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<sst xmlns="http://schemas.openxmlformats.org/spreadsheetml/2006/main" count="40">
  <si>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</si>
  <si>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</si>
  <si>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</si>
  <si>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</si>
  <si>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</si>
  <si>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</si>
  <si>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</si>
  <si>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</si>
  <si>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</si>
  <si>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</si>
  <si>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</si>
  <si>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</si>
  <si>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</si>
  <si>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</si>
  <si>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</si>
  <si>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</si>
  <si>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</si>
  <si>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</si>
  <si>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02-08-2007</t>
  </si>
  <si>
    <t>28-02-2008</t>
  </si>
  <si>
    <t>30-07-2008</t>
  </si>
  <si>
    <t>26-02-2009</t>
  </si>
  <si>
    <t>05-08-2009</t>
  </si>
  <si>
    <t>23-02-2010</t>
  </si>
  <si>
    <t>10-08-2010</t>
  </si>
  <si>
    <t>19-02-2011</t>
  </si>
  <si>
    <t>28-07-2011</t>
  </si>
  <si>
    <t>23-02-2012</t>
  </si>
  <si>
    <t>07-08-2012</t>
  </si>
  <si>
    <t>21-02-2013</t>
  </si>
  <si>
    <t>08-08-2013</t>
  </si>
  <si>
    <t>28-02-2014</t>
  </si>
  <si>
    <t>07-08-2014</t>
  </si>
  <si>
    <t>24-02-2015</t>
  </si>
  <si>
    <t>07-08-2015</t>
  </si>
  <si>
    <t>25-02-2016</t>
  </si>
  <si>
    <t>04-08-2016</t>
  </si>
  <si>
    <t>23-02-2017</t>
  </si>
  <si>
    <t>03-08-2017</t>
  </si>
  <si>
    <t>03-03-2018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</si>
</sst>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  <numFmt numFmtId="180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21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25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6" fontId="0" fillId="0" borderId="0" xfId="0" applyNumberFormat="1"/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tabSelected="1" workbookViewId="0">
      <selection activeCell="G23" sqref="B23:G23"/>
    </sheetView>
  </sheetViews>
  <sheetFormatPr defaultColWidth="9" defaultRowHeight="15"/>
  <cols>
    <col min="1" max="1" width="11.447619047619"/>
    <col min="2" max="2" width="12.8571428571429"/>
    <col min="3" max="3" width="12.2190476190476" customWidth="1"/>
    <col min="4" max="4" width="11.447619047619" customWidth="1"/>
    <col min="5" max="5" width="15.2190476190476" customWidth="1"/>
    <col min="6" max="6" width="11.7142857142857"/>
    <col min="7" max="7" width="16.7809523809524" customWidth="1"/>
    <col min="8" max="8" width="13.7809523809524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29625.1536</v>
      </c>
      <c r="C2" s="3">
        <f>(-1577-280)*9.7068</f>
        <v>-18025.5276</v>
      </c>
      <c r="D2" s="3">
        <f t="shared" ref="D2:D22" si="0">B2+C2</f>
        <v>11599.626</v>
      </c>
      <c r="E2" s="3">
        <f>243*9.7068</f>
        <v>2358.7524</v>
      </c>
      <c r="F2" s="3">
        <f>142*9.7068</f>
        <v>1378.3656</v>
      </c>
      <c r="G2" s="3">
        <v>1125.9888</v>
      </c>
      <c r="H2" s="3">
        <v>514137127</v>
      </c>
      <c r="I2" s="3">
        <f>429*9.7068</f>
        <v>4164.2172</v>
      </c>
      <c r="J2" s="3">
        <f>2281*9.7068</f>
        <v>22141.2108</v>
      </c>
      <c r="K2" s="3">
        <f>1791*9.7068</f>
        <v>17384.8788</v>
      </c>
      <c r="L2" s="3">
        <f>1425*9.7068</f>
        <v>13832.19</v>
      </c>
      <c r="M2" s="3">
        <f>317*9.7068</f>
        <v>3077.0556</v>
      </c>
      <c r="N2" s="3">
        <f>13*9.7068</f>
        <v>126.1884</v>
      </c>
      <c r="O2" s="3">
        <v>-5261.0856</v>
      </c>
      <c r="P2" s="3">
        <f t="shared" ref="P2:P22" si="1">SUM(M2:O2)</f>
        <v>-2057.8416</v>
      </c>
      <c r="Q2">
        <v>0</v>
      </c>
      <c r="R2">
        <v>1</v>
      </c>
    </row>
    <row r="3" spans="1:18">
      <c r="A3" s="2" t="s">
        <v>19</v>
      </c>
      <c r="B3" s="3">
        <f>6269*11.515</f>
        <v>72187.535</v>
      </c>
      <c r="C3" s="3">
        <v>-44021.845</v>
      </c>
      <c r="D3" s="3">
        <f t="shared" si="0"/>
        <v>28165.69</v>
      </c>
      <c r="E3" s="3">
        <v>5780.53</v>
      </c>
      <c r="F3" s="3">
        <v>3316.32</v>
      </c>
      <c r="G3" s="3">
        <f>241*11.515</f>
        <v>2775.115</v>
      </c>
      <c r="H3" s="3">
        <f>517*1000000</f>
        <v>517000000</v>
      </c>
      <c r="I3" s="3">
        <v>52381.735</v>
      </c>
      <c r="J3" s="3">
        <v>26634.195</v>
      </c>
      <c r="K3" s="3">
        <f>1825*11.515</f>
        <v>21014.875</v>
      </c>
      <c r="L3" s="3">
        <f>1701*11.515</f>
        <v>19587.015</v>
      </c>
      <c r="M3" s="3">
        <v>9960.475</v>
      </c>
      <c r="N3" s="3">
        <f>-434*11.515</f>
        <v>-4997.51</v>
      </c>
      <c r="O3" s="3">
        <f>-717*11.515</f>
        <v>-8256.255</v>
      </c>
      <c r="P3" s="3">
        <f t="shared" si="1"/>
        <v>-3293.29</v>
      </c>
      <c r="Q3">
        <v>1</v>
      </c>
      <c r="R3">
        <v>0</v>
      </c>
    </row>
    <row r="4" spans="1:18">
      <c r="A4" s="2" t="s">
        <v>20</v>
      </c>
      <c r="B4" s="3">
        <f>3263*11.5173</f>
        <v>37580.9499</v>
      </c>
      <c r="C4" s="3">
        <v>-23149.773</v>
      </c>
      <c r="D4" s="3">
        <f t="shared" si="0"/>
        <v>14431.1769</v>
      </c>
      <c r="E4" s="3">
        <v>3029.0499</v>
      </c>
      <c r="F4" s="3">
        <f>149*11.5173</f>
        <v>1716.0777</v>
      </c>
      <c r="G4" s="3">
        <v>1451.1798</v>
      </c>
      <c r="H4" s="3">
        <f>516*1000000</f>
        <v>516000000</v>
      </c>
      <c r="I4" s="3">
        <f>4571*11.5173</f>
        <v>52645.5783</v>
      </c>
      <c r="J4" s="3">
        <f>2303*11.5173</f>
        <v>26524.3419</v>
      </c>
      <c r="K4" s="3">
        <v>22643.0118</v>
      </c>
      <c r="L4" s="3">
        <v>18611.9568</v>
      </c>
      <c r="M4" s="3">
        <f>283*11.5173</f>
        <v>3259.3959</v>
      </c>
      <c r="N4" s="3">
        <f>-355*11.5173</f>
        <v>-4088.6415</v>
      </c>
      <c r="O4" s="3">
        <v>-207.3114</v>
      </c>
      <c r="P4" s="3">
        <f t="shared" si="1"/>
        <v>-1036.557</v>
      </c>
      <c r="Q4">
        <v>0</v>
      </c>
      <c r="R4">
        <v>1</v>
      </c>
    </row>
    <row r="5" spans="1:18">
      <c r="A5" s="2" t="s">
        <v>21</v>
      </c>
      <c r="B5" s="3">
        <f>6345*12.6037</f>
        <v>79970.4765</v>
      </c>
      <c r="C5" s="3">
        <f>(-3384-542)*12.6037</f>
        <v>-49482.1262</v>
      </c>
      <c r="D5" s="3">
        <f t="shared" si="0"/>
        <v>30488.3503</v>
      </c>
      <c r="E5" s="3">
        <v>5558.2317</v>
      </c>
      <c r="F5" s="3">
        <f>202*12.6037</f>
        <v>2545.9474</v>
      </c>
      <c r="G5" s="3">
        <v>2167.8364</v>
      </c>
      <c r="H5" s="3">
        <f>515*1000000</f>
        <v>515000000</v>
      </c>
      <c r="I5" s="3">
        <f>4208*12.6037</f>
        <v>53036.3696</v>
      </c>
      <c r="J5" s="3">
        <v>25812.3776</v>
      </c>
      <c r="K5" s="3">
        <f>2033*12.6037</f>
        <v>25623.3221</v>
      </c>
      <c r="L5" s="3">
        <f>1529*12.6037</f>
        <v>19271.0573</v>
      </c>
      <c r="M5" s="3">
        <f>726*12.6037</f>
        <v>9150.2862</v>
      </c>
      <c r="N5" s="3">
        <f>-710*12.6037</f>
        <v>-8948.627</v>
      </c>
      <c r="O5" s="3">
        <f>-8*12.6037</f>
        <v>-100.8296</v>
      </c>
      <c r="P5" s="3">
        <f t="shared" si="1"/>
        <v>100.8296</v>
      </c>
      <c r="Q5">
        <v>1</v>
      </c>
      <c r="R5">
        <v>0</v>
      </c>
    </row>
    <row r="6" spans="1:18">
      <c r="A6" s="2" t="s">
        <v>22</v>
      </c>
      <c r="B6" s="3">
        <f>2614*11.3855</f>
        <v>29761.697</v>
      </c>
      <c r="C6" s="3">
        <f>(-1387-225)*11.3855</f>
        <v>-18353.426</v>
      </c>
      <c r="D6" s="3">
        <f t="shared" si="0"/>
        <v>11408.271</v>
      </c>
      <c r="E6" s="3">
        <f>138*11.3855</f>
        <v>1571.199</v>
      </c>
      <c r="F6" s="3">
        <v>614.817</v>
      </c>
      <c r="G6" s="3">
        <f>42*11.3855</f>
        <v>478.191</v>
      </c>
      <c r="H6" s="3">
        <f>519*1000000</f>
        <v>519000000</v>
      </c>
      <c r="I6" s="3">
        <f>4433*11.3855</f>
        <v>50471.9215</v>
      </c>
      <c r="J6" s="3">
        <f>1895*11.3855</f>
        <v>21575.5225</v>
      </c>
      <c r="K6" s="3">
        <f>2019*11.3855</f>
        <v>22987.3245</v>
      </c>
      <c r="L6" s="3">
        <f>1581*11.3855</f>
        <v>18000.4755</v>
      </c>
      <c r="M6" s="3">
        <f>374*11.3855</f>
        <v>4258.177</v>
      </c>
      <c r="N6" s="3">
        <f>-260*11.3855</f>
        <v>-2960.23</v>
      </c>
      <c r="O6" s="3">
        <f>-114*11.3855</f>
        <v>-1297.947</v>
      </c>
      <c r="P6" s="3">
        <f t="shared" si="1"/>
        <v>0</v>
      </c>
      <c r="Q6">
        <v>0</v>
      </c>
      <c r="R6">
        <v>1</v>
      </c>
    </row>
    <row r="7" spans="1:18">
      <c r="A7" s="2" t="s">
        <v>23</v>
      </c>
      <c r="B7" s="3">
        <f>5257*10.5384</f>
        <v>55400.3688</v>
      </c>
      <c r="C7" s="3">
        <f>(-2768-472)*10.5384</f>
        <v>-34144.416</v>
      </c>
      <c r="D7" s="3">
        <f t="shared" si="0"/>
        <v>21255.9528</v>
      </c>
      <c r="E7" s="3">
        <f>294*10.5384</f>
        <v>3098.2896</v>
      </c>
      <c r="F7" s="3">
        <f>124*10.5384</f>
        <v>1306.7616</v>
      </c>
      <c r="G7" s="3">
        <f>95*10.5384</f>
        <v>1001.148</v>
      </c>
      <c r="H7" s="3">
        <f>521*1000000</f>
        <v>521000000</v>
      </c>
      <c r="I7" s="3">
        <f>4476*10.5384</f>
        <v>47169.8784</v>
      </c>
      <c r="J7" s="3">
        <f>1696*10.5384</f>
        <v>17873.1264</v>
      </c>
      <c r="K7" s="3">
        <f>2006*10.5384</f>
        <v>21140.0304</v>
      </c>
      <c r="L7" s="3">
        <f>1369*10.5384</f>
        <v>14427.0696</v>
      </c>
      <c r="M7" s="3">
        <f>837*10.5384</f>
        <v>8820.6408</v>
      </c>
      <c r="N7" s="3">
        <f>-492*10.5384</f>
        <v>-5184.8928</v>
      </c>
      <c r="O7" s="3">
        <f>-364*10.5384</f>
        <v>-3835.9776</v>
      </c>
      <c r="P7" s="3">
        <f t="shared" si="1"/>
        <v>-200.2296</v>
      </c>
      <c r="Q7">
        <v>1</v>
      </c>
      <c r="R7">
        <v>0</v>
      </c>
    </row>
    <row r="8" spans="1:18">
      <c r="A8" s="2" t="s">
        <v>24</v>
      </c>
      <c r="B8" s="3">
        <f>3033*9.4947</f>
        <v>28797.4251</v>
      </c>
      <c r="C8" s="3">
        <f>(-1624-277)*9.4947</f>
        <v>-18049.4247</v>
      </c>
      <c r="D8" s="3">
        <f t="shared" si="0"/>
        <v>10748.0004</v>
      </c>
      <c r="E8" s="3">
        <f>222*9.4947</f>
        <v>2107.8234</v>
      </c>
      <c r="F8" s="3">
        <f>130*9.4947</f>
        <v>1234.311</v>
      </c>
      <c r="G8" s="3">
        <f>103*9.4947</f>
        <v>977.9541</v>
      </c>
      <c r="H8" s="3">
        <f>515*1000000</f>
        <v>515000000</v>
      </c>
      <c r="I8" s="3">
        <f>4677*9.4947</f>
        <v>44406.7119</v>
      </c>
      <c r="J8" s="3">
        <f>1880*9.4947</f>
        <v>17850.036</v>
      </c>
      <c r="K8" s="3">
        <f>2107*9.4947</f>
        <v>20005.3329</v>
      </c>
      <c r="L8" s="3">
        <f>1469*9.4947</f>
        <v>13947.7143</v>
      </c>
      <c r="M8" s="3">
        <f>235*9.4947</f>
        <v>2231.2545</v>
      </c>
      <c r="N8" s="3">
        <f>-128*9.4947</f>
        <v>-1215.3216</v>
      </c>
      <c r="O8" s="3">
        <f>-195*9.4947</f>
        <v>-1851.4665</v>
      </c>
      <c r="P8" s="3">
        <f t="shared" si="1"/>
        <v>-835.5336</v>
      </c>
      <c r="Q8">
        <v>0</v>
      </c>
      <c r="R8">
        <v>1</v>
      </c>
    </row>
    <row r="9" spans="1:18">
      <c r="A9" s="2" t="s">
        <v>25</v>
      </c>
      <c r="B9" s="3">
        <f>6228*9.7784</f>
        <v>60899.8752</v>
      </c>
      <c r="C9" s="3">
        <f>(-3322-548)*9.7784</f>
        <v>-37842.408</v>
      </c>
      <c r="D9" s="3">
        <f t="shared" si="0"/>
        <v>23057.4672</v>
      </c>
      <c r="E9" s="3">
        <f>509*9.7784</f>
        <v>4977.2056</v>
      </c>
      <c r="F9" s="3">
        <f>301*9.7784</f>
        <v>2943.2984</v>
      </c>
      <c r="G9" s="3">
        <f>239*9.7784</f>
        <v>2337.0376</v>
      </c>
      <c r="H9" s="3">
        <f>514*1000000</f>
        <v>514000000</v>
      </c>
      <c r="I9" s="3">
        <f>4693*9.7784</f>
        <v>45890.0312</v>
      </c>
      <c r="J9" s="3">
        <f>1799*9.7784</f>
        <v>17591.3416</v>
      </c>
      <c r="K9" s="3">
        <f>1674*9.7784</f>
        <v>16369.0416</v>
      </c>
      <c r="L9" s="3">
        <f>1595*9.7784</f>
        <v>15596.548</v>
      </c>
      <c r="M9" s="3">
        <f>734*9.7784</f>
        <v>7177.3456</v>
      </c>
      <c r="N9" s="3">
        <f>-329*9.7784</f>
        <v>-3217.0936</v>
      </c>
      <c r="O9" s="3">
        <f>-409*9.7784</f>
        <v>-3999.3656</v>
      </c>
      <c r="P9" s="3">
        <f t="shared" si="1"/>
        <v>-39.1135999999997</v>
      </c>
      <c r="Q9">
        <v>1</v>
      </c>
      <c r="R9">
        <v>0</v>
      </c>
    </row>
    <row r="10" spans="1:18">
      <c r="A10" s="2" t="s">
        <v>26</v>
      </c>
      <c r="B10" s="3">
        <f>2942*9.6609</f>
        <v>28422.3678</v>
      </c>
      <c r="C10" s="3">
        <f>(-1528-257)*9.6609</f>
        <v>-17244.7065</v>
      </c>
      <c r="D10" s="3">
        <f t="shared" si="0"/>
        <v>11177.6613</v>
      </c>
      <c r="E10" s="3">
        <f>354*9.6609</f>
        <v>3419.9586</v>
      </c>
      <c r="F10" s="3">
        <f>237*9.6609</f>
        <v>2289.6333</v>
      </c>
      <c r="G10" s="3">
        <f>212*9.6609</f>
        <v>2048.1108</v>
      </c>
      <c r="H10" s="3">
        <f>510*1000000</f>
        <v>510000000</v>
      </c>
      <c r="I10" s="3">
        <f>4231*9.6609</f>
        <v>40875.2679</v>
      </c>
      <c r="J10" s="3">
        <f>1730*9.6609</f>
        <v>16713.357</v>
      </c>
      <c r="K10" s="3">
        <f>1336*9.6609</f>
        <v>12906.9624</v>
      </c>
      <c r="L10" s="3">
        <f>1607*9.6609</f>
        <v>15525.0663</v>
      </c>
      <c r="M10" s="3">
        <f>358*9.6609</f>
        <v>3458.6022</v>
      </c>
      <c r="N10" s="3">
        <f>-136*9.6609</f>
        <v>-1313.8824</v>
      </c>
      <c r="O10" s="3">
        <f>-319*9.6609</f>
        <v>-3081.8271</v>
      </c>
      <c r="P10" s="3">
        <f t="shared" si="1"/>
        <v>-937.1073</v>
      </c>
      <c r="Q10">
        <v>0</v>
      </c>
      <c r="R10">
        <v>1</v>
      </c>
    </row>
    <row r="11" spans="1:18">
      <c r="A11" s="2" t="s">
        <v>27</v>
      </c>
      <c r="B11" s="3">
        <f>5739*10.2433</f>
        <v>58786.2987</v>
      </c>
      <c r="C11" s="3">
        <f>(-2998-511)*10.2433</f>
        <v>-35943.7397</v>
      </c>
      <c r="D11" s="3">
        <f t="shared" si="0"/>
        <v>22842.559</v>
      </c>
      <c r="E11" s="3">
        <f>622*10.2433</f>
        <v>6371.3326</v>
      </c>
      <c r="F11" s="3">
        <f>410*10.2433</f>
        <v>4199.753</v>
      </c>
      <c r="G11" s="3">
        <f>330*10.2433</f>
        <v>3380.289</v>
      </c>
      <c r="H11" s="3">
        <f>505*1000000</f>
        <v>505000000</v>
      </c>
      <c r="I11" s="3">
        <f>3971*10.2433</f>
        <v>40676.1443</v>
      </c>
      <c r="J11" s="3">
        <f>1674*10.2433</f>
        <v>17147.2842</v>
      </c>
      <c r="K11" s="3">
        <f>1304*10.2433</f>
        <v>13357.2632</v>
      </c>
      <c r="L11" s="3">
        <f>1306*10.2433</f>
        <v>13377.7498</v>
      </c>
      <c r="M11" s="3">
        <f>834*10.2433</f>
        <v>8542.9122</v>
      </c>
      <c r="N11" s="3">
        <f>-331*10.2433</f>
        <v>-3390.5323</v>
      </c>
      <c r="O11" s="3">
        <f>-419*10.2433</f>
        <v>-4291.9427</v>
      </c>
      <c r="P11" s="3">
        <f t="shared" si="1"/>
        <v>860.437199999999</v>
      </c>
      <c r="Q11">
        <v>1</v>
      </c>
      <c r="R11">
        <v>0</v>
      </c>
    </row>
    <row r="12" spans="1:18">
      <c r="A12" s="2" t="s">
        <v>28</v>
      </c>
      <c r="B12" s="3">
        <f>2840*10.1277</f>
        <v>28762.668</v>
      </c>
      <c r="C12" s="3">
        <f>(-1500-264)*10.1277</f>
        <v>-17865.2628</v>
      </c>
      <c r="D12" s="3">
        <f t="shared" si="0"/>
        <v>10897.4052</v>
      </c>
      <c r="E12" s="3">
        <f>269*10.1277</f>
        <v>2724.3513</v>
      </c>
      <c r="F12" s="3">
        <f>178*10.1277</f>
        <v>1802.7306</v>
      </c>
      <c r="G12" s="3">
        <f>153*10.1277</f>
        <v>1549.5381</v>
      </c>
      <c r="H12" s="3">
        <f>484*1000000</f>
        <v>484000000</v>
      </c>
      <c r="I12" s="3">
        <f>4068*10.1277</f>
        <v>41199.4836</v>
      </c>
      <c r="J12" s="3">
        <f>1672*10.1277</f>
        <v>16933.5144</v>
      </c>
      <c r="K12" s="3">
        <f>1323*10.1277</f>
        <v>13398.9471</v>
      </c>
      <c r="L12" s="3">
        <f>1602*10.1277</f>
        <v>16224.5754</v>
      </c>
      <c r="M12" s="3">
        <f>308*10.1277</f>
        <v>3119.3316</v>
      </c>
      <c r="N12" s="3">
        <f>-175*10.1277</f>
        <v>-1772.3475</v>
      </c>
      <c r="O12" s="3">
        <f>-314*10.1277</f>
        <v>-3180.0978</v>
      </c>
      <c r="P12" s="3">
        <f t="shared" si="1"/>
        <v>-1833.1137</v>
      </c>
      <c r="Q12">
        <v>0</v>
      </c>
      <c r="R12">
        <v>1</v>
      </c>
    </row>
    <row r="13" spans="1:18">
      <c r="A13" s="2" t="s">
        <v>29</v>
      </c>
      <c r="B13" s="3">
        <f>5807*11.7366</f>
        <v>68154.4362</v>
      </c>
      <c r="C13" s="3">
        <f>(-3049-523)*11.7366</f>
        <v>-41923.1352</v>
      </c>
      <c r="D13" s="3">
        <f t="shared" si="0"/>
        <v>26231.301</v>
      </c>
      <c r="E13" s="3">
        <f>568*11.7366</f>
        <v>6666.3888</v>
      </c>
      <c r="F13" s="3">
        <f>279*11.7366</f>
        <v>3274.5114</v>
      </c>
      <c r="G13" s="3">
        <f>244*11.7366</f>
        <v>2863.7304</v>
      </c>
      <c r="H13" s="3">
        <f>485*1000000</f>
        <v>485000000</v>
      </c>
      <c r="I13" s="3">
        <f>4755*11.7366</f>
        <v>55807.533</v>
      </c>
      <c r="J13" s="3">
        <f>1859*11.7366</f>
        <v>21818.3394</v>
      </c>
      <c r="K13" s="3">
        <f>2295*11.7366</f>
        <v>26935.497</v>
      </c>
      <c r="L13" s="3">
        <f>1443*11.7366</f>
        <v>16935.9138</v>
      </c>
      <c r="M13" s="3">
        <f>740*11.7366</f>
        <v>8685.084</v>
      </c>
      <c r="N13" s="3">
        <f>-725*11.7366</f>
        <v>-8509.035</v>
      </c>
      <c r="O13" s="3">
        <f>-173*11.7366</f>
        <v>-2030.4318</v>
      </c>
      <c r="P13" s="3">
        <f t="shared" si="1"/>
        <v>-1854.3828</v>
      </c>
      <c r="Q13">
        <v>1</v>
      </c>
      <c r="R13">
        <v>0</v>
      </c>
    </row>
    <row r="14" spans="1:18">
      <c r="A14" s="2" t="s">
        <v>30</v>
      </c>
      <c r="B14" s="3">
        <f>3342*13.2037</f>
        <v>44126.7654</v>
      </c>
      <c r="C14" s="3">
        <f>(-1758-282)*13.2037</f>
        <v>-26935.548</v>
      </c>
      <c r="D14" s="3">
        <f t="shared" si="0"/>
        <v>17191.2174</v>
      </c>
      <c r="E14" s="3">
        <f>366*13.2037</f>
        <v>4832.5542</v>
      </c>
      <c r="F14" s="3">
        <f>254*13.2037</f>
        <v>3353.7398</v>
      </c>
      <c r="G14" s="3">
        <f>171*13.2037</f>
        <v>2257.8327</v>
      </c>
      <c r="H14" s="3">
        <f>485*1000000</f>
        <v>485000000</v>
      </c>
      <c r="I14" s="3">
        <f>4428*13.2037</f>
        <v>58465.9836</v>
      </c>
      <c r="J14" s="3">
        <f>1990*13.2037</f>
        <v>26275.363</v>
      </c>
      <c r="K14" s="3">
        <f>2233*13.2037</f>
        <v>29483.8621</v>
      </c>
      <c r="L14" s="3">
        <f>1421*13.2037</f>
        <v>18762.4577</v>
      </c>
      <c r="M14" s="3">
        <f>356*13.2037</f>
        <v>4700.5172</v>
      </c>
      <c r="N14" s="3">
        <f>-161*13.2037</f>
        <v>-2125.7957</v>
      </c>
      <c r="O14" s="3">
        <f>-178*13.2037</f>
        <v>-2350.2586</v>
      </c>
      <c r="P14" s="3">
        <f t="shared" si="1"/>
        <v>224.4629</v>
      </c>
      <c r="Q14">
        <v>0</v>
      </c>
      <c r="R14">
        <v>1</v>
      </c>
    </row>
    <row r="15" spans="1:18">
      <c r="A15" s="2" t="s">
        <v>31</v>
      </c>
      <c r="B15" s="3">
        <f>6476*14.8498</f>
        <v>96167.3048</v>
      </c>
      <c r="C15" s="3">
        <f>(-3391-523)*14.8498</f>
        <v>-58122.1172</v>
      </c>
      <c r="D15" s="3">
        <f t="shared" si="0"/>
        <v>38045.1876</v>
      </c>
      <c r="E15" s="3">
        <f>699*14.8498</f>
        <v>10380.0102</v>
      </c>
      <c r="F15" s="3">
        <f>488*14.8498</f>
        <v>7246.7024</v>
      </c>
      <c r="G15" s="3">
        <f>386*14.8498</f>
        <v>5732.0228</v>
      </c>
      <c r="H15" s="3">
        <f>485*1000000</f>
        <v>485000000</v>
      </c>
      <c r="I15" s="3">
        <f>4374*14.8498</f>
        <v>64953.0252</v>
      </c>
      <c r="J15" s="3">
        <f>1866*14.8498</f>
        <v>27709.7268</v>
      </c>
      <c r="K15" s="3">
        <f>2098*14.8498</f>
        <v>31154.8804</v>
      </c>
      <c r="L15" s="3">
        <f>1296*14.8498</f>
        <v>19245.3408</v>
      </c>
      <c r="M15" s="3">
        <f>911*14.8498</f>
        <v>13528.1678</v>
      </c>
      <c r="N15" s="3">
        <f>-413*14.8498</f>
        <v>-6132.9674</v>
      </c>
      <c r="O15" s="3">
        <f>-411*14.8498</f>
        <v>-6103.2678</v>
      </c>
      <c r="P15" s="3">
        <f t="shared" si="1"/>
        <v>1291.9326</v>
      </c>
      <c r="Q15">
        <v>1</v>
      </c>
      <c r="R15">
        <v>0</v>
      </c>
    </row>
    <row r="16" spans="1:18">
      <c r="A16" s="2" t="s">
        <v>32</v>
      </c>
      <c r="B16" s="3">
        <f>3148*14.3921</f>
        <v>45306.3308</v>
      </c>
      <c r="C16" s="3">
        <f>(-1654-251)*14.3921</f>
        <v>-27416.9505</v>
      </c>
      <c r="D16" s="3">
        <f t="shared" si="0"/>
        <v>17889.3803</v>
      </c>
      <c r="E16" s="3">
        <f>377*14.3921</f>
        <v>5425.8217</v>
      </c>
      <c r="F16" s="3">
        <f>266*14.3921</f>
        <v>3828.2986</v>
      </c>
      <c r="G16" s="3">
        <f>235*14.3921</f>
        <v>3382.1435</v>
      </c>
      <c r="H16" s="3">
        <f>485*1000000</f>
        <v>485000000</v>
      </c>
      <c r="I16" s="3">
        <f>4445*14.3921</f>
        <v>63972.8845</v>
      </c>
      <c r="J16" s="3">
        <f>1963*14.3921</f>
        <v>28251.6923</v>
      </c>
      <c r="K16" s="3">
        <f>1875*14.3921</f>
        <v>26985.1875</v>
      </c>
      <c r="L16" s="3">
        <f>1628*14.3921</f>
        <v>23430.3388</v>
      </c>
      <c r="M16" s="3">
        <f>390*14.3921</f>
        <v>5612.919</v>
      </c>
      <c r="N16" s="3">
        <f>-288*14.3921</f>
        <v>-4144.9248</v>
      </c>
      <c r="O16" s="3">
        <f>-165*14.3921</f>
        <v>-2374.6965</v>
      </c>
      <c r="P16" s="3">
        <f t="shared" si="1"/>
        <v>-906.7023</v>
      </c>
      <c r="Q16">
        <v>0</v>
      </c>
      <c r="R16">
        <v>1</v>
      </c>
    </row>
    <row r="17" spans="1:18">
      <c r="A17" s="2" t="s">
        <v>33</v>
      </c>
      <c r="B17" s="3">
        <f>6402*13.0092</f>
        <v>83284.8984</v>
      </c>
      <c r="C17" s="3">
        <f>(-3314-499)*13.0092</f>
        <v>-49604.0796</v>
      </c>
      <c r="D17" s="3">
        <f t="shared" si="0"/>
        <v>33680.8188</v>
      </c>
      <c r="E17" s="3">
        <f>767*13.0092</f>
        <v>9978.0564</v>
      </c>
      <c r="F17" s="3">
        <f>545*13.0092</f>
        <v>7090.014</v>
      </c>
      <c r="G17" s="3">
        <f>519*13.0092</f>
        <v>6751.7748</v>
      </c>
      <c r="H17" s="3">
        <f>484.9*1000000</f>
        <v>484900000</v>
      </c>
      <c r="I17" s="3">
        <f>4367*13.0092</f>
        <v>56811.1764</v>
      </c>
      <c r="J17" s="3">
        <f>1981*13.0092</f>
        <v>25771.2252</v>
      </c>
      <c r="K17" s="3">
        <f>2131*13.0092</f>
        <v>27722.6052</v>
      </c>
      <c r="L17" s="3">
        <f>1323*13.0092</f>
        <v>17211.1716</v>
      </c>
      <c r="M17" s="3">
        <f>929*13.0092</f>
        <v>12085.5468</v>
      </c>
      <c r="N17" s="3">
        <f>-643*13.0092</f>
        <v>-8364.9156</v>
      </c>
      <c r="O17" s="3">
        <f>-340*13.0092</f>
        <v>-4423.128</v>
      </c>
      <c r="P17" s="3">
        <f t="shared" si="1"/>
        <v>-702.4968</v>
      </c>
      <c r="Q17">
        <v>1</v>
      </c>
      <c r="R17">
        <v>0</v>
      </c>
    </row>
    <row r="18" spans="1:18">
      <c r="A18" s="2" t="s">
        <v>34</v>
      </c>
      <c r="B18" s="3">
        <f>3459*13.8483</f>
        <v>47901.2697</v>
      </c>
      <c r="C18" s="3">
        <f>(-1727-264)*13.8483</f>
        <v>-27571.9653</v>
      </c>
      <c r="D18" s="3">
        <f t="shared" si="0"/>
        <v>20329.3044</v>
      </c>
      <c r="E18" s="3">
        <f>490*13.8483</f>
        <v>6785.667</v>
      </c>
      <c r="F18" s="3">
        <f>349*13.8483</f>
        <v>4833.0567</v>
      </c>
      <c r="G18" s="3">
        <f>328*13.8483</f>
        <v>4542.2424</v>
      </c>
      <c r="H18" s="3">
        <f>484.8*1000000</f>
        <v>484800000</v>
      </c>
      <c r="I18" s="3">
        <f>4579*13.8483</f>
        <v>63411.3657</v>
      </c>
      <c r="J18" s="3">
        <f>2138*13.8483</f>
        <v>29607.6654</v>
      </c>
      <c r="K18" s="3">
        <f>2057*13.8483</f>
        <v>28485.9531</v>
      </c>
      <c r="L18" s="3">
        <f>1527*13.8483</f>
        <v>21146.3541</v>
      </c>
      <c r="M18" s="3">
        <f>448*13.8483</f>
        <v>6204.0384</v>
      </c>
      <c r="N18" s="3">
        <f>-276*13.8483</f>
        <v>-3822.1308</v>
      </c>
      <c r="O18" s="3">
        <f>-188*13.8483</f>
        <v>-2603.4804</v>
      </c>
      <c r="P18" s="3">
        <f t="shared" si="1"/>
        <v>-221.572799999999</v>
      </c>
      <c r="Q18">
        <v>0</v>
      </c>
      <c r="R18">
        <v>1</v>
      </c>
    </row>
    <row r="19" spans="1:18">
      <c r="A19" s="2" t="s">
        <v>35</v>
      </c>
      <c r="B19" s="3">
        <f>6819*17.176</f>
        <v>117123.144</v>
      </c>
      <c r="C19" s="3">
        <f>(-3413-512)*17.176</f>
        <v>-67415.8</v>
      </c>
      <c r="D19" s="3">
        <f t="shared" si="0"/>
        <v>49707.344</v>
      </c>
      <c r="E19" s="3">
        <f>957*17.176</f>
        <v>16437.432</v>
      </c>
      <c r="F19" s="3">
        <f>692*17.176</f>
        <v>11885.792</v>
      </c>
      <c r="G19" s="3">
        <f>647*17.176</f>
        <v>11112.872</v>
      </c>
      <c r="H19" s="3">
        <f>485*1000000</f>
        <v>485000000</v>
      </c>
      <c r="I19" s="3">
        <f>4526*17.176</f>
        <v>77738.576</v>
      </c>
      <c r="J19" s="3">
        <f>1943*17.176</f>
        <v>33372.968</v>
      </c>
      <c r="K19" s="3">
        <f>1829*17.176</f>
        <v>31414.904</v>
      </c>
      <c r="L19" s="3">
        <f>1453*17.176</f>
        <v>24956.728</v>
      </c>
      <c r="M19" s="3">
        <f>1119*17.176</f>
        <v>19219.944</v>
      </c>
      <c r="N19" s="3">
        <f>-633*17.176</f>
        <v>-10872.408</v>
      </c>
      <c r="O19" s="3">
        <f>-454*17.176</f>
        <v>-7797.904</v>
      </c>
      <c r="P19" s="3">
        <f t="shared" si="1"/>
        <v>549.632000000001</v>
      </c>
      <c r="Q19">
        <v>1</v>
      </c>
      <c r="R19">
        <v>0</v>
      </c>
    </row>
    <row r="20" spans="1:18">
      <c r="A20" s="2" t="s">
        <v>36</v>
      </c>
      <c r="B20" s="3">
        <f>3312*15.2523</f>
        <v>50515.6176</v>
      </c>
      <c r="C20" s="3">
        <f>(-1614-251)*15.2523</f>
        <v>-28445.5395</v>
      </c>
      <c r="D20" s="3">
        <f t="shared" si="0"/>
        <v>22070.0781</v>
      </c>
      <c r="E20" s="3">
        <f>529*15.2523</f>
        <v>8068.4667</v>
      </c>
      <c r="F20" s="3">
        <f>390*15.2523</f>
        <v>5948.397</v>
      </c>
      <c r="G20" s="3">
        <f>363*15.2523</f>
        <v>5536.5849</v>
      </c>
      <c r="H20" s="3">
        <f>484.4*1000000</f>
        <v>484400000</v>
      </c>
      <c r="I20" s="3">
        <f>4612*15.2523</f>
        <v>70343.6076</v>
      </c>
      <c r="J20" s="3">
        <f>2241*15.2523</f>
        <v>34180.4043</v>
      </c>
      <c r="K20" s="3">
        <f>1681*15.2523</f>
        <v>25639.1163</v>
      </c>
      <c r="L20" s="3">
        <f>1812*15.2523</f>
        <v>27637.1676</v>
      </c>
      <c r="M20" s="3">
        <f>516*15.2523</f>
        <v>7870.1868</v>
      </c>
      <c r="N20" s="3">
        <f>-236*15.2523</f>
        <v>-3599.5428</v>
      </c>
      <c r="O20" s="3">
        <f>-23*15.2523</f>
        <v>-350.8029</v>
      </c>
      <c r="P20" s="3">
        <f t="shared" si="1"/>
        <v>3919.8411</v>
      </c>
      <c r="Q20">
        <v>0</v>
      </c>
      <c r="R20">
        <v>1</v>
      </c>
    </row>
    <row r="21" spans="1:18">
      <c r="A21" s="2" t="s">
        <v>37</v>
      </c>
      <c r="B21" s="3">
        <f>6662*13.619</f>
        <v>90729.778</v>
      </c>
      <c r="C21" s="3">
        <f>(-3249-499)*13.619</f>
        <v>-51044.012</v>
      </c>
      <c r="D21" s="3">
        <f t="shared" si="0"/>
        <v>39685.766</v>
      </c>
      <c r="E21" s="3">
        <f>981*13.619</f>
        <v>13360.239</v>
      </c>
      <c r="F21" s="3">
        <f>715*13.619</f>
        <v>9737.585</v>
      </c>
      <c r="G21" s="3">
        <f>667*13.619</f>
        <v>9083.873</v>
      </c>
      <c r="H21" s="3">
        <f>484.5*1000000</f>
        <v>484500000</v>
      </c>
      <c r="I21" s="3">
        <f>4966*13.619</f>
        <v>67631.954</v>
      </c>
      <c r="J21" s="3">
        <f>2344*13.619</f>
        <v>31922.936</v>
      </c>
      <c r="K21" s="3">
        <f>1696*13.619</f>
        <v>23097.824</v>
      </c>
      <c r="L21" s="3">
        <f>1918*13.619</f>
        <v>26121.242</v>
      </c>
      <c r="M21" s="3">
        <f>1229*13.619</f>
        <v>16737.751</v>
      </c>
      <c r="N21" s="3">
        <f>-665*13.619</f>
        <v>-9056.635</v>
      </c>
      <c r="O21" s="3">
        <f>-219*13.619</f>
        <v>-2982.561</v>
      </c>
      <c r="P21" s="3">
        <f t="shared" si="1"/>
        <v>4698.555</v>
      </c>
      <c r="Q21">
        <v>1</v>
      </c>
      <c r="R21">
        <v>0</v>
      </c>
    </row>
    <row r="22" spans="1:18">
      <c r="A22" s="2" t="s">
        <v>38</v>
      </c>
      <c r="B22" s="3">
        <f>3582*15.9094</f>
        <v>56987.4708</v>
      </c>
      <c r="C22" s="3">
        <f>(-1746-275)*15.9094</f>
        <v>-32152.8974</v>
      </c>
      <c r="D22" s="3">
        <f t="shared" si="0"/>
        <v>24834.5734</v>
      </c>
      <c r="E22" s="3">
        <f>497*15.9094</f>
        <v>7906.9718</v>
      </c>
      <c r="F22" s="3">
        <f>370*15.9094</f>
        <v>5886.478</v>
      </c>
      <c r="G22" s="3">
        <f>345*15.9094</f>
        <v>5488.743</v>
      </c>
      <c r="H22" s="3">
        <f>484.7*1000000</f>
        <v>484700000</v>
      </c>
      <c r="I22" s="3">
        <f>5015*15.9094</f>
        <v>79785.641</v>
      </c>
      <c r="J22" s="3">
        <f>2158*15.9094</f>
        <v>34332.4852</v>
      </c>
      <c r="K22" s="3">
        <f>1799*15.9094</f>
        <v>28621.0106</v>
      </c>
      <c r="L22" s="3">
        <f>1549*15.9094</f>
        <v>24643.6606</v>
      </c>
      <c r="M22" s="3">
        <f>519*15.9094</f>
        <v>8256.9786</v>
      </c>
      <c r="N22" s="3">
        <f>-311*15.9094</f>
        <v>-4947.8234</v>
      </c>
      <c r="O22" s="3">
        <f>-551*15.9094</f>
        <v>-8766.0794</v>
      </c>
      <c r="P22" s="3">
        <f t="shared" si="1"/>
        <v>-5456.9242</v>
      </c>
      <c r="Q22">
        <v>0</v>
      </c>
      <c r="R22">
        <v>1</v>
      </c>
    </row>
    <row r="23" spans="1:18">
      <c r="A23" s="2" t="s">
        <v>39</v>
      </c>
      <c r="B23" s="3">
        <f>7096*14.5938</f>
        <v>103557.6048</v>
      </c>
      <c r="C23" s="3">
        <f>(-3456-525)*14.5938</f>
        <v>-58097.9178</v>
      </c>
      <c r="D23" s="3">
        <f>B23+C23</f>
        <v>45459.687</v>
      </c>
      <c r="E23" s="3">
        <f>1018*14.5938</f>
        <v>14856.4884</v>
      </c>
      <c r="F23" s="3">
        <f>767*14.5938</f>
        <v>11193.4446</v>
      </c>
      <c r="G23" s="3">
        <f>724*14.5938</f>
        <v>10565.9112</v>
      </c>
      <c r="H23">
        <f>484.6*1000000</f>
        <v>484600000</v>
      </c>
      <c r="I23" s="3">
        <f>5154*14.5938</f>
        <v>75216.4452</v>
      </c>
      <c r="J23" s="3">
        <f>2055*14.5938</f>
        <v>29990.259</v>
      </c>
      <c r="K23" s="3">
        <f>1645*14.5938</f>
        <v>24006.801</v>
      </c>
      <c r="L23" s="3">
        <f>1525*14.5938</f>
        <v>22255.545</v>
      </c>
      <c r="M23" s="3">
        <f>1175*14.5938</f>
        <v>17147.715</v>
      </c>
      <c r="N23" s="3">
        <f>-694*14.5938</f>
        <v>-10128.0972</v>
      </c>
      <c r="O23" s="3">
        <f>-920*14.5938</f>
        <v>-13426.296</v>
      </c>
      <c r="P23" s="3">
        <f>SUM(M23:O23)</f>
        <v>-6406.6782</v>
      </c>
      <c r="Q23">
        <v>1</v>
      </c>
      <c r="R23">
        <v>0</v>
      </c>
    </row>
    <row r="24" ht="15.75" spans="1:2">
      <c r="A24" s="2"/>
      <c r="B24" s="4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2017-12-30T07:45:00Z</dcterms:created>
  <dcterms:modified xsi:type="dcterms:W3CDTF">2018-03-12T17:48:24Z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