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835" windowHeight="9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<sst xmlns="http://schemas.openxmlformats.org/spreadsheetml/2006/main" count="49">
  <si>
    <t>Date</t>
  </si>
  <si>
    <t>Revenue</t>
  </si>
  <si>
    <t>Cost of sales</t>
  </si>
  <si>
    <t>Gross profit</t>
  </si>
  <si>
    <t>Operating profit</t>
  </si>
  <si>
    <t>Net profit</t>
  </si>
  <si>
    <t>Headline earnings</t>
  </si>
  <si>
    <t>Shares in issue</t>
  </si>
  <si>
    <t>Non-current assets</t>
  </si>
  <si>
    <t>Current assets</t>
  </si>
  <si>
    <t>Non-current liabilities</t>
  </si>
  <si>
    <t>Current liabilities</t>
  </si>
  <si>
    <t>Cash from operations</t>
  </si>
  <si>
    <t>Cash from investing</t>
  </si>
  <si>
    <t>Cash from financing</t>
  </si>
  <si>
    <t>Change in cash</t>
  </si>
  <si>
    <t>Full year</t>
  </si>
  <si>
    <t>Half year</t>
  </si>
  <si>
    <t>23-11-2000</t>
  </si>
  <si>
    <t>14-06-2001</t>
  </si>
  <si>
    <t>22-11-2001</t>
  </si>
  <si>
    <t>13-06-2002</t>
  </si>
  <si>
    <t>27-11-2002</t>
  </si>
  <si>
    <t>20-06-2003</t>
  </si>
  <si>
    <t>02-12-2003</t>
  </si>
  <si>
    <t>11-06-2004</t>
  </si>
  <si>
    <t>23-03-2006</t>
  </si>
  <si>
    <t>29-03-2007</t>
  </si>
  <si>
    <t>29-08-2007</t>
  </si>
  <si>
    <t>19-03-2008</t>
  </si>
  <si>
    <t>29-08-2008</t>
  </si>
  <si>
    <t>12-03-2009</t>
  </si>
  <si>
    <t>28-08-2009</t>
  </si>
  <si>
    <t>11-03-2010</t>
  </si>
  <si>
    <t>20-08-2010</t>
  </si>
  <si>
    <t>10-03-2011</t>
  </si>
  <si>
    <t>18-08-2011</t>
  </si>
  <si>
    <t>08-03-2012</t>
  </si>
  <si>
    <t>08-08-2012</t>
  </si>
  <si>
    <t>08-03-2013</t>
  </si>
  <si>
    <t>15-08-2013</t>
  </si>
  <si>
    <t>06-03-2014</t>
  </si>
  <si>
    <t>08-08-2014</t>
  </si>
  <si>
    <t>05-08-2015</t>
  </si>
  <si>
    <t>03-03-2016</t>
  </si>
  <si>
    <t>05-08-2016</t>
  </si>
  <si>
    <t>02-03-2017</t>
  </si>
  <si>
    <t>03-08-2017</t>
  </si>
  <si>
    <t>08-03-2018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</si>
</sst>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£&quot;* #,##0_-;\-&quot;£&quot;* #,##0_-;_-&quot;£&quot;* &quot;-&quot;_-;_-@_-"/>
    <numFmt numFmtId="178" formatCode="_-* #,##0.00_-;\-* #,##0.00_-;_-* &quot;-&quot;??_-;_-@_-"/>
    <numFmt numFmtId="179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13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6"/>
  <sheetViews>
    <sheetView tabSelected="1" topLeftCell="N7" workbookViewId="0">
      <selection activeCell="Q33" sqref="Q33"/>
    </sheetView>
  </sheetViews>
  <sheetFormatPr defaultColWidth="9" defaultRowHeight="15"/>
  <cols>
    <col min="1" max="1" width="11.1142857142857" customWidth="1"/>
    <col min="3" max="3" width="12.2190476190476" customWidth="1"/>
    <col min="4" max="4" width="11.447619047619" customWidth="1"/>
    <col min="5" max="5" width="15.2190476190476" customWidth="1"/>
    <col min="6" max="6" width="9.66666666666667" customWidth="1"/>
    <col min="7" max="7" width="16.7809523809524" customWidth="1"/>
    <col min="8" max="8" width="13.7809523809524" customWidth="1"/>
    <col min="9" max="9" width="18" customWidth="1"/>
    <col min="10" max="10" width="13.6666666666667" customWidth="1"/>
    <col min="11" max="11" width="20.447619047619" customWidth="1"/>
    <col min="12" max="12" width="16" customWidth="1"/>
    <col min="13" max="13" width="20.447619047619" customWidth="1"/>
    <col min="14" max="14" width="18.552380952381" customWidth="1"/>
    <col min="15" max="15" width="18.7809523809524" customWidth="1"/>
    <col min="16" max="16" width="14.1142857142857" customWidth="1"/>
  </cols>
  <sheetData>
    <row r="1" spans="1:1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>
        <v>3844.6</v>
      </c>
      <c r="C2">
        <v>-1582.2</v>
      </c>
      <c r="D2">
        <f t="shared" ref="D2:D31" si="0">B2+C2</f>
        <v>2262.4</v>
      </c>
      <c r="E2">
        <v>704.7</v>
      </c>
      <c r="F2">
        <v>373.9</v>
      </c>
      <c r="G2">
        <v>312.5</v>
      </c>
      <c r="H2">
        <f>1399253*1000</f>
        <v>1399253000</v>
      </c>
      <c r="I2">
        <v>16355.4</v>
      </c>
      <c r="J2">
        <v>2186.5</v>
      </c>
      <c r="K2">
        <v>2718.9</v>
      </c>
      <c r="L2">
        <v>1571</v>
      </c>
      <c r="M2">
        <v>866.4</v>
      </c>
      <c r="N2">
        <v>-712</v>
      </c>
      <c r="O2">
        <v>73.6</v>
      </c>
      <c r="P2">
        <f t="shared" ref="P2:P31" si="1">SUM(M2:O2)</f>
        <v>228</v>
      </c>
      <c r="Q2">
        <v>0</v>
      </c>
      <c r="R2">
        <v>1</v>
      </c>
    </row>
    <row r="3" spans="1:18">
      <c r="A3" s="2" t="s">
        <v>19</v>
      </c>
      <c r="B3">
        <v>8337.3</v>
      </c>
      <c r="C3">
        <v>-3352.6</v>
      </c>
      <c r="D3">
        <f t="shared" si="0"/>
        <v>4984.7</v>
      </c>
      <c r="E3">
        <v>1543.5</v>
      </c>
      <c r="F3">
        <v>774.6</v>
      </c>
      <c r="G3">
        <v>713.5</v>
      </c>
      <c r="H3">
        <v>1538881701</v>
      </c>
      <c r="I3">
        <v>19842.1</v>
      </c>
      <c r="J3">
        <v>2440.8</v>
      </c>
      <c r="K3">
        <v>4595.1</v>
      </c>
      <c r="L3">
        <v>2777.1</v>
      </c>
      <c r="M3">
        <v>2914.8</v>
      </c>
      <c r="N3">
        <v>-4663.7</v>
      </c>
      <c r="O3">
        <v>2187.8</v>
      </c>
      <c r="P3">
        <f t="shared" si="1"/>
        <v>438.900000000001</v>
      </c>
      <c r="Q3">
        <v>1</v>
      </c>
      <c r="R3">
        <v>0</v>
      </c>
    </row>
    <row r="4" spans="1:18">
      <c r="A4" s="2" t="s">
        <v>20</v>
      </c>
      <c r="B4">
        <v>5170.2</v>
      </c>
      <c r="C4">
        <v>-2066.3</v>
      </c>
      <c r="D4">
        <f t="shared" si="0"/>
        <v>3103.9</v>
      </c>
      <c r="E4">
        <v>724.8</v>
      </c>
      <c r="F4">
        <v>231.7</v>
      </c>
      <c r="G4">
        <v>237.7</v>
      </c>
      <c r="H4">
        <f>1626067*1000</f>
        <v>1626067000</v>
      </c>
      <c r="I4">
        <v>20894.8</v>
      </c>
      <c r="J4">
        <v>2883.1</v>
      </c>
      <c r="K4">
        <v>4688.4</v>
      </c>
      <c r="L4">
        <v>3153</v>
      </c>
      <c r="M4">
        <v>631.4</v>
      </c>
      <c r="N4">
        <v>-1327.2</v>
      </c>
      <c r="O4">
        <v>394.9</v>
      </c>
      <c r="P4">
        <f t="shared" si="1"/>
        <v>-300.9</v>
      </c>
      <c r="Q4">
        <v>0</v>
      </c>
      <c r="R4">
        <v>1</v>
      </c>
    </row>
    <row r="5" spans="1:18">
      <c r="A5" s="2" t="s">
        <v>21</v>
      </c>
      <c r="B5">
        <v>12432</v>
      </c>
      <c r="C5">
        <v>-5081.1</v>
      </c>
      <c r="D5">
        <f t="shared" si="0"/>
        <v>7350.9</v>
      </c>
      <c r="E5">
        <v>1750</v>
      </c>
      <c r="F5">
        <v>528.1</v>
      </c>
      <c r="G5">
        <v>572.6</v>
      </c>
      <c r="H5">
        <v>1646887728</v>
      </c>
      <c r="I5">
        <v>23290</v>
      </c>
      <c r="J5">
        <v>4170.1</v>
      </c>
      <c r="K5">
        <v>6216</v>
      </c>
      <c r="L5">
        <v>4474.4</v>
      </c>
      <c r="M5">
        <v>2893.9</v>
      </c>
      <c r="N5">
        <v>-3640.5</v>
      </c>
      <c r="O5">
        <v>702.4</v>
      </c>
      <c r="P5">
        <f t="shared" si="1"/>
        <v>-44.1999999999999</v>
      </c>
      <c r="Q5">
        <v>1</v>
      </c>
      <c r="R5">
        <v>0</v>
      </c>
    </row>
    <row r="6" spans="1:18">
      <c r="A6" s="2" t="s">
        <v>22</v>
      </c>
      <c r="B6">
        <v>8683.5</v>
      </c>
      <c r="C6">
        <v>-3594.5</v>
      </c>
      <c r="D6">
        <f t="shared" si="0"/>
        <v>5089</v>
      </c>
      <c r="E6">
        <v>1484.5</v>
      </c>
      <c r="F6">
        <v>795.8</v>
      </c>
      <c r="G6">
        <v>704.8</v>
      </c>
      <c r="H6">
        <f>1646566*1000</f>
        <v>1646566000</v>
      </c>
      <c r="I6">
        <v>23358.6</v>
      </c>
      <c r="J6">
        <v>5659.9</v>
      </c>
      <c r="K6">
        <v>2777.6</v>
      </c>
      <c r="L6">
        <v>8842.3</v>
      </c>
      <c r="M6">
        <v>2186.2</v>
      </c>
      <c r="N6">
        <v>-1858.7</v>
      </c>
      <c r="O6">
        <v>974.1</v>
      </c>
      <c r="P6">
        <f t="shared" si="1"/>
        <v>1301.6</v>
      </c>
      <c r="Q6">
        <v>0</v>
      </c>
      <c r="R6">
        <v>1</v>
      </c>
    </row>
    <row r="7" spans="1:18">
      <c r="A7" s="2" t="s">
        <v>23</v>
      </c>
      <c r="B7">
        <v>19405</v>
      </c>
      <c r="C7">
        <v>-8321</v>
      </c>
      <c r="D7">
        <f t="shared" si="0"/>
        <v>11084</v>
      </c>
      <c r="E7">
        <v>3737</v>
      </c>
      <c r="F7">
        <v>2218</v>
      </c>
      <c r="G7">
        <v>1929</v>
      </c>
      <c r="H7">
        <v>1665103996</v>
      </c>
      <c r="I7">
        <v>22842</v>
      </c>
      <c r="J7">
        <v>5314</v>
      </c>
      <c r="K7">
        <v>4042</v>
      </c>
      <c r="L7">
        <v>6169</v>
      </c>
      <c r="M7">
        <v>5330</v>
      </c>
      <c r="N7">
        <f>+-4333</f>
        <v>-4333</v>
      </c>
      <c r="O7">
        <v>187</v>
      </c>
      <c r="P7">
        <f t="shared" si="1"/>
        <v>1184</v>
      </c>
      <c r="Q7">
        <v>1</v>
      </c>
      <c r="R7">
        <v>0</v>
      </c>
    </row>
    <row r="8" spans="1:18">
      <c r="A8" s="2" t="s">
        <v>24</v>
      </c>
      <c r="B8">
        <v>11272</v>
      </c>
      <c r="C8">
        <v>-4730</v>
      </c>
      <c r="D8">
        <f t="shared" si="0"/>
        <v>6542</v>
      </c>
      <c r="E8">
        <v>2966</v>
      </c>
      <c r="F8">
        <v>2133</v>
      </c>
      <c r="G8">
        <v>1813</v>
      </c>
      <c r="H8">
        <v>1654341082</v>
      </c>
      <c r="I8">
        <v>22152</v>
      </c>
      <c r="J8">
        <v>6773</v>
      </c>
      <c r="K8">
        <v>3402</v>
      </c>
      <c r="L8">
        <v>5956</v>
      </c>
      <c r="M8">
        <v>3274</v>
      </c>
      <c r="N8">
        <v>-1435</v>
      </c>
      <c r="O8">
        <v>-177</v>
      </c>
      <c r="P8">
        <f t="shared" si="1"/>
        <v>1662</v>
      </c>
      <c r="Q8">
        <v>0</v>
      </c>
      <c r="R8">
        <v>1</v>
      </c>
    </row>
    <row r="9" spans="1:18">
      <c r="A9" s="2" t="s">
        <v>25</v>
      </c>
      <c r="B9">
        <v>23871</v>
      </c>
      <c r="C9">
        <v>-9659</v>
      </c>
      <c r="D9">
        <f t="shared" si="0"/>
        <v>14212</v>
      </c>
      <c r="E9">
        <v>6008</v>
      </c>
      <c r="F9">
        <v>4312</v>
      </c>
      <c r="G9">
        <v>3700</v>
      </c>
      <c r="H9">
        <v>1681045602</v>
      </c>
      <c r="I9">
        <v>23357</v>
      </c>
      <c r="J9">
        <v>8643</v>
      </c>
      <c r="K9">
        <v>4376</v>
      </c>
      <c r="L9">
        <v>6358</v>
      </c>
      <c r="M9">
        <v>8597</v>
      </c>
      <c r="N9">
        <v>-4898</v>
      </c>
      <c r="O9">
        <v>233</v>
      </c>
      <c r="P9">
        <f t="shared" si="1"/>
        <v>3932</v>
      </c>
      <c r="Q9">
        <v>1</v>
      </c>
      <c r="R9">
        <v>0</v>
      </c>
    </row>
    <row r="10" spans="1:18">
      <c r="A10" s="2" t="s">
        <v>26</v>
      </c>
      <c r="B10">
        <v>27212</v>
      </c>
      <c r="C10">
        <f>-1992-2717-1310-4736</f>
        <v>-10755</v>
      </c>
      <c r="D10">
        <f t="shared" si="0"/>
        <v>16457</v>
      </c>
      <c r="E10">
        <v>8115</v>
      </c>
      <c r="F10">
        <v>6704</v>
      </c>
      <c r="G10">
        <v>5866</v>
      </c>
      <c r="H10">
        <v>1677386926</v>
      </c>
      <c r="I10">
        <v>31136</v>
      </c>
      <c r="J10">
        <v>13676</v>
      </c>
      <c r="K10">
        <v>9765</v>
      </c>
      <c r="L10">
        <v>11951</v>
      </c>
      <c r="M10">
        <v>9161</v>
      </c>
      <c r="N10">
        <v>-12922</v>
      </c>
      <c r="O10">
        <v>5357</v>
      </c>
      <c r="P10">
        <f t="shared" si="1"/>
        <v>1596</v>
      </c>
      <c r="Q10">
        <v>1</v>
      </c>
      <c r="R10">
        <v>0</v>
      </c>
    </row>
    <row r="11" spans="1:18">
      <c r="A11" s="2" t="s">
        <v>27</v>
      </c>
      <c r="B11">
        <v>51595</v>
      </c>
      <c r="C11">
        <f>-4628-4135-2453-7949</f>
        <v>-19165</v>
      </c>
      <c r="D11">
        <f t="shared" si="0"/>
        <v>32430</v>
      </c>
      <c r="E11">
        <v>16094</v>
      </c>
      <c r="F11">
        <v>12099</v>
      </c>
      <c r="G11">
        <v>10610</v>
      </c>
      <c r="H11">
        <v>1766382068</v>
      </c>
      <c r="I11">
        <v>76282</v>
      </c>
      <c r="J11">
        <v>20635</v>
      </c>
      <c r="K11">
        <v>34203</v>
      </c>
      <c r="L11">
        <v>19985</v>
      </c>
      <c r="M11">
        <v>17622</v>
      </c>
      <c r="N11">
        <v>-38606</v>
      </c>
      <c r="O11">
        <v>18993</v>
      </c>
      <c r="P11">
        <f t="shared" si="1"/>
        <v>-1991</v>
      </c>
      <c r="Q11">
        <v>1</v>
      </c>
      <c r="R11">
        <v>0</v>
      </c>
    </row>
    <row r="12" spans="1:18">
      <c r="A12" s="2" t="s">
        <v>28</v>
      </c>
      <c r="B12">
        <v>34206</v>
      </c>
      <c r="C12">
        <f>-3620-2425-1560-4535</f>
        <v>-12140</v>
      </c>
      <c r="D12">
        <f t="shared" si="0"/>
        <v>22066</v>
      </c>
      <c r="E12">
        <v>9406</v>
      </c>
      <c r="F12">
        <v>6305</v>
      </c>
      <c r="G12">
        <v>5555</v>
      </c>
      <c r="H12">
        <f>1860430*1000</f>
        <v>1860430000</v>
      </c>
      <c r="I12">
        <v>79330</v>
      </c>
      <c r="J12">
        <v>26574</v>
      </c>
      <c r="K12">
        <v>28661</v>
      </c>
      <c r="L12">
        <v>30210</v>
      </c>
      <c r="M12">
        <v>9408</v>
      </c>
      <c r="N12">
        <v>-7170</v>
      </c>
      <c r="O12">
        <v>41</v>
      </c>
      <c r="P12">
        <f t="shared" si="1"/>
        <v>2279</v>
      </c>
      <c r="Q12">
        <v>0</v>
      </c>
      <c r="R12">
        <v>1</v>
      </c>
    </row>
    <row r="13" spans="1:18">
      <c r="A13" s="2" t="s">
        <v>29</v>
      </c>
      <c r="B13">
        <v>73145</v>
      </c>
      <c r="C13">
        <f>-8525-5524-3379-9071</f>
        <v>-26499</v>
      </c>
      <c r="D13">
        <f t="shared" si="0"/>
        <v>46646</v>
      </c>
      <c r="E13">
        <v>22872</v>
      </c>
      <c r="F13">
        <v>11916</v>
      </c>
      <c r="G13">
        <v>10608</v>
      </c>
      <c r="H13">
        <v>1875629522</v>
      </c>
      <c r="I13">
        <v>82085</v>
      </c>
      <c r="J13">
        <v>33051</v>
      </c>
      <c r="K13">
        <v>29114</v>
      </c>
      <c r="L13">
        <v>34970</v>
      </c>
      <c r="M13">
        <v>25850</v>
      </c>
      <c r="N13">
        <v>-17152</v>
      </c>
      <c r="O13">
        <v>-2135</v>
      </c>
      <c r="P13">
        <f t="shared" si="1"/>
        <v>6563</v>
      </c>
      <c r="Q13">
        <v>1</v>
      </c>
      <c r="R13">
        <v>0</v>
      </c>
    </row>
    <row r="14" spans="1:18">
      <c r="A14" s="2" t="s">
        <v>30</v>
      </c>
      <c r="B14">
        <v>46128</v>
      </c>
      <c r="C14">
        <f>-5891-2447-2167-6368</f>
        <v>-16873</v>
      </c>
      <c r="D14">
        <f t="shared" si="0"/>
        <v>29255</v>
      </c>
      <c r="E14">
        <v>12436</v>
      </c>
      <c r="F14">
        <v>6964</v>
      </c>
      <c r="G14">
        <v>6240</v>
      </c>
      <c r="H14">
        <f>1864911*1000</f>
        <v>1864911000</v>
      </c>
      <c r="I14">
        <v>98963</v>
      </c>
      <c r="J14">
        <v>46585</v>
      </c>
      <c r="K14">
        <v>34075</v>
      </c>
      <c r="L14">
        <v>44245</v>
      </c>
      <c r="M14">
        <v>12988</v>
      </c>
      <c r="N14">
        <v>-7444</v>
      </c>
      <c r="O14">
        <v>3209</v>
      </c>
      <c r="P14">
        <f t="shared" si="1"/>
        <v>8753</v>
      </c>
      <c r="Q14">
        <v>0</v>
      </c>
      <c r="R14">
        <v>1</v>
      </c>
    </row>
    <row r="15" spans="1:18">
      <c r="A15" s="2" t="s">
        <v>31</v>
      </c>
      <c r="B15">
        <v>102526</v>
      </c>
      <c r="C15">
        <f>-14140-5985-4776-13274</f>
        <v>-38175</v>
      </c>
      <c r="D15">
        <f t="shared" si="0"/>
        <v>64351</v>
      </c>
      <c r="E15">
        <v>28490</v>
      </c>
      <c r="F15">
        <v>17135</v>
      </c>
      <c r="G15">
        <v>15315</v>
      </c>
      <c r="H15">
        <v>1865298632</v>
      </c>
      <c r="I15">
        <v>115319</v>
      </c>
      <c r="J15">
        <v>54787</v>
      </c>
      <c r="K15">
        <v>34973</v>
      </c>
      <c r="L15">
        <v>54591</v>
      </c>
      <c r="M15">
        <v>34236</v>
      </c>
      <c r="N15">
        <v>-27177</v>
      </c>
      <c r="O15">
        <v>292</v>
      </c>
      <c r="P15">
        <f t="shared" si="1"/>
        <v>7351</v>
      </c>
      <c r="Q15">
        <v>1</v>
      </c>
      <c r="R15">
        <v>0</v>
      </c>
    </row>
    <row r="16" spans="1:18">
      <c r="A16" s="2" t="s">
        <v>32</v>
      </c>
      <c r="B16">
        <v>57269</v>
      </c>
      <c r="C16">
        <f>-8059-3292-2839-7261</f>
        <v>-21451</v>
      </c>
      <c r="D16">
        <f t="shared" si="0"/>
        <v>35818</v>
      </c>
      <c r="E16">
        <v>13581</v>
      </c>
      <c r="F16">
        <v>9093</v>
      </c>
      <c r="G16">
        <v>7630</v>
      </c>
      <c r="H16">
        <f>1862519*1000</f>
        <v>1862519000</v>
      </c>
      <c r="I16">
        <v>104579</v>
      </c>
      <c r="J16">
        <v>41439</v>
      </c>
      <c r="K16">
        <v>31236</v>
      </c>
      <c r="L16">
        <v>47332</v>
      </c>
      <c r="M16">
        <v>16899</v>
      </c>
      <c r="N16">
        <v>-16942</v>
      </c>
      <c r="O16">
        <v>-2771</v>
      </c>
      <c r="P16">
        <f t="shared" si="1"/>
        <v>-2814</v>
      </c>
      <c r="Q16">
        <v>0</v>
      </c>
      <c r="R16">
        <v>1</v>
      </c>
    </row>
    <row r="17" spans="1:18">
      <c r="A17" s="2" t="s">
        <v>33</v>
      </c>
      <c r="B17">
        <v>111947</v>
      </c>
      <c r="C17">
        <f>-15925-6297-5843-14649</f>
        <v>-42714</v>
      </c>
      <c r="D17">
        <f t="shared" si="0"/>
        <v>69233</v>
      </c>
      <c r="E17">
        <v>25773</v>
      </c>
      <c r="F17">
        <v>17161</v>
      </c>
      <c r="G17">
        <v>14650</v>
      </c>
      <c r="H17">
        <f>1851260*1000</f>
        <v>1851260000</v>
      </c>
      <c r="I17">
        <v>110213</v>
      </c>
      <c r="J17">
        <v>46024</v>
      </c>
      <c r="K17">
        <v>28426</v>
      </c>
      <c r="L17">
        <v>54945</v>
      </c>
      <c r="M17">
        <v>36282</v>
      </c>
      <c r="N17">
        <v>-33192</v>
      </c>
      <c r="O17">
        <v>-926</v>
      </c>
      <c r="P17">
        <f t="shared" si="1"/>
        <v>2164</v>
      </c>
      <c r="Q17">
        <v>1</v>
      </c>
      <c r="R17">
        <v>0</v>
      </c>
    </row>
    <row r="18" spans="1:18">
      <c r="A18" s="2" t="s">
        <v>34</v>
      </c>
      <c r="B18">
        <v>55989</v>
      </c>
      <c r="C18">
        <f>-8320-2992-2793-7748</f>
        <v>-21853</v>
      </c>
      <c r="D18">
        <f t="shared" si="0"/>
        <v>34136</v>
      </c>
      <c r="E18">
        <v>14767</v>
      </c>
      <c r="F18">
        <v>9337</v>
      </c>
      <c r="G18">
        <v>8094</v>
      </c>
      <c r="H18">
        <f>1840551*1000</f>
        <v>1840551000</v>
      </c>
      <c r="I18">
        <v>112356</v>
      </c>
      <c r="J18">
        <v>47204</v>
      </c>
      <c r="K18">
        <v>32590</v>
      </c>
      <c r="L18">
        <v>49995</v>
      </c>
      <c r="M18">
        <v>15269</v>
      </c>
      <c r="N18">
        <v>-7206</v>
      </c>
      <c r="O18">
        <v>-1801</v>
      </c>
      <c r="P18">
        <f t="shared" si="1"/>
        <v>6262</v>
      </c>
      <c r="Q18">
        <v>0</v>
      </c>
      <c r="R18">
        <v>1</v>
      </c>
    </row>
    <row r="19" spans="1:18">
      <c r="A19" s="2" t="s">
        <v>35</v>
      </c>
      <c r="B19">
        <v>114684</v>
      </c>
      <c r="C19">
        <f>-16818-6819-5961-14741</f>
        <v>-44339</v>
      </c>
      <c r="D19">
        <f t="shared" si="0"/>
        <v>70345</v>
      </c>
      <c r="E19">
        <v>28095</v>
      </c>
      <c r="F19">
        <v>16827</v>
      </c>
      <c r="G19">
        <v>14300</v>
      </c>
      <c r="H19">
        <v>1844321478</v>
      </c>
      <c r="I19">
        <v>99727</v>
      </c>
      <c r="J19">
        <v>54234</v>
      </c>
      <c r="K19">
        <v>33995</v>
      </c>
      <c r="L19">
        <v>46717</v>
      </c>
      <c r="M19">
        <v>34728</v>
      </c>
      <c r="N19">
        <v>-15701</v>
      </c>
      <c r="O19">
        <v>-2055</v>
      </c>
      <c r="P19">
        <f t="shared" si="1"/>
        <v>16972</v>
      </c>
      <c r="Q19">
        <v>1</v>
      </c>
      <c r="R19">
        <v>0</v>
      </c>
    </row>
    <row r="20" spans="1:18">
      <c r="A20" s="2" t="s">
        <v>36</v>
      </c>
      <c r="B20">
        <v>56542</v>
      </c>
      <c r="C20">
        <f>-8755-3657-2975-6615</f>
        <v>-22002</v>
      </c>
      <c r="D20">
        <f t="shared" si="0"/>
        <v>34540</v>
      </c>
      <c r="E20">
        <v>17166</v>
      </c>
      <c r="F20">
        <v>10823</v>
      </c>
      <c r="G20">
        <v>9450</v>
      </c>
      <c r="H20">
        <v>1871686073</v>
      </c>
      <c r="I20">
        <v>99505</v>
      </c>
      <c r="J20">
        <v>57938</v>
      </c>
      <c r="K20">
        <v>34710</v>
      </c>
      <c r="L20">
        <v>45331</v>
      </c>
      <c r="M20">
        <v>12720</v>
      </c>
      <c r="N20">
        <v>-12280</v>
      </c>
      <c r="O20">
        <v>-4750</v>
      </c>
      <c r="P20">
        <f t="shared" si="1"/>
        <v>-4310</v>
      </c>
      <c r="Q20">
        <v>0</v>
      </c>
      <c r="R20">
        <v>1</v>
      </c>
    </row>
    <row r="21" spans="1:18">
      <c r="A21" s="2" t="s">
        <v>37</v>
      </c>
      <c r="B21">
        <v>121884</v>
      </c>
      <c r="C21">
        <f>-18782-8160-6754-14805</f>
        <v>-48501</v>
      </c>
      <c r="D21">
        <f t="shared" si="0"/>
        <v>73383</v>
      </c>
      <c r="E21">
        <v>37640</v>
      </c>
      <c r="F21">
        <v>23787</v>
      </c>
      <c r="G21">
        <v>20754</v>
      </c>
      <c r="H21">
        <v>1868322842</v>
      </c>
      <c r="I21">
        <v>113787</v>
      </c>
      <c r="J21">
        <v>66801</v>
      </c>
      <c r="K21">
        <v>33392</v>
      </c>
      <c r="L21">
        <v>55317</v>
      </c>
      <c r="M21">
        <v>27874</v>
      </c>
      <c r="N21">
        <v>-20616</v>
      </c>
      <c r="O21">
        <v>-12033</v>
      </c>
      <c r="P21">
        <f t="shared" si="1"/>
        <v>-4775</v>
      </c>
      <c r="Q21">
        <v>1</v>
      </c>
      <c r="R21">
        <v>0</v>
      </c>
    </row>
    <row r="22" spans="1:18">
      <c r="A22" s="2" t="s">
        <v>38</v>
      </c>
      <c r="B22">
        <v>66426</v>
      </c>
      <c r="C22">
        <f>-10389-4687-3617-7803</f>
        <v>-26496</v>
      </c>
      <c r="D22">
        <f t="shared" si="0"/>
        <v>39930</v>
      </c>
      <c r="E22">
        <v>21641</v>
      </c>
      <c r="F22">
        <v>12221</v>
      </c>
      <c r="G22">
        <v>10594</v>
      </c>
      <c r="H22">
        <v>1884968549</v>
      </c>
      <c r="I22">
        <v>110716</v>
      </c>
      <c r="J22">
        <v>62476</v>
      </c>
      <c r="K22">
        <v>35021</v>
      </c>
      <c r="L22">
        <v>51006</v>
      </c>
      <c r="M22">
        <v>10957</v>
      </c>
      <c r="N22">
        <v>-13730</v>
      </c>
      <c r="O22">
        <v>-3676</v>
      </c>
      <c r="P22">
        <f t="shared" si="1"/>
        <v>-6449</v>
      </c>
      <c r="Q22">
        <v>0</v>
      </c>
      <c r="R22">
        <v>1</v>
      </c>
    </row>
    <row r="23" spans="1:18">
      <c r="A23" s="2" t="s">
        <v>39</v>
      </c>
      <c r="B23">
        <v>135112</v>
      </c>
      <c r="C23">
        <f>-20464-9789-7775-16052</f>
        <v>-54080</v>
      </c>
      <c r="D23">
        <f t="shared" si="0"/>
        <v>81032</v>
      </c>
      <c r="E23">
        <v>58564</v>
      </c>
      <c r="F23">
        <v>24068</v>
      </c>
      <c r="G23">
        <v>20704</v>
      </c>
      <c r="H23">
        <v>1849402834</v>
      </c>
      <c r="I23">
        <v>121097</v>
      </c>
      <c r="J23">
        <v>60287</v>
      </c>
      <c r="K23">
        <v>33307</v>
      </c>
      <c r="L23">
        <v>55190</v>
      </c>
      <c r="M23">
        <v>25078</v>
      </c>
      <c r="N23">
        <v>-27059</v>
      </c>
      <c r="O23">
        <v>-5759</v>
      </c>
      <c r="P23">
        <f t="shared" si="1"/>
        <v>-7740</v>
      </c>
      <c r="Q23">
        <v>1</v>
      </c>
      <c r="R23">
        <v>0</v>
      </c>
    </row>
    <row r="24" spans="1:18">
      <c r="A24" s="2" t="s">
        <v>40</v>
      </c>
      <c r="B24">
        <v>65248</v>
      </c>
      <c r="C24">
        <f>-8412-4883-4272-8601</f>
        <v>-26168</v>
      </c>
      <c r="D24">
        <f t="shared" si="0"/>
        <v>39080</v>
      </c>
      <c r="E24">
        <v>28599</v>
      </c>
      <c r="F24">
        <v>21166</v>
      </c>
      <c r="G24">
        <v>12537</v>
      </c>
      <c r="H24">
        <v>1844943263</v>
      </c>
      <c r="I24">
        <v>132636</v>
      </c>
      <c r="J24">
        <v>65020</v>
      </c>
      <c r="K24">
        <v>43950</v>
      </c>
      <c r="L24">
        <v>50042</v>
      </c>
      <c r="M24">
        <v>4854</v>
      </c>
      <c r="N24">
        <v>-9104</v>
      </c>
      <c r="O24">
        <v>5495</v>
      </c>
      <c r="P24">
        <f t="shared" si="1"/>
        <v>1245</v>
      </c>
      <c r="Q24">
        <v>0</v>
      </c>
      <c r="R24">
        <v>1</v>
      </c>
    </row>
    <row r="25" spans="1:18">
      <c r="A25" s="2" t="s">
        <v>41</v>
      </c>
      <c r="B25">
        <v>136495</v>
      </c>
      <c r="C25">
        <f>-18299-10744-8670-16362</f>
        <v>-54075</v>
      </c>
      <c r="D25">
        <f t="shared" si="0"/>
        <v>82420</v>
      </c>
      <c r="E25">
        <v>40510</v>
      </c>
      <c r="F25">
        <v>30400</v>
      </c>
      <c r="G25">
        <v>26289</v>
      </c>
      <c r="H25">
        <v>1842459046</v>
      </c>
      <c r="I25">
        <v>150910</v>
      </c>
      <c r="J25">
        <v>75911</v>
      </c>
      <c r="K25">
        <v>49066</v>
      </c>
      <c r="L25">
        <v>57984</v>
      </c>
      <c r="M25">
        <v>27025</v>
      </c>
      <c r="N25">
        <v>-19835</v>
      </c>
      <c r="O25">
        <v>6264</v>
      </c>
      <c r="P25">
        <f t="shared" si="1"/>
        <v>13454</v>
      </c>
      <c r="Q25">
        <v>1</v>
      </c>
      <c r="R25">
        <v>0</v>
      </c>
    </row>
    <row r="26" spans="1:18">
      <c r="A26" s="2" t="s">
        <v>42</v>
      </c>
      <c r="B26">
        <v>72759</v>
      </c>
      <c r="C26">
        <f>-10692-5667-4289-7179</f>
        <v>-27827</v>
      </c>
      <c r="D26">
        <f t="shared" si="0"/>
        <v>44932</v>
      </c>
      <c r="E26">
        <v>22876</v>
      </c>
      <c r="F26">
        <v>15638</v>
      </c>
      <c r="G26">
        <v>13390</v>
      </c>
      <c r="H26">
        <v>1842458310</v>
      </c>
      <c r="I26">
        <v>147166</v>
      </c>
      <c r="J26">
        <v>75493</v>
      </c>
      <c r="K26">
        <v>51947</v>
      </c>
      <c r="L26">
        <v>50267</v>
      </c>
      <c r="M26">
        <v>6234</v>
      </c>
      <c r="N26">
        <v>-8607</v>
      </c>
      <c r="O26">
        <v>1439</v>
      </c>
      <c r="P26">
        <f t="shared" si="1"/>
        <v>-934</v>
      </c>
      <c r="Q26">
        <v>0</v>
      </c>
      <c r="R26">
        <v>1</v>
      </c>
    </row>
    <row r="27" spans="1:18">
      <c r="A27" s="2" t="s">
        <v>43</v>
      </c>
      <c r="B27">
        <v>69304</v>
      </c>
      <c r="C27">
        <f>-10861-5540-4155-7348</f>
        <v>-27904</v>
      </c>
      <c r="D27">
        <f t="shared" si="0"/>
        <v>41400</v>
      </c>
      <c r="E27">
        <v>19925</v>
      </c>
      <c r="F27">
        <v>13880</v>
      </c>
      <c r="G27">
        <v>11900</v>
      </c>
      <c r="H27">
        <v>1830356657</v>
      </c>
      <c r="I27">
        <v>161219</v>
      </c>
      <c r="J27">
        <v>85269</v>
      </c>
      <c r="K27">
        <v>51495</v>
      </c>
      <c r="L27">
        <v>67573</v>
      </c>
      <c r="M27">
        <v>1432</v>
      </c>
      <c r="N27">
        <v>-14471</v>
      </c>
      <c r="O27">
        <v>1558</v>
      </c>
      <c r="P27">
        <f t="shared" si="1"/>
        <v>-11481</v>
      </c>
      <c r="Q27">
        <v>0</v>
      </c>
      <c r="R27">
        <v>1</v>
      </c>
    </row>
    <row r="28" spans="1:18">
      <c r="A28" s="2" t="s">
        <v>44</v>
      </c>
      <c r="B28">
        <v>147063</v>
      </c>
      <c r="C28">
        <f>-18809-10829-8587-18412</f>
        <v>-56637</v>
      </c>
      <c r="D28">
        <f t="shared" si="0"/>
        <v>90426</v>
      </c>
      <c r="E28">
        <v>35328</v>
      </c>
      <c r="F28">
        <v>23570</v>
      </c>
      <c r="G28">
        <v>20204</v>
      </c>
      <c r="H28">
        <v>1827211185</v>
      </c>
      <c r="I28">
        <v>218435</v>
      </c>
      <c r="J28">
        <v>95432</v>
      </c>
      <c r="K28">
        <v>72510</v>
      </c>
      <c r="L28">
        <v>89519</v>
      </c>
      <c r="M28">
        <v>13122</v>
      </c>
      <c r="N28">
        <v>-34290</v>
      </c>
      <c r="O28">
        <v>8101</v>
      </c>
      <c r="P28">
        <f t="shared" si="1"/>
        <v>-13067</v>
      </c>
      <c r="Q28">
        <v>1</v>
      </c>
      <c r="R28">
        <v>0</v>
      </c>
    </row>
    <row r="29" spans="1:18">
      <c r="A29" s="2" t="s">
        <v>45</v>
      </c>
      <c r="B29">
        <v>79115</v>
      </c>
      <c r="C29">
        <f>-12291-6065-4777-9624</f>
        <v>-32757</v>
      </c>
      <c r="D29">
        <f t="shared" si="0"/>
        <v>46358</v>
      </c>
      <c r="E29">
        <v>5191</v>
      </c>
      <c r="F29">
        <v>-6253</v>
      </c>
      <c r="G29">
        <v>-5489</v>
      </c>
      <c r="H29">
        <v>1822527498</v>
      </c>
      <c r="I29">
        <v>200447</v>
      </c>
      <c r="J29">
        <v>82468</v>
      </c>
      <c r="K29">
        <v>84000</v>
      </c>
      <c r="L29">
        <v>79119</v>
      </c>
      <c r="M29">
        <v>-436</v>
      </c>
      <c r="N29">
        <v>-14209</v>
      </c>
      <c r="O29">
        <v>13608</v>
      </c>
      <c r="P29">
        <f t="shared" si="1"/>
        <v>-1037</v>
      </c>
      <c r="Q29">
        <v>0</v>
      </c>
      <c r="R29">
        <v>1</v>
      </c>
    </row>
    <row r="30" spans="1:18">
      <c r="A30" s="2" t="s">
        <v>46</v>
      </c>
      <c r="B30">
        <v>147920</v>
      </c>
      <c r="C30">
        <f>-23520-12304-9152-19172</f>
        <v>-64148</v>
      </c>
      <c r="D30">
        <f t="shared" si="0"/>
        <v>83772</v>
      </c>
      <c r="E30">
        <v>14142</v>
      </c>
      <c r="F30">
        <v>-3103</v>
      </c>
      <c r="G30">
        <v>-2614</v>
      </c>
      <c r="H30">
        <v>1863525323</v>
      </c>
      <c r="I30">
        <v>189089</v>
      </c>
      <c r="J30">
        <v>79611</v>
      </c>
      <c r="K30">
        <v>85743</v>
      </c>
      <c r="L30">
        <v>77726</v>
      </c>
      <c r="M30">
        <v>20716</v>
      </c>
      <c r="N30">
        <v>-40408</v>
      </c>
      <c r="O30">
        <v>20951</v>
      </c>
      <c r="P30">
        <f t="shared" si="1"/>
        <v>1259</v>
      </c>
      <c r="Q30">
        <v>1</v>
      </c>
      <c r="R30">
        <v>0</v>
      </c>
    </row>
    <row r="31" spans="1:18">
      <c r="A31" s="2" t="s">
        <v>47</v>
      </c>
      <c r="B31">
        <v>64386</v>
      </c>
      <c r="C31">
        <f>-12460-5088-4420-8399</f>
        <v>-30367</v>
      </c>
      <c r="D31">
        <f t="shared" si="0"/>
        <v>34019</v>
      </c>
      <c r="E31">
        <v>10025</v>
      </c>
      <c r="F31">
        <v>4925</v>
      </c>
      <c r="G31">
        <v>5207</v>
      </c>
      <c r="H31">
        <v>1836957579</v>
      </c>
      <c r="I31">
        <v>186637</v>
      </c>
      <c r="J31">
        <v>69342</v>
      </c>
      <c r="K31">
        <v>82054</v>
      </c>
      <c r="L31">
        <v>71031</v>
      </c>
      <c r="M31">
        <v>12069</v>
      </c>
      <c r="N31">
        <v>-14696</v>
      </c>
      <c r="O31">
        <v>-1043</v>
      </c>
      <c r="P31">
        <f t="shared" si="1"/>
        <v>-3670</v>
      </c>
      <c r="Q31">
        <v>0</v>
      </c>
      <c r="R31">
        <v>1</v>
      </c>
    </row>
    <row r="32" spans="1:18">
      <c r="A32" s="2" t="s">
        <v>48</v>
      </c>
      <c r="B32">
        <v>132815</v>
      </c>
      <c r="C32">
        <f>-25077-10764-10974-9082</f>
        <v>-55897</v>
      </c>
      <c r="D32">
        <f>B32+C32</f>
        <v>76918</v>
      </c>
      <c r="E32">
        <f>20557</f>
        <v>20557</v>
      </c>
      <c r="F32">
        <f>4541</f>
        <v>4541</v>
      </c>
      <c r="G32">
        <f>4414</f>
        <v>4414</v>
      </c>
      <c r="H32">
        <v>1829014966</v>
      </c>
      <c r="I32">
        <v>182515</v>
      </c>
      <c r="J32">
        <v>59900</v>
      </c>
      <c r="K32">
        <v>83032</v>
      </c>
      <c r="L32">
        <v>65116</v>
      </c>
      <c r="M32">
        <v>23694</v>
      </c>
      <c r="N32">
        <v>-27585</v>
      </c>
      <c r="O32">
        <v>-4919</v>
      </c>
      <c r="P32">
        <f>SUM(M32:O32)</f>
        <v>-8810</v>
      </c>
      <c r="Q32">
        <v>1</v>
      </c>
      <c r="R32">
        <v>0</v>
      </c>
    </row>
    <row r="33" spans="1:1">
      <c r="A33" s="2"/>
    </row>
    <row r="34" spans="1:1">
      <c r="A34" s="2"/>
    </row>
    <row r="35" spans="1:1">
      <c r="A35" s="2"/>
    </row>
    <row r="36" spans="1:1">
      <c r="A36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2017-12-30T11:00:00Z</dcterms:created>
  <dcterms:modified xsi:type="dcterms:W3CDTF">2018-03-12T18:02:21Z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