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<sst xmlns="http://schemas.openxmlformats.org/spreadsheetml/2006/main" count="51">
  <si>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</si>
  <si>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</si>
  <si>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</si>
  <si>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</si>
  <si>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</si>
  <si>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</si>
  <si>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</si>
  <si>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</si>
  <si>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</si>
  <si>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</si>
  <si>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</si>
  <si>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</si>
  <si>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</si>
  <si>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</si>
  <si>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</si>
  <si>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</si>
  <si>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</si>
  <si>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</si>
  <si>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24-11-2000</t>
  </si>
  <si>
    <t>21-06-2001</t>
  </si>
  <si>
    <t>29-11-2001</t>
  </si>
  <si>
    <t>20-06-2002</t>
  </si>
  <si>
    <t>22-11-2002</t>
  </si>
  <si>
    <t>25-06-2003</t>
  </si>
  <si>
    <t>25-11-2003</t>
  </si>
  <si>
    <t>24-06-2004</t>
  </si>
  <si>
    <t>27-11-2004</t>
  </si>
  <si>
    <t>22-06-2005</t>
  </si>
  <si>
    <t>25-11-2005</t>
  </si>
  <si>
    <t>23-06-2006</t>
  </si>
  <si>
    <t>30-11-2006</t>
  </si>
  <si>
    <t>19-06-2007</t>
  </si>
  <si>
    <t>27-11-2007</t>
  </si>
  <si>
    <t>19-06-2008</t>
  </si>
  <si>
    <t>26-11-2008</t>
  </si>
  <si>
    <t>23-06-2009</t>
  </si>
  <si>
    <t>01-12-2009</t>
  </si>
  <si>
    <t>22-06-2010</t>
  </si>
  <si>
    <t>22-06-2011</t>
  </si>
  <si>
    <t>21-09-2011</t>
  </si>
  <si>
    <t>21-09-2012</t>
  </si>
  <si>
    <t>20-03-2013</t>
  </si>
  <si>
    <t>19-09-2013</t>
  </si>
  <si>
    <t>19-03-2014</t>
  </si>
  <si>
    <t>18-09-2014</t>
  </si>
  <si>
    <t>17-03-2015</t>
  </si>
  <si>
    <t>18-09-2015</t>
  </si>
  <si>
    <t>15-03-2016</t>
  </si>
  <si>
    <t>21-09-2016</t>
  </si>
  <si>
    <t>17-03-2017</t>
  </si>
  <si>
    <t>21-09-2017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</si>
</sst>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abSelected="1" workbookViewId="0">
      <selection activeCell="A2" sqref="A2"/>
    </sheetView>
  </sheetViews>
  <sheetFormatPr defaultColWidth="9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>
        <v>3316</v>
      </c>
      <c r="C2">
        <f t="shared" ref="C2:C12" si="0">-(B2-D2)</f>
        <v>-3000</v>
      </c>
      <c r="D2">
        <v>316</v>
      </c>
      <c r="E2">
        <v>171</v>
      </c>
      <c r="F2">
        <v>3743</v>
      </c>
      <c r="G2">
        <v>3718</v>
      </c>
      <c r="H2">
        <v>522000002</v>
      </c>
      <c r="I2">
        <v>16100</v>
      </c>
      <c r="J2">
        <v>3239</v>
      </c>
      <c r="K2">
        <v>409</v>
      </c>
      <c r="L2">
        <v>1749</v>
      </c>
      <c r="M2">
        <v>72</v>
      </c>
      <c r="N2">
        <v>223</v>
      </c>
      <c r="O2">
        <v>67</v>
      </c>
      <c r="P2">
        <f t="shared" ref="P2:P34" si="1">SUM(M2:O2)</f>
        <v>362</v>
      </c>
      <c r="Q2" s="3">
        <v>0</v>
      </c>
      <c r="R2" s="3">
        <v>1</v>
      </c>
    </row>
    <row r="3" spans="1:18">
      <c r="A3" s="2" t="s">
        <v>19</v>
      </c>
      <c r="B3">
        <v>7358</v>
      </c>
      <c r="C3">
        <f t="shared" si="0"/>
        <v>-6617</v>
      </c>
      <c r="D3">
        <v>741</v>
      </c>
      <c r="E3">
        <v>501</v>
      </c>
      <c r="F3">
        <v>6697</v>
      </c>
      <c r="G3">
        <v>3590</v>
      </c>
      <c r="H3">
        <v>522000002</v>
      </c>
      <c r="I3">
        <f>21787-J3</f>
        <v>18383</v>
      </c>
      <c r="J3">
        <f>3395+9</f>
        <v>3404</v>
      </c>
      <c r="K3">
        <f>300+52+1001-L3</f>
        <v>342</v>
      </c>
      <c r="L3">
        <v>1011</v>
      </c>
      <c r="M3">
        <v>1178</v>
      </c>
      <c r="N3">
        <v>356</v>
      </c>
      <c r="O3">
        <v>-631</v>
      </c>
      <c r="P3">
        <f t="shared" si="1"/>
        <v>903</v>
      </c>
      <c r="Q3" s="3">
        <v>1</v>
      </c>
      <c r="R3" s="3">
        <v>0</v>
      </c>
    </row>
    <row r="4" spans="1:18">
      <c r="A4" s="2" t="s">
        <v>20</v>
      </c>
      <c r="B4">
        <v>4262</v>
      </c>
      <c r="C4">
        <f t="shared" si="0"/>
        <v>-3903</v>
      </c>
      <c r="D4">
        <v>359</v>
      </c>
      <c r="E4">
        <v>239</v>
      </c>
      <c r="F4">
        <v>1678</v>
      </c>
      <c r="G4">
        <v>1631</v>
      </c>
      <c r="H4">
        <v>522000002</v>
      </c>
      <c r="I4">
        <v>19302</v>
      </c>
      <c r="J4">
        <v>4089</v>
      </c>
      <c r="K4">
        <v>237</v>
      </c>
      <c r="L4">
        <v>1166</v>
      </c>
      <c r="M4">
        <v>478</v>
      </c>
      <c r="N4">
        <v>-52</v>
      </c>
      <c r="O4">
        <v>-138</v>
      </c>
      <c r="P4">
        <f t="shared" si="1"/>
        <v>288</v>
      </c>
      <c r="Q4" s="3">
        <v>0</v>
      </c>
      <c r="R4" s="3">
        <v>1</v>
      </c>
    </row>
    <row r="5" spans="1:18">
      <c r="A5" s="2" t="s">
        <v>21</v>
      </c>
      <c r="B5">
        <v>8441</v>
      </c>
      <c r="C5">
        <f t="shared" si="0"/>
        <v>-7441</v>
      </c>
      <c r="D5">
        <v>1000</v>
      </c>
      <c r="E5">
        <v>758</v>
      </c>
      <c r="F5">
        <v>3683</v>
      </c>
      <c r="G5">
        <v>3532</v>
      </c>
      <c r="H5">
        <v>522000002</v>
      </c>
      <c r="I5">
        <f>26300-J5</f>
        <v>21848</v>
      </c>
      <c r="J5">
        <f>4435+17</f>
        <v>4452</v>
      </c>
      <c r="K5">
        <f>151+169+988-L5</f>
        <v>169</v>
      </c>
      <c r="L5">
        <f>988+151</f>
        <v>1139</v>
      </c>
      <c r="M5">
        <v>1236</v>
      </c>
      <c r="N5">
        <v>-201</v>
      </c>
      <c r="O5">
        <v>-158</v>
      </c>
      <c r="P5">
        <f t="shared" si="1"/>
        <v>877</v>
      </c>
      <c r="Q5" s="3">
        <v>1</v>
      </c>
      <c r="R5" s="3">
        <v>0</v>
      </c>
    </row>
    <row r="6" spans="1:18">
      <c r="A6" s="2" t="s">
        <v>22</v>
      </c>
      <c r="B6">
        <v>5819</v>
      </c>
      <c r="C6">
        <f t="shared" si="0"/>
        <v>-5136</v>
      </c>
      <c r="D6">
        <v>683</v>
      </c>
      <c r="E6">
        <v>567</v>
      </c>
      <c r="F6">
        <v>3329</v>
      </c>
      <c r="G6">
        <v>3024</v>
      </c>
      <c r="H6">
        <v>521726610</v>
      </c>
      <c r="I6">
        <v>24243</v>
      </c>
      <c r="J6">
        <v>4943</v>
      </c>
      <c r="K6">
        <v>250</v>
      </c>
      <c r="L6">
        <v>1379</v>
      </c>
      <c r="M6">
        <v>406</v>
      </c>
      <c r="N6">
        <v>19</v>
      </c>
      <c r="O6">
        <v>-471</v>
      </c>
      <c r="P6">
        <f t="shared" si="1"/>
        <v>-46</v>
      </c>
      <c r="Q6" s="3">
        <v>0</v>
      </c>
      <c r="R6" s="3">
        <v>1</v>
      </c>
    </row>
    <row r="7" spans="1:18">
      <c r="A7" s="2" t="s">
        <v>23</v>
      </c>
      <c r="B7">
        <v>11212</v>
      </c>
      <c r="C7">
        <f t="shared" si="0"/>
        <v>-9744</v>
      </c>
      <c r="D7">
        <v>1468</v>
      </c>
      <c r="E7">
        <v>1217</v>
      </c>
      <c r="F7">
        <v>9232</v>
      </c>
      <c r="G7">
        <v>8744</v>
      </c>
      <c r="H7">
        <v>519565424</v>
      </c>
      <c r="I7">
        <f>31076-J7</f>
        <v>26917</v>
      </c>
      <c r="J7">
        <f>1789+2286+84</f>
        <v>4159</v>
      </c>
      <c r="K7">
        <f>213+218+1253-L7</f>
        <v>218</v>
      </c>
      <c r="L7">
        <f>1253+213</f>
        <v>1466</v>
      </c>
      <c r="M7">
        <v>1599</v>
      </c>
      <c r="N7">
        <v>-1943</v>
      </c>
      <c r="O7">
        <v>-82</v>
      </c>
      <c r="P7">
        <f t="shared" si="1"/>
        <v>-426</v>
      </c>
      <c r="Q7" s="3">
        <v>1</v>
      </c>
      <c r="R7" s="3">
        <v>0</v>
      </c>
    </row>
    <row r="8" spans="1:18">
      <c r="A8" s="2" t="s">
        <v>24</v>
      </c>
      <c r="B8">
        <v>6330</v>
      </c>
      <c r="C8">
        <f t="shared" si="0"/>
        <v>-5611</v>
      </c>
      <c r="D8">
        <v>719</v>
      </c>
      <c r="E8">
        <v>587</v>
      </c>
      <c r="F8">
        <v>1941</v>
      </c>
      <c r="G8">
        <v>1791</v>
      </c>
      <c r="H8">
        <v>509542743</v>
      </c>
      <c r="I8">
        <v>27632</v>
      </c>
      <c r="J8">
        <v>4651</v>
      </c>
      <c r="K8">
        <v>574</v>
      </c>
      <c r="L8">
        <v>1472</v>
      </c>
      <c r="M8">
        <v>-508</v>
      </c>
      <c r="N8">
        <v>-528</v>
      </c>
      <c r="O8">
        <v>32</v>
      </c>
      <c r="P8">
        <f t="shared" si="1"/>
        <v>-1004</v>
      </c>
      <c r="Q8" s="3">
        <v>0</v>
      </c>
      <c r="R8" s="3">
        <v>1</v>
      </c>
    </row>
    <row r="9" spans="1:18">
      <c r="A9" s="2" t="s">
        <v>25</v>
      </c>
      <c r="B9">
        <v>11902</v>
      </c>
      <c r="C9">
        <f t="shared" si="0"/>
        <v>-10560</v>
      </c>
      <c r="D9">
        <v>1342</v>
      </c>
      <c r="E9">
        <v>1210</v>
      </c>
      <c r="F9">
        <v>3972</v>
      </c>
      <c r="G9">
        <v>3637</v>
      </c>
      <c r="H9">
        <v>503280054</v>
      </c>
      <c r="I9">
        <f>33529-J9</f>
        <v>28216</v>
      </c>
      <c r="J9">
        <f>105+3446+1762</f>
        <v>5313</v>
      </c>
      <c r="K9">
        <f>277+541+1245-L9</f>
        <v>541</v>
      </c>
      <c r="L9">
        <f>277+1245</f>
        <v>1522</v>
      </c>
      <c r="M9">
        <v>1595</v>
      </c>
      <c r="N9">
        <v>-528</v>
      </c>
      <c r="O9">
        <v>62</v>
      </c>
      <c r="P9">
        <f t="shared" si="1"/>
        <v>1129</v>
      </c>
      <c r="Q9" s="3">
        <v>1</v>
      </c>
      <c r="R9" s="3">
        <v>0</v>
      </c>
    </row>
    <row r="10" spans="1:18">
      <c r="A10" s="2" t="s">
        <v>26</v>
      </c>
      <c r="B10">
        <v>6511</v>
      </c>
      <c r="C10">
        <f t="shared" si="0"/>
        <v>-5677</v>
      </c>
      <c r="D10">
        <v>834</v>
      </c>
      <c r="E10">
        <v>688</v>
      </c>
      <c r="F10">
        <v>3801</v>
      </c>
      <c r="G10">
        <v>3622</v>
      </c>
      <c r="H10">
        <v>500377065</v>
      </c>
      <c r="I10">
        <v>31031</v>
      </c>
      <c r="J10">
        <v>4987</v>
      </c>
      <c r="K10">
        <v>702</v>
      </c>
      <c r="L10">
        <v>1677</v>
      </c>
      <c r="M10">
        <v>-489</v>
      </c>
      <c r="N10">
        <v>-556</v>
      </c>
      <c r="O10">
        <v>14</v>
      </c>
      <c r="P10">
        <f t="shared" si="1"/>
        <v>-1031</v>
      </c>
      <c r="Q10" s="3">
        <v>0</v>
      </c>
      <c r="R10" s="3">
        <v>1</v>
      </c>
    </row>
    <row r="11" spans="1:18">
      <c r="A11" s="2" t="s">
        <v>27</v>
      </c>
      <c r="B11">
        <v>12823</v>
      </c>
      <c r="C11">
        <f t="shared" si="0"/>
        <v>-9233</v>
      </c>
      <c r="D11">
        <v>3590</v>
      </c>
      <c r="E11">
        <v>3190</v>
      </c>
      <c r="F11">
        <v>9216</v>
      </c>
      <c r="G11">
        <v>8807</v>
      </c>
      <c r="H11">
        <v>497292403</v>
      </c>
      <c r="I11">
        <f>39826-J11</f>
        <v>34888</v>
      </c>
      <c r="J11">
        <f>2393+2372+173</f>
        <v>4938</v>
      </c>
      <c r="K11">
        <f>316+722+1817-L11</f>
        <v>722</v>
      </c>
      <c r="L11">
        <f>1817+316</f>
        <v>2133</v>
      </c>
      <c r="M11">
        <v>1029</v>
      </c>
      <c r="N11">
        <v>-2184</v>
      </c>
      <c r="O11">
        <v>9</v>
      </c>
      <c r="P11">
        <f t="shared" si="1"/>
        <v>-1146</v>
      </c>
      <c r="Q11" s="3">
        <v>1</v>
      </c>
      <c r="R11" s="3">
        <v>0</v>
      </c>
    </row>
    <row r="12" spans="1:18">
      <c r="A12" s="2" t="s">
        <v>28</v>
      </c>
      <c r="B12">
        <v>6956</v>
      </c>
      <c r="C12">
        <f t="shared" si="0"/>
        <v>-2935</v>
      </c>
      <c r="D12">
        <v>4021</v>
      </c>
      <c r="E12">
        <v>3444</v>
      </c>
      <c r="F12">
        <v>6067</v>
      </c>
      <c r="G12">
        <v>5835</v>
      </c>
      <c r="H12">
        <v>484841736</v>
      </c>
      <c r="I12">
        <v>33706</v>
      </c>
      <c r="J12">
        <v>8043</v>
      </c>
      <c r="K12">
        <v>980</v>
      </c>
      <c r="L12">
        <v>2747</v>
      </c>
      <c r="M12">
        <v>-2006</v>
      </c>
      <c r="N12">
        <v>4724</v>
      </c>
      <c r="O12">
        <v>-31</v>
      </c>
      <c r="P12">
        <f t="shared" si="1"/>
        <v>2687</v>
      </c>
      <c r="Q12" s="3">
        <v>0</v>
      </c>
      <c r="R12" s="3">
        <v>1</v>
      </c>
    </row>
    <row r="13" spans="1:18">
      <c r="A13" s="2" t="s">
        <v>29</v>
      </c>
      <c r="B13">
        <f>9802+410+341</f>
        <v>10553</v>
      </c>
      <c r="C13">
        <f>-4919-2603</f>
        <v>-7522</v>
      </c>
      <c r="D13">
        <f t="shared" ref="D13:D34" si="2">B13+C13</f>
        <v>3031</v>
      </c>
      <c r="E13">
        <v>5103</v>
      </c>
      <c r="F13">
        <v>8600</v>
      </c>
      <c r="G13">
        <v>8202</v>
      </c>
      <c r="H13">
        <v>479835555</v>
      </c>
      <c r="I13">
        <f>41366-J13</f>
        <v>33066</v>
      </c>
      <c r="J13">
        <f>1853+6357+90</f>
        <v>8300</v>
      </c>
      <c r="K13">
        <f>216+975+2055-L13</f>
        <v>975</v>
      </c>
      <c r="L13">
        <f>2055+216</f>
        <v>2271</v>
      </c>
      <c r="M13">
        <v>629</v>
      </c>
      <c r="N13">
        <v>3364</v>
      </c>
      <c r="O13">
        <v>99</v>
      </c>
      <c r="P13">
        <f t="shared" si="1"/>
        <v>4092</v>
      </c>
      <c r="Q13" s="3">
        <v>1</v>
      </c>
      <c r="R13" s="3">
        <v>0</v>
      </c>
    </row>
    <row r="14" spans="1:18">
      <c r="A14" s="2" t="s">
        <v>30</v>
      </c>
      <c r="B14">
        <f>3755+79+206</f>
        <v>4040</v>
      </c>
      <c r="C14">
        <f>-2342-678</f>
        <v>-3020</v>
      </c>
      <c r="D14">
        <f t="shared" si="2"/>
        <v>1020</v>
      </c>
      <c r="E14">
        <v>715</v>
      </c>
      <c r="F14">
        <v>3202</v>
      </c>
      <c r="G14">
        <v>3136</v>
      </c>
      <c r="H14">
        <v>476643317</v>
      </c>
      <c r="I14">
        <v>39418</v>
      </c>
      <c r="J14">
        <v>6610</v>
      </c>
      <c r="K14">
        <v>1317</v>
      </c>
      <c r="L14">
        <v>2141</v>
      </c>
      <c r="M14">
        <v>-1426</v>
      </c>
      <c r="N14">
        <v>-1213</v>
      </c>
      <c r="O14">
        <v>184</v>
      </c>
      <c r="P14">
        <f t="shared" si="1"/>
        <v>-2455</v>
      </c>
      <c r="Q14" s="3">
        <v>0</v>
      </c>
      <c r="R14" s="3">
        <v>1</v>
      </c>
    </row>
    <row r="15" spans="1:18">
      <c r="A15" s="2" t="s">
        <v>31</v>
      </c>
      <c r="B15">
        <f>7877+156+334</f>
        <v>8367</v>
      </c>
      <c r="C15">
        <f>-4781-1306</f>
        <v>-6087</v>
      </c>
      <c r="D15">
        <f t="shared" si="2"/>
        <v>2280</v>
      </c>
      <c r="E15">
        <v>1124</v>
      </c>
      <c r="F15">
        <v>7127</v>
      </c>
      <c r="G15">
        <v>6942</v>
      </c>
      <c r="H15">
        <v>474123689</v>
      </c>
      <c r="I15">
        <f>49861-J15</f>
        <v>42256</v>
      </c>
      <c r="J15">
        <f>2462+5004+124+5+10</f>
        <v>7605</v>
      </c>
      <c r="K15">
        <f>301+1419+1714-L15</f>
        <v>1419</v>
      </c>
      <c r="L15">
        <f>1714+301</f>
        <v>2015</v>
      </c>
      <c r="M15">
        <v>217</v>
      </c>
      <c r="N15">
        <v>-1725</v>
      </c>
      <c r="O15">
        <v>70</v>
      </c>
      <c r="P15">
        <f t="shared" si="1"/>
        <v>-1438</v>
      </c>
      <c r="Q15" s="3">
        <v>1</v>
      </c>
      <c r="R15" s="3">
        <v>0</v>
      </c>
    </row>
    <row r="16" spans="1:18">
      <c r="A16" s="2" t="s">
        <v>32</v>
      </c>
      <c r="B16">
        <f>4624+188+165</f>
        <v>4977</v>
      </c>
      <c r="C16">
        <f>-3015-810</f>
        <v>-3825</v>
      </c>
      <c r="D16">
        <f t="shared" si="2"/>
        <v>1152</v>
      </c>
      <c r="E16">
        <v>926</v>
      </c>
      <c r="F16">
        <v>4413</v>
      </c>
      <c r="G16">
        <v>4347</v>
      </c>
      <c r="H16">
        <v>471894427</v>
      </c>
      <c r="I16">
        <v>44756</v>
      </c>
      <c r="J16">
        <v>7608</v>
      </c>
      <c r="K16">
        <v>1691</v>
      </c>
      <c r="L16">
        <v>2517</v>
      </c>
      <c r="M16">
        <v>763</v>
      </c>
      <c r="N16">
        <v>-1502</v>
      </c>
      <c r="O16">
        <v>345</v>
      </c>
      <c r="P16">
        <f t="shared" si="1"/>
        <v>-394</v>
      </c>
      <c r="Q16" s="3">
        <v>0</v>
      </c>
      <c r="R16" s="3">
        <v>1</v>
      </c>
    </row>
    <row r="17" spans="1:18">
      <c r="A17" s="2" t="s">
        <v>33</v>
      </c>
      <c r="B17">
        <f>9447+274+296</f>
        <v>10017</v>
      </c>
      <c r="C17">
        <f>-5415-1621</f>
        <v>-7036</v>
      </c>
      <c r="D17">
        <f t="shared" si="2"/>
        <v>2981</v>
      </c>
      <c r="E17">
        <v>3262</v>
      </c>
      <c r="F17">
        <v>10053</v>
      </c>
      <c r="G17">
        <v>9893</v>
      </c>
      <c r="H17">
        <v>472052993</v>
      </c>
      <c r="I17">
        <f>61827-J17</f>
        <v>54866</v>
      </c>
      <c r="J17">
        <f>3011+3934+4+2+10</f>
        <v>6961</v>
      </c>
      <c r="K17">
        <f>311+1683+1958-L17</f>
        <v>1683</v>
      </c>
      <c r="L17">
        <f>1958+311</f>
        <v>2269</v>
      </c>
      <c r="M17">
        <v>2284</v>
      </c>
      <c r="N17">
        <v>-3438</v>
      </c>
      <c r="O17">
        <v>84</v>
      </c>
      <c r="P17">
        <f t="shared" si="1"/>
        <v>-1070</v>
      </c>
      <c r="Q17" s="3">
        <v>1</v>
      </c>
      <c r="R17" s="3">
        <v>0</v>
      </c>
    </row>
    <row r="18" spans="1:18">
      <c r="A18" s="2" t="s">
        <v>34</v>
      </c>
      <c r="B18">
        <f>5398+315+111</f>
        <v>5824</v>
      </c>
      <c r="C18">
        <f>-3675-810</f>
        <v>-4485</v>
      </c>
      <c r="D18">
        <f t="shared" si="2"/>
        <v>1339</v>
      </c>
      <c r="E18">
        <v>2869</v>
      </c>
      <c r="F18">
        <v>6307</v>
      </c>
      <c r="G18">
        <v>6277</v>
      </c>
      <c r="H18">
        <v>472277388</v>
      </c>
      <c r="I18">
        <v>52923</v>
      </c>
      <c r="J18">
        <v>7955</v>
      </c>
      <c r="K18">
        <v>1398</v>
      </c>
      <c r="L18">
        <v>2602</v>
      </c>
      <c r="M18">
        <v>698</v>
      </c>
      <c r="N18">
        <v>-923</v>
      </c>
      <c r="O18">
        <v>7</v>
      </c>
      <c r="P18">
        <f t="shared" si="1"/>
        <v>-218</v>
      </c>
      <c r="Q18" s="3">
        <v>0</v>
      </c>
      <c r="R18" s="3">
        <v>1</v>
      </c>
    </row>
    <row r="19" spans="1:18">
      <c r="A19" s="2" t="s">
        <v>35</v>
      </c>
      <c r="B19">
        <f>11455+355+197</f>
        <v>12007</v>
      </c>
      <c r="C19">
        <f>-7245-1744</f>
        <v>-8989</v>
      </c>
      <c r="D19">
        <f t="shared" si="2"/>
        <v>3018</v>
      </c>
      <c r="E19">
        <v>800</v>
      </c>
      <c r="F19">
        <v>45424</v>
      </c>
      <c r="G19">
        <v>45330</v>
      </c>
      <c r="H19">
        <v>471798001</v>
      </c>
      <c r="I19">
        <f>42116-J19</f>
        <v>31981</v>
      </c>
      <c r="J19">
        <f>3397+5050+1578+10+100</f>
        <v>10135</v>
      </c>
      <c r="K19">
        <f>242+981+2106-L19</f>
        <v>981</v>
      </c>
      <c r="L19">
        <f>242+2106</f>
        <v>2348</v>
      </c>
      <c r="M19">
        <v>223</v>
      </c>
      <c r="N19">
        <v>2631</v>
      </c>
      <c r="O19">
        <v>10</v>
      </c>
      <c r="P19">
        <f t="shared" si="1"/>
        <v>2864</v>
      </c>
      <c r="Q19" s="3">
        <v>1</v>
      </c>
      <c r="R19" s="3">
        <v>0</v>
      </c>
    </row>
    <row r="20" spans="1:18">
      <c r="A20" s="2" t="s">
        <v>36</v>
      </c>
      <c r="B20">
        <f>5499+80+57</f>
        <v>5636</v>
      </c>
      <c r="C20">
        <f>-3321-922</f>
        <v>-4243</v>
      </c>
      <c r="D20">
        <f t="shared" si="2"/>
        <v>1393</v>
      </c>
      <c r="E20">
        <v>497</v>
      </c>
      <c r="F20">
        <v>1192</v>
      </c>
      <c r="G20">
        <v>1171</v>
      </c>
      <c r="H20">
        <v>471427011</v>
      </c>
      <c r="I20">
        <v>33521</v>
      </c>
      <c r="J20">
        <v>8764</v>
      </c>
      <c r="K20">
        <v>1306</v>
      </c>
      <c r="L20">
        <v>2360</v>
      </c>
      <c r="M20">
        <v>-41</v>
      </c>
      <c r="N20">
        <v>-730</v>
      </c>
      <c r="O20">
        <v>8</v>
      </c>
      <c r="P20">
        <f t="shared" si="1"/>
        <v>-763</v>
      </c>
      <c r="Q20" s="3">
        <v>0</v>
      </c>
      <c r="R20" s="3">
        <v>1</v>
      </c>
    </row>
    <row r="21" spans="1:18">
      <c r="A21" s="2" t="s">
        <v>37</v>
      </c>
      <c r="B21">
        <f>11849+116+146</f>
        <v>12111</v>
      </c>
      <c r="C21">
        <f>-7099-1939</f>
        <v>-9038</v>
      </c>
      <c r="D21">
        <f t="shared" si="2"/>
        <v>3073</v>
      </c>
      <c r="E21">
        <v>856</v>
      </c>
      <c r="F21">
        <v>3166</v>
      </c>
      <c r="G21">
        <v>3060</v>
      </c>
      <c r="H21">
        <v>486152822</v>
      </c>
      <c r="I21">
        <v>38588</v>
      </c>
      <c r="J21">
        <v>9470</v>
      </c>
      <c r="K21">
        <v>1517</v>
      </c>
      <c r="L21">
        <v>2458</v>
      </c>
      <c r="M21">
        <v>1298</v>
      </c>
      <c r="N21">
        <v>-1147</v>
      </c>
      <c r="O21">
        <v>-5</v>
      </c>
      <c r="P21">
        <f t="shared" si="1"/>
        <v>146</v>
      </c>
      <c r="Q21" s="3">
        <v>1</v>
      </c>
      <c r="R21" s="3">
        <v>0</v>
      </c>
    </row>
    <row r="22" spans="1:18">
      <c r="A22" s="2" t="s">
        <v>38</v>
      </c>
      <c r="B22">
        <f>12222+141+149</f>
        <v>12512</v>
      </c>
      <c r="C22">
        <f>-7413-2258</f>
        <v>-9671</v>
      </c>
      <c r="D22">
        <f t="shared" si="2"/>
        <v>2841</v>
      </c>
      <c r="E22">
        <v>3199</v>
      </c>
      <c r="F22">
        <v>9817</v>
      </c>
      <c r="G22">
        <v>9715</v>
      </c>
      <c r="H22">
        <v>513071546</v>
      </c>
      <c r="I22">
        <v>45135</v>
      </c>
      <c r="J22">
        <v>11128</v>
      </c>
      <c r="K22">
        <v>1482</v>
      </c>
      <c r="L22">
        <v>2461</v>
      </c>
      <c r="M22">
        <v>1355</v>
      </c>
      <c r="N22">
        <v>-292</v>
      </c>
      <c r="O22">
        <v>13</v>
      </c>
      <c r="P22">
        <f t="shared" si="1"/>
        <v>1076</v>
      </c>
      <c r="Q22" s="3">
        <v>0</v>
      </c>
      <c r="R22" s="3">
        <v>1</v>
      </c>
    </row>
    <row r="23" spans="1:18">
      <c r="A23" s="2" t="s">
        <v>39</v>
      </c>
      <c r="B23">
        <f>14955+155+205</f>
        <v>15315</v>
      </c>
      <c r="C23">
        <f>-9015-2729</f>
        <v>-11744</v>
      </c>
      <c r="D23">
        <f t="shared" si="2"/>
        <v>3571</v>
      </c>
      <c r="E23">
        <v>3316</v>
      </c>
      <c r="F23">
        <v>10948</v>
      </c>
      <c r="G23">
        <v>10841</v>
      </c>
      <c r="H23">
        <v>513209003</v>
      </c>
      <c r="I23">
        <v>45123</v>
      </c>
      <c r="J23">
        <v>10864</v>
      </c>
      <c r="K23">
        <v>1481</v>
      </c>
      <c r="L23">
        <v>2176</v>
      </c>
      <c r="M23">
        <v>1317</v>
      </c>
      <c r="N23">
        <v>-758</v>
      </c>
      <c r="O23">
        <v>87</v>
      </c>
      <c r="P23">
        <f t="shared" si="1"/>
        <v>646</v>
      </c>
      <c r="Q23" s="3">
        <v>1</v>
      </c>
      <c r="R23" s="3">
        <v>0</v>
      </c>
    </row>
    <row r="24" spans="1:18">
      <c r="A24" s="2" t="s">
        <v>40</v>
      </c>
      <c r="B24">
        <f>13532+175+243</f>
        <v>13950</v>
      </c>
      <c r="C24">
        <f>-8517-2405</f>
        <v>-10922</v>
      </c>
      <c r="D24">
        <f t="shared" si="2"/>
        <v>3028</v>
      </c>
      <c r="E24">
        <v>5295</v>
      </c>
      <c r="F24">
        <v>9365</v>
      </c>
      <c r="G24">
        <v>9284</v>
      </c>
      <c r="H24">
        <v>514090014</v>
      </c>
      <c r="I24">
        <v>44300</v>
      </c>
      <c r="J24">
        <v>13727</v>
      </c>
      <c r="K24">
        <v>981</v>
      </c>
      <c r="L24">
        <v>2793</v>
      </c>
      <c r="M24">
        <v>1849</v>
      </c>
      <c r="N24">
        <v>124</v>
      </c>
      <c r="O24">
        <v>139</v>
      </c>
      <c r="P24">
        <f t="shared" si="1"/>
        <v>2112</v>
      </c>
      <c r="Q24" s="3">
        <v>1</v>
      </c>
      <c r="R24" s="3">
        <v>0</v>
      </c>
    </row>
    <row r="25" spans="1:18">
      <c r="A25" s="2" t="s">
        <v>41</v>
      </c>
      <c r="B25">
        <f>7860+14+105</f>
        <v>7979</v>
      </c>
      <c r="C25">
        <f>-5209-1214</f>
        <v>-6423</v>
      </c>
      <c r="D25">
        <f t="shared" si="2"/>
        <v>1556</v>
      </c>
      <c r="E25">
        <v>534</v>
      </c>
      <c r="F25">
        <v>1907</v>
      </c>
      <c r="G25">
        <v>1891</v>
      </c>
      <c r="H25">
        <v>514106204</v>
      </c>
      <c r="I25">
        <v>49161</v>
      </c>
      <c r="J25">
        <v>10955</v>
      </c>
      <c r="K25">
        <v>1027</v>
      </c>
      <c r="L25">
        <v>3122</v>
      </c>
      <c r="M25">
        <v>335</v>
      </c>
      <c r="N25">
        <v>-4394</v>
      </c>
      <c r="O25">
        <v>47</v>
      </c>
      <c r="P25">
        <f t="shared" si="1"/>
        <v>-4012</v>
      </c>
      <c r="Q25" s="3">
        <v>0</v>
      </c>
      <c r="R25" s="3">
        <v>1</v>
      </c>
    </row>
    <row r="26" spans="1:18">
      <c r="A26" s="2" t="s">
        <v>42</v>
      </c>
      <c r="B26">
        <f>16446+34+250</f>
        <v>16730</v>
      </c>
      <c r="C26">
        <f>-10796-2681</f>
        <v>-13477</v>
      </c>
      <c r="D26">
        <f t="shared" si="2"/>
        <v>3253</v>
      </c>
      <c r="E26">
        <v>363</v>
      </c>
      <c r="F26">
        <v>4427</v>
      </c>
      <c r="G26">
        <v>4438</v>
      </c>
      <c r="H26">
        <v>513526699</v>
      </c>
      <c r="I26">
        <v>60146</v>
      </c>
      <c r="J26">
        <v>12613</v>
      </c>
      <c r="K26">
        <v>7701</v>
      </c>
      <c r="L26">
        <v>3993</v>
      </c>
      <c r="M26">
        <v>1999</v>
      </c>
      <c r="N26">
        <v>-4558</v>
      </c>
      <c r="O26">
        <v>-236</v>
      </c>
      <c r="P26">
        <f t="shared" si="1"/>
        <v>-2795</v>
      </c>
      <c r="Q26" s="3">
        <v>1</v>
      </c>
      <c r="R26" s="3">
        <v>0</v>
      </c>
    </row>
    <row r="27" spans="1:18">
      <c r="A27" s="2" t="s">
        <v>43</v>
      </c>
      <c r="B27">
        <f>12662+15+114</f>
        <v>12791</v>
      </c>
      <c r="C27">
        <f>-7915-1803</f>
        <v>-9718</v>
      </c>
      <c r="D27">
        <f t="shared" si="2"/>
        <v>3073</v>
      </c>
      <c r="E27">
        <v>329</v>
      </c>
      <c r="F27">
        <v>3836</v>
      </c>
      <c r="G27">
        <v>3860</v>
      </c>
      <c r="H27">
        <v>513271776</v>
      </c>
      <c r="I27">
        <v>63860</v>
      </c>
      <c r="J27">
        <v>13396</v>
      </c>
      <c r="K27">
        <v>7939</v>
      </c>
      <c r="L27">
        <v>4667</v>
      </c>
      <c r="M27">
        <v>1220</v>
      </c>
      <c r="N27">
        <v>103</v>
      </c>
      <c r="O27">
        <v>-991</v>
      </c>
      <c r="P27">
        <f t="shared" si="1"/>
        <v>332</v>
      </c>
      <c r="Q27" s="3">
        <v>0</v>
      </c>
      <c r="R27" s="3">
        <v>1</v>
      </c>
    </row>
    <row r="28" spans="1:18">
      <c r="A28" s="2" t="s">
        <v>44</v>
      </c>
      <c r="B28">
        <f>24621+43+326</f>
        <v>24990</v>
      </c>
      <c r="C28">
        <f>-15374-3747</f>
        <v>-19121</v>
      </c>
      <c r="D28">
        <f t="shared" si="2"/>
        <v>5869</v>
      </c>
      <c r="E28">
        <v>55</v>
      </c>
      <c r="F28">
        <v>6851</v>
      </c>
      <c r="G28">
        <v>6917</v>
      </c>
      <c r="H28">
        <v>513404676</v>
      </c>
      <c r="I28">
        <v>67632</v>
      </c>
      <c r="J28">
        <v>11876</v>
      </c>
      <c r="K28">
        <v>2199</v>
      </c>
      <c r="L28">
        <v>8675</v>
      </c>
      <c r="M28">
        <v>2301</v>
      </c>
      <c r="N28">
        <v>-2121</v>
      </c>
      <c r="O28">
        <v>-818</v>
      </c>
      <c r="P28">
        <f t="shared" si="1"/>
        <v>-638</v>
      </c>
      <c r="Q28">
        <v>1</v>
      </c>
      <c r="R28">
        <v>0</v>
      </c>
    </row>
    <row r="29" spans="1:18">
      <c r="A29" s="2" t="s">
        <v>45</v>
      </c>
      <c r="B29">
        <f>13110+15+135</f>
        <v>13260</v>
      </c>
      <c r="C29">
        <f>-8537-2153</f>
        <v>-10690</v>
      </c>
      <c r="D29">
        <f t="shared" si="2"/>
        <v>2570</v>
      </c>
      <c r="E29">
        <v>1443</v>
      </c>
      <c r="F29">
        <v>4436</v>
      </c>
      <c r="G29">
        <v>4310</v>
      </c>
      <c r="H29">
        <v>513998313</v>
      </c>
      <c r="I29">
        <v>70603</v>
      </c>
      <c r="J29">
        <v>12212</v>
      </c>
      <c r="K29">
        <v>2236</v>
      </c>
      <c r="L29">
        <v>8996</v>
      </c>
      <c r="M29">
        <v>658</v>
      </c>
      <c r="N29">
        <v>-744</v>
      </c>
      <c r="O29">
        <v>-58</v>
      </c>
      <c r="P29">
        <f t="shared" si="1"/>
        <v>-144</v>
      </c>
      <c r="Q29">
        <v>0</v>
      </c>
      <c r="R29">
        <v>1</v>
      </c>
    </row>
    <row r="30" spans="1:18">
      <c r="A30" t="s">
        <v>46</v>
      </c>
      <c r="B30">
        <f>25590+213+276</f>
        <v>26079</v>
      </c>
      <c r="C30">
        <f>-15267-4276</f>
        <v>-19543</v>
      </c>
      <c r="D30">
        <f t="shared" si="2"/>
        <v>6536</v>
      </c>
      <c r="E30">
        <v>2088</v>
      </c>
      <c r="F30">
        <v>8921</v>
      </c>
      <c r="G30">
        <v>8715</v>
      </c>
      <c r="H30">
        <v>514200979</v>
      </c>
      <c r="I30">
        <v>73566</v>
      </c>
      <c r="J30">
        <v>21126</v>
      </c>
      <c r="K30">
        <v>5404</v>
      </c>
      <c r="L30">
        <v>13371</v>
      </c>
      <c r="M30">
        <v>2577</v>
      </c>
      <c r="N30">
        <v>-1151</v>
      </c>
      <c r="O30">
        <v>-1349</v>
      </c>
      <c r="P30">
        <f t="shared" si="1"/>
        <v>77</v>
      </c>
      <c r="Q30">
        <v>1</v>
      </c>
      <c r="R30">
        <v>0</v>
      </c>
    </row>
    <row r="31" spans="1:18">
      <c r="A31" t="s">
        <v>47</v>
      </c>
      <c r="B31">
        <f>14255+30+130</f>
        <v>14415</v>
      </c>
      <c r="C31">
        <f>-8795-2225</f>
        <v>-11020</v>
      </c>
      <c r="D31">
        <f t="shared" si="2"/>
        <v>3395</v>
      </c>
      <c r="E31">
        <v>700</v>
      </c>
      <c r="F31">
        <v>3489</v>
      </c>
      <c r="G31">
        <v>3342</v>
      </c>
      <c r="H31">
        <v>514516070</v>
      </c>
      <c r="I31">
        <v>84316</v>
      </c>
      <c r="J31">
        <v>13726</v>
      </c>
      <c r="K31">
        <v>5589</v>
      </c>
      <c r="L31">
        <v>8877</v>
      </c>
      <c r="M31">
        <v>599</v>
      </c>
      <c r="N31">
        <v>-5228</v>
      </c>
      <c r="O31">
        <v>3572</v>
      </c>
      <c r="P31">
        <f t="shared" si="1"/>
        <v>-1057</v>
      </c>
      <c r="Q31">
        <v>0</v>
      </c>
      <c r="R31">
        <v>1</v>
      </c>
    </row>
    <row r="32" spans="1:18">
      <c r="A32" s="2" t="s">
        <v>48</v>
      </c>
      <c r="B32">
        <f>27697+77+287</f>
        <v>28061</v>
      </c>
      <c r="C32">
        <f>-16959-4578</f>
        <v>-21537</v>
      </c>
      <c r="D32">
        <f t="shared" si="2"/>
        <v>6524</v>
      </c>
      <c r="E32">
        <v>-801</v>
      </c>
      <c r="F32">
        <v>5453</v>
      </c>
      <c r="G32">
        <v>5386</v>
      </c>
      <c r="H32">
        <v>514634062</v>
      </c>
      <c r="I32">
        <v>95075</v>
      </c>
      <c r="J32">
        <v>14086</v>
      </c>
      <c r="K32">
        <v>20838</v>
      </c>
      <c r="L32">
        <v>6622</v>
      </c>
      <c r="M32">
        <v>1457</v>
      </c>
      <c r="N32">
        <v>-18745</v>
      </c>
      <c r="O32">
        <v>16365</v>
      </c>
      <c r="P32">
        <f t="shared" si="1"/>
        <v>-923</v>
      </c>
      <c r="Q32">
        <v>1</v>
      </c>
      <c r="R32">
        <v>0</v>
      </c>
    </row>
    <row r="33" spans="1:18">
      <c r="A33" s="2" t="s">
        <v>49</v>
      </c>
      <c r="B33">
        <f>14511+19+238</f>
        <v>14768</v>
      </c>
      <c r="C33">
        <f>-7917-2456</f>
        <v>-10373</v>
      </c>
      <c r="D33">
        <f t="shared" si="2"/>
        <v>4395</v>
      </c>
      <c r="E33">
        <v>1280</v>
      </c>
      <c r="F33">
        <v>5237</v>
      </c>
      <c r="G33">
        <v>5219</v>
      </c>
      <c r="H33">
        <v>540505301</v>
      </c>
      <c r="I33">
        <v>93854</v>
      </c>
      <c r="J33">
        <v>22937</v>
      </c>
      <c r="K33">
        <v>18935</v>
      </c>
      <c r="L33">
        <v>5686</v>
      </c>
      <c r="M33">
        <v>654</v>
      </c>
      <c r="N33">
        <v>-3569</v>
      </c>
      <c r="O33">
        <v>8997</v>
      </c>
      <c r="P33">
        <f t="shared" si="1"/>
        <v>6082</v>
      </c>
      <c r="Q33">
        <v>0</v>
      </c>
      <c r="R33">
        <v>1</v>
      </c>
    </row>
    <row r="34" spans="1:18">
      <c r="A34" s="2" t="s">
        <v>50</v>
      </c>
      <c r="B34">
        <f>27600+61+633</f>
        <v>28294</v>
      </c>
      <c r="C34">
        <f>-16138-4972</f>
        <v>-21110</v>
      </c>
      <c r="D34">
        <f t="shared" si="2"/>
        <v>7184</v>
      </c>
      <c r="E34">
        <v>1190</v>
      </c>
      <c r="F34">
        <v>8508</v>
      </c>
      <c r="G34">
        <v>8431</v>
      </c>
      <c r="H34">
        <v>553423346</v>
      </c>
      <c r="I34">
        <v>96738</v>
      </c>
      <c r="J34">
        <v>22317</v>
      </c>
      <c r="K34">
        <v>18493</v>
      </c>
      <c r="L34">
        <v>5260</v>
      </c>
      <c r="M34">
        <v>2787</v>
      </c>
      <c r="N34">
        <v>-6572</v>
      </c>
      <c r="O34">
        <v>8553</v>
      </c>
      <c r="P34">
        <f t="shared" si="1"/>
        <v>4768</v>
      </c>
      <c r="Q34">
        <v>1</v>
      </c>
      <c r="R34">
        <v>0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2018-01-09T23:20:00Z</dcterms:created>
  <dcterms:modified xsi:type="dcterms:W3CDTF">2018-01-11T19:09:51Z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