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<sst xmlns="http://schemas.openxmlformats.org/spreadsheetml/2006/main" count="50">
  <si>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</si>
  <si>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</si>
  <si>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</si>
  <si>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</si>
  <si>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</si>
  <si>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</si>
  <si>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</si>
  <si>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</si>
  <si>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</si>
  <si>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</si>
  <si>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</si>
  <si>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</si>
  <si>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</si>
  <si>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</si>
  <si>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</si>
  <si>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</si>
  <si>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</si>
  <si>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</si>
  <si>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06-09-2001</t>
  </si>
  <si>
    <t>06-03-2002</t>
  </si>
  <si>
    <t>10-09-2002</t>
  </si>
  <si>
    <t>04-03-2003</t>
  </si>
  <si>
    <t>09-09-2003</t>
  </si>
  <si>
    <t>02-03-2004</t>
  </si>
  <si>
    <t>14-09-2004</t>
  </si>
  <si>
    <t>08-03-2005</t>
  </si>
  <si>
    <t>12-09-2005</t>
  </si>
  <si>
    <t>09-03-2006</t>
  </si>
  <si>
    <t>12-09-2006</t>
  </si>
  <si>
    <t>08-03-2007</t>
  </si>
  <si>
    <t>11-09-2007</t>
  </si>
  <si>
    <t>06-03-2008</t>
  </si>
  <si>
    <t>10-09-2008</t>
  </si>
  <si>
    <t>03-03-2009</t>
  </si>
  <si>
    <t>09-09-2009</t>
  </si>
  <si>
    <t>03-03-2010</t>
  </si>
  <si>
    <t>08-09-2010</t>
  </si>
  <si>
    <t>02-03-2011</t>
  </si>
  <si>
    <t>07-09-2011</t>
  </si>
  <si>
    <t>07-03-2012</t>
  </si>
  <si>
    <t>05-09-2012</t>
  </si>
  <si>
    <t>06-03-2013</t>
  </si>
  <si>
    <t>11-09-2013</t>
  </si>
  <si>
    <t>05-03-2014</t>
  </si>
  <si>
    <t>10-09-2014</t>
  </si>
  <si>
    <t>04-03-2015</t>
  </si>
  <si>
    <t>09-09-2015</t>
  </si>
  <si>
    <t>01-03-2016</t>
  </si>
  <si>
    <t>08-09-2016</t>
  </si>
  <si>
    <t>31-01-2017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</si>
</sst>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" fillId="2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4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Alignment="1"/>
    <xf numFmtId="49" fontId="0" fillId="0" borderId="0" xfId="0" applyNumberFormat="1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0"/>
  <sheetViews>
    <sheetView tabSelected="1" workbookViewId="0">
      <selection activeCell="A2" sqref="A2"/>
    </sheetView>
  </sheetViews>
  <sheetFormatPr defaultColWidth="9" defaultRowHeight="15"/>
  <cols>
    <col min="1" max="1" width="11.1428571428571" customWidth="1"/>
    <col min="2" max="2" width="12.8571428571429"/>
    <col min="3" max="3" width="12.8571428571429" customWidth="1"/>
    <col min="4" max="4" width="12.1428571428571" customWidth="1"/>
    <col min="5" max="5" width="16.5714285714286" customWidth="1"/>
    <col min="6" max="6" width="10.2857142857143" customWidth="1"/>
    <col min="7" max="7" width="18.5714285714286" customWidth="1"/>
    <col min="8" max="8" width="15.1428571428571" customWidth="1"/>
    <col min="9" max="9" width="19.2857142857143" customWidth="1"/>
    <col min="10" max="10" width="14.7142857142857" customWidth="1"/>
    <col min="11" max="11" width="22.5714285714286" customWidth="1"/>
    <col min="12" max="12" width="17.8571428571429" customWidth="1"/>
    <col min="13" max="13" width="21.7142857142857" customWidth="1"/>
    <col min="14" max="15" width="20.1428571428571" customWidth="1"/>
    <col min="16" max="16" width="15.1428571428571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3">
        <v>5773.532</v>
      </c>
      <c r="C2" s="3">
        <f t="shared" ref="C2:C27" si="0">-(B2-D2)</f>
        <v>-5093.946</v>
      </c>
      <c r="D2" s="3">
        <v>679.586</v>
      </c>
      <c r="E2" s="3">
        <v>678.03</v>
      </c>
      <c r="F2" s="3">
        <v>604.252</v>
      </c>
      <c r="G2" s="3">
        <v>644.182</v>
      </c>
      <c r="H2">
        <f>829323*1000</f>
        <v>829323000</v>
      </c>
      <c r="I2" s="3">
        <v>2228.076</v>
      </c>
      <c r="J2" s="3">
        <v>3452.697</v>
      </c>
      <c r="K2" s="3">
        <v>718.502</v>
      </c>
      <c r="L2" s="3">
        <v>1938.434</v>
      </c>
      <c r="M2" s="3">
        <v>632.328</v>
      </c>
      <c r="N2" s="3">
        <v>-347.395</v>
      </c>
      <c r="O2" s="3">
        <v>277.012</v>
      </c>
      <c r="P2" s="3">
        <f t="shared" ref="P2:P33" si="1">SUM(M2:O2)</f>
        <v>561.945</v>
      </c>
      <c r="Q2">
        <v>1</v>
      </c>
      <c r="R2">
        <v>0</v>
      </c>
    </row>
    <row r="3" spans="1:18">
      <c r="A3" s="2" t="s">
        <v>19</v>
      </c>
      <c r="B3" s="3">
        <v>3912.203</v>
      </c>
      <c r="C3" s="3">
        <f t="shared" si="0"/>
        <v>-3452.918</v>
      </c>
      <c r="D3" s="3">
        <v>459.285</v>
      </c>
      <c r="E3" s="3">
        <v>405.839</v>
      </c>
      <c r="F3" s="3">
        <v>362.337</v>
      </c>
      <c r="G3" s="3">
        <v>384.897</v>
      </c>
      <c r="H3">
        <f>855528*1000</f>
        <v>855528000</v>
      </c>
      <c r="I3" s="3">
        <v>3611.402</v>
      </c>
      <c r="J3" s="3">
        <v>3838.65</v>
      </c>
      <c r="K3" s="3">
        <v>1346.041</v>
      </c>
      <c r="L3" s="3">
        <v>2281.946</v>
      </c>
      <c r="M3" s="3">
        <v>200.655</v>
      </c>
      <c r="N3" s="3">
        <v>-1134.016</v>
      </c>
      <c r="O3" s="3">
        <v>32.153</v>
      </c>
      <c r="P3" s="3">
        <f t="shared" si="1"/>
        <v>-901.208</v>
      </c>
      <c r="Q3">
        <v>0</v>
      </c>
      <c r="R3">
        <v>1</v>
      </c>
    </row>
    <row r="4" spans="1:18">
      <c r="A4" s="2" t="s">
        <v>20</v>
      </c>
      <c r="B4" s="3">
        <v>8207.936</v>
      </c>
      <c r="C4" s="3">
        <f t="shared" si="0"/>
        <v>-7167.922</v>
      </c>
      <c r="D4" s="3">
        <v>1040.014</v>
      </c>
      <c r="E4" s="3">
        <v>769.277</v>
      </c>
      <c r="F4" s="3">
        <v>600.82</v>
      </c>
      <c r="G4" s="3">
        <v>658.593</v>
      </c>
      <c r="H4">
        <f>864754*1000</f>
        <v>864754000</v>
      </c>
      <c r="I4" s="3">
        <v>3981.792</v>
      </c>
      <c r="J4" s="3">
        <v>4078.115</v>
      </c>
      <c r="K4" s="3">
        <v>991.907</v>
      </c>
      <c r="L4" s="3">
        <v>2657.026</v>
      </c>
      <c r="M4" s="3">
        <v>797.067</v>
      </c>
      <c r="N4" s="3">
        <v>-1380.076</v>
      </c>
      <c r="O4" s="3">
        <v>308.145</v>
      </c>
      <c r="P4" s="3">
        <f t="shared" si="1"/>
        <v>-274.864</v>
      </c>
      <c r="Q4">
        <v>1</v>
      </c>
      <c r="R4">
        <v>0</v>
      </c>
    </row>
    <row r="5" spans="1:18">
      <c r="A5" s="2" t="s">
        <v>21</v>
      </c>
      <c r="B5" s="3">
        <v>5299.962</v>
      </c>
      <c r="C5" s="3">
        <f t="shared" si="0"/>
        <v>-4690.163</v>
      </c>
      <c r="D5" s="3">
        <v>609.799</v>
      </c>
      <c r="E5" s="3">
        <v>482.679</v>
      </c>
      <c r="F5" s="3">
        <v>403.197</v>
      </c>
      <c r="G5" s="3">
        <v>439.431</v>
      </c>
      <c r="H5">
        <f>929537*1000</f>
        <v>929537000</v>
      </c>
      <c r="I5" s="3">
        <v>4094.189</v>
      </c>
      <c r="J5" s="3">
        <v>4338.96</v>
      </c>
      <c r="K5" s="3">
        <v>884.871</v>
      </c>
      <c r="L5" s="3">
        <v>2828.45</v>
      </c>
      <c r="M5" s="3">
        <v>200.275</v>
      </c>
      <c r="N5" s="3">
        <v>-515.501</v>
      </c>
      <c r="O5" s="3">
        <v>421.403</v>
      </c>
      <c r="P5" s="3">
        <f t="shared" si="1"/>
        <v>106.177</v>
      </c>
      <c r="Q5">
        <v>0</v>
      </c>
      <c r="R5">
        <v>1</v>
      </c>
    </row>
    <row r="6" spans="1:18">
      <c r="A6" s="2" t="s">
        <v>22</v>
      </c>
      <c r="B6" s="3">
        <v>9948.595</v>
      </c>
      <c r="C6" s="3">
        <f t="shared" si="0"/>
        <v>-8647.682</v>
      </c>
      <c r="D6" s="3">
        <v>1300.913</v>
      </c>
      <c r="E6" s="3">
        <v>1029.666</v>
      </c>
      <c r="F6" s="3">
        <v>779.106</v>
      </c>
      <c r="G6" s="3">
        <v>873.043</v>
      </c>
      <c r="H6">
        <f>939970*1000</f>
        <v>939970000</v>
      </c>
      <c r="I6" s="3">
        <v>3743.297</v>
      </c>
      <c r="J6" s="3">
        <v>5207.332</v>
      </c>
      <c r="K6" s="3">
        <v>1691.139</v>
      </c>
      <c r="L6" s="3">
        <v>2302.522</v>
      </c>
      <c r="M6" s="3">
        <v>691.823</v>
      </c>
      <c r="N6" s="3">
        <v>-812.189</v>
      </c>
      <c r="O6" s="3">
        <v>993.633</v>
      </c>
      <c r="P6" s="3">
        <f t="shared" si="1"/>
        <v>873.267</v>
      </c>
      <c r="Q6">
        <v>1</v>
      </c>
      <c r="R6">
        <v>0</v>
      </c>
    </row>
    <row r="7" spans="1:18">
      <c r="A7" s="2" t="s">
        <v>23</v>
      </c>
      <c r="B7" s="3">
        <v>5387.194</v>
      </c>
      <c r="C7" s="3">
        <f t="shared" si="0"/>
        <v>-4673.008</v>
      </c>
      <c r="D7" s="3">
        <v>714.186</v>
      </c>
      <c r="E7" s="3">
        <v>585.314</v>
      </c>
      <c r="F7" s="3">
        <v>445.911</v>
      </c>
      <c r="G7" s="3">
        <v>499.677</v>
      </c>
      <c r="H7">
        <f>999308*1000</f>
        <v>999308000</v>
      </c>
      <c r="I7" s="3">
        <v>4091.264</v>
      </c>
      <c r="J7" s="3">
        <v>7246.399</v>
      </c>
      <c r="K7" s="3">
        <v>2821.127</v>
      </c>
      <c r="L7" s="3">
        <v>2179.691</v>
      </c>
      <c r="M7" s="3">
        <v>336.753</v>
      </c>
      <c r="N7" s="3">
        <v>-897.25</v>
      </c>
      <c r="O7" s="3">
        <v>1366.476</v>
      </c>
      <c r="P7" s="3">
        <f t="shared" si="1"/>
        <v>805.979</v>
      </c>
      <c r="Q7">
        <v>0</v>
      </c>
      <c r="R7">
        <v>1</v>
      </c>
    </row>
    <row r="8" spans="1:18">
      <c r="A8" s="2" t="s">
        <v>24</v>
      </c>
      <c r="B8" s="3">
        <v>10572.13</v>
      </c>
      <c r="C8" s="3">
        <f t="shared" si="0"/>
        <v>-9036.775</v>
      </c>
      <c r="D8" s="3">
        <v>1535.355</v>
      </c>
      <c r="E8" s="3">
        <v>1192.131</v>
      </c>
      <c r="F8" s="3">
        <v>923.011</v>
      </c>
      <c r="G8" s="3">
        <v>1036.852</v>
      </c>
      <c r="H8">
        <f>1067461*1000</f>
        <v>1067461000</v>
      </c>
      <c r="I8" s="3">
        <v>4766.82</v>
      </c>
      <c r="J8" s="3">
        <v>8760.984</v>
      </c>
      <c r="K8" s="3">
        <v>3387.311</v>
      </c>
      <c r="L8" s="3">
        <v>3580.001</v>
      </c>
      <c r="M8" s="3">
        <v>1329.271</v>
      </c>
      <c r="N8" s="3">
        <v>-1363.982</v>
      </c>
      <c r="O8" s="3">
        <v>1688.23</v>
      </c>
      <c r="P8" s="3">
        <f t="shared" si="1"/>
        <v>1653.519</v>
      </c>
      <c r="Q8">
        <v>1</v>
      </c>
      <c r="R8">
        <v>0</v>
      </c>
    </row>
    <row r="9" spans="1:18">
      <c r="A9" s="2" t="s">
        <v>25</v>
      </c>
      <c r="B9" s="3">
        <v>7058.754</v>
      </c>
      <c r="C9" s="3">
        <f t="shared" si="0"/>
        <v>-6123.751</v>
      </c>
      <c r="D9" s="3">
        <v>935.003</v>
      </c>
      <c r="E9" s="3">
        <v>791.391</v>
      </c>
      <c r="F9" s="3">
        <v>637.96</v>
      </c>
      <c r="G9" s="3">
        <v>680.846</v>
      </c>
      <c r="H9">
        <f>1126257*1000</f>
        <v>1126257000</v>
      </c>
      <c r="I9" s="3">
        <v>5043.823</v>
      </c>
      <c r="J9" s="3">
        <v>8944.451</v>
      </c>
      <c r="K9" s="3">
        <v>3212.533</v>
      </c>
      <c r="L9" s="3">
        <v>3655.69</v>
      </c>
      <c r="M9" s="3">
        <v>-34.023</v>
      </c>
      <c r="N9" s="3">
        <v>-817.389</v>
      </c>
      <c r="O9" s="3">
        <v>686.187</v>
      </c>
      <c r="P9" s="3">
        <f t="shared" si="1"/>
        <v>-165.225</v>
      </c>
      <c r="Q9">
        <v>0</v>
      </c>
      <c r="R9">
        <v>1</v>
      </c>
    </row>
    <row r="10" spans="1:18">
      <c r="A10" s="2" t="s">
        <v>26</v>
      </c>
      <c r="B10" s="3">
        <v>19114.369</v>
      </c>
      <c r="C10" s="3">
        <f t="shared" si="0"/>
        <v>-16661.484</v>
      </c>
      <c r="D10" s="3">
        <v>2452.885</v>
      </c>
      <c r="E10" s="3">
        <v>1993.25</v>
      </c>
      <c r="F10" s="3">
        <v>1605.402</v>
      </c>
      <c r="G10" s="3">
        <v>1591.555</v>
      </c>
      <c r="H10">
        <f>1128054*1000</f>
        <v>1128054000</v>
      </c>
      <c r="I10" s="3">
        <v>10705.265</v>
      </c>
      <c r="J10" s="3">
        <v>13000.63</v>
      </c>
      <c r="K10" s="3">
        <v>6671.742</v>
      </c>
      <c r="L10" s="3">
        <v>6840.268</v>
      </c>
      <c r="M10" s="3">
        <v>744.179</v>
      </c>
      <c r="N10" s="3">
        <v>-2479.035</v>
      </c>
      <c r="O10" s="3">
        <v>2996.213</v>
      </c>
      <c r="P10" s="3">
        <f t="shared" si="1"/>
        <v>1261.357</v>
      </c>
      <c r="Q10">
        <v>1</v>
      </c>
      <c r="R10">
        <v>0</v>
      </c>
    </row>
    <row r="11" spans="1:18">
      <c r="A11" s="2" t="s">
        <v>27</v>
      </c>
      <c r="B11" s="3">
        <v>17234.548</v>
      </c>
      <c r="C11" s="3">
        <f t="shared" si="0"/>
        <v>-15708.924</v>
      </c>
      <c r="D11" s="3">
        <v>1525.624</v>
      </c>
      <c r="E11" s="3">
        <v>1182.232</v>
      </c>
      <c r="F11" s="3">
        <v>938.467</v>
      </c>
      <c r="G11" s="3">
        <v>875.071</v>
      </c>
      <c r="H11">
        <f>1132260*1000</f>
        <v>1132260000</v>
      </c>
      <c r="I11" s="3">
        <v>11296.416</v>
      </c>
      <c r="J11" s="3">
        <v>13742.494</v>
      </c>
      <c r="K11" s="3">
        <v>7683.507</v>
      </c>
      <c r="L11" s="3">
        <v>6870.524</v>
      </c>
      <c r="M11" s="3">
        <v>22.295</v>
      </c>
      <c r="N11" s="3">
        <v>-1840.514</v>
      </c>
      <c r="O11" s="3">
        <v>2937.818</v>
      </c>
      <c r="P11" s="3">
        <f t="shared" si="1"/>
        <v>1119.599</v>
      </c>
      <c r="Q11">
        <v>0</v>
      </c>
      <c r="R11">
        <v>1</v>
      </c>
    </row>
    <row r="12" spans="1:18">
      <c r="A12" s="2" t="s">
        <v>28</v>
      </c>
      <c r="B12" s="3">
        <v>32238.322</v>
      </c>
      <c r="C12" s="3">
        <f t="shared" si="0"/>
        <v>-28854.236</v>
      </c>
      <c r="D12" s="3">
        <v>3384.086</v>
      </c>
      <c r="E12" s="3">
        <v>2658.189</v>
      </c>
      <c r="F12" s="3">
        <v>2017.517</v>
      </c>
      <c r="G12" s="3">
        <v>1953.376</v>
      </c>
      <c r="H12">
        <f>1133345*1000</f>
        <v>1133345000</v>
      </c>
      <c r="I12" s="3">
        <v>17203.456</v>
      </c>
      <c r="J12" s="3">
        <v>14394.023</v>
      </c>
      <c r="K12" s="3">
        <v>10045.728</v>
      </c>
      <c r="L12" s="3">
        <v>8841.976</v>
      </c>
      <c r="M12" s="3">
        <v>2289.38</v>
      </c>
      <c r="N12" s="3">
        <v>-5977.659</v>
      </c>
      <c r="O12" s="3">
        <v>3375.328</v>
      </c>
      <c r="P12" s="3">
        <f t="shared" si="1"/>
        <v>-312.951</v>
      </c>
      <c r="Q12">
        <v>1</v>
      </c>
      <c r="R12">
        <v>0</v>
      </c>
    </row>
    <row r="13" spans="1:18">
      <c r="A13" s="2" t="s">
        <v>29</v>
      </c>
      <c r="B13" s="3">
        <v>19169.156</v>
      </c>
      <c r="C13" s="3">
        <f t="shared" si="0"/>
        <v>-17180.991</v>
      </c>
      <c r="D13" s="3">
        <v>1988.165</v>
      </c>
      <c r="E13" s="3">
        <v>1613.67</v>
      </c>
      <c r="F13" s="3">
        <v>1210.335</v>
      </c>
      <c r="G13" s="3">
        <v>1176.072</v>
      </c>
      <c r="H13">
        <f>1141224*1000</f>
        <v>1141224000</v>
      </c>
      <c r="I13" s="3">
        <v>18964.74</v>
      </c>
      <c r="J13" s="3">
        <v>14120.748</v>
      </c>
      <c r="K13" s="3">
        <v>9881.252</v>
      </c>
      <c r="L13" s="3">
        <v>9734.604</v>
      </c>
      <c r="M13" s="3">
        <v>232.914</v>
      </c>
      <c r="N13" s="3">
        <v>-2099.607</v>
      </c>
      <c r="O13" s="3">
        <v>2297.004</v>
      </c>
      <c r="P13" s="3">
        <f t="shared" si="1"/>
        <v>430.311</v>
      </c>
      <c r="Q13">
        <v>0</v>
      </c>
      <c r="R13">
        <v>1</v>
      </c>
    </row>
    <row r="14" spans="1:18">
      <c r="A14" s="2" t="s">
        <v>30</v>
      </c>
      <c r="B14" s="3">
        <v>34228.573</v>
      </c>
      <c r="C14" s="3">
        <f t="shared" si="0"/>
        <v>-30295.882</v>
      </c>
      <c r="D14" s="3">
        <v>3932.691</v>
      </c>
      <c r="E14" s="3">
        <v>2977.652</v>
      </c>
      <c r="F14" s="3">
        <v>2974.44</v>
      </c>
      <c r="G14" s="3">
        <v>2969.621</v>
      </c>
      <c r="H14">
        <f>1188015*1000</f>
        <v>1188015000</v>
      </c>
      <c r="I14" s="3">
        <v>22169.329</v>
      </c>
      <c r="J14" s="3">
        <v>15365.13</v>
      </c>
      <c r="K14" s="3">
        <v>8671.036</v>
      </c>
      <c r="L14" s="3">
        <v>11505.88</v>
      </c>
      <c r="M14" s="3">
        <v>2587.077</v>
      </c>
      <c r="N14" s="3">
        <v>-1943.674</v>
      </c>
      <c r="O14" s="3">
        <v>-649.852</v>
      </c>
      <c r="P14" s="3">
        <f t="shared" si="1"/>
        <v>-6.44899999999973</v>
      </c>
      <c r="Q14">
        <v>1</v>
      </c>
      <c r="R14">
        <v>0</v>
      </c>
    </row>
    <row r="15" spans="1:18">
      <c r="A15" s="2" t="s">
        <v>31</v>
      </c>
      <c r="B15" s="3">
        <v>20570.051</v>
      </c>
      <c r="C15" s="3">
        <f t="shared" si="0"/>
        <v>-18238.784</v>
      </c>
      <c r="D15" s="3">
        <v>2331.267</v>
      </c>
      <c r="E15" s="3">
        <v>1841.7</v>
      </c>
      <c r="F15" s="3">
        <v>1466.177</v>
      </c>
      <c r="G15" s="3">
        <v>1455.087</v>
      </c>
      <c r="H15">
        <f>1263494*1000</f>
        <v>1263494000</v>
      </c>
      <c r="I15" s="3">
        <v>24145.423</v>
      </c>
      <c r="J15" s="3">
        <v>16850.984</v>
      </c>
      <c r="K15" s="3">
        <v>10467.406</v>
      </c>
      <c r="L15" s="3">
        <v>11622.848</v>
      </c>
      <c r="M15" s="3">
        <v>447.09</v>
      </c>
      <c r="N15" s="3">
        <v>-1998.817</v>
      </c>
      <c r="O15" s="3">
        <v>1467.736</v>
      </c>
      <c r="P15" s="3">
        <f t="shared" si="1"/>
        <v>-83.991</v>
      </c>
      <c r="Q15">
        <v>0</v>
      </c>
      <c r="R15">
        <v>1</v>
      </c>
    </row>
    <row r="16" spans="1:18">
      <c r="A16" s="2" t="s">
        <v>32</v>
      </c>
      <c r="B16" s="3">
        <v>45045.885</v>
      </c>
      <c r="C16" s="3">
        <f t="shared" si="0"/>
        <v>-39553.719</v>
      </c>
      <c r="D16" s="3">
        <v>5492.166</v>
      </c>
      <c r="E16" s="3">
        <v>4468.723</v>
      </c>
      <c r="F16" s="3">
        <v>3435.608</v>
      </c>
      <c r="G16" s="3">
        <v>3310.037</v>
      </c>
      <c r="H16">
        <f>1280541*1000</f>
        <v>1280541000</v>
      </c>
      <c r="I16" s="3">
        <v>37641.754</v>
      </c>
      <c r="J16" s="3">
        <v>19273.99</v>
      </c>
      <c r="K16" s="3">
        <v>17302.022</v>
      </c>
      <c r="L16" s="3">
        <v>14829.569</v>
      </c>
      <c r="M16" s="3">
        <v>4230.979</v>
      </c>
      <c r="N16" s="3">
        <v>-5943.036</v>
      </c>
      <c r="O16" s="3">
        <v>1398.843</v>
      </c>
      <c r="P16" s="3">
        <f t="shared" si="1"/>
        <v>-313.214</v>
      </c>
      <c r="Q16">
        <v>1</v>
      </c>
      <c r="R16">
        <v>0</v>
      </c>
    </row>
    <row r="17" spans="1:18">
      <c r="A17" s="2" t="s">
        <v>33</v>
      </c>
      <c r="B17" s="3">
        <v>25939.636</v>
      </c>
      <c r="C17" s="3">
        <f t="shared" si="0"/>
        <v>-22927.122</v>
      </c>
      <c r="D17" s="3">
        <v>3012.514</v>
      </c>
      <c r="E17" s="3">
        <v>2508.717</v>
      </c>
      <c r="F17" s="3">
        <v>1734.418</v>
      </c>
      <c r="G17" s="3">
        <v>1597.851</v>
      </c>
      <c r="H17">
        <f>1271661*1000</f>
        <v>1271661000</v>
      </c>
      <c r="I17" s="3">
        <v>38887.813</v>
      </c>
      <c r="J17" s="3">
        <v>21079.224</v>
      </c>
      <c r="K17" s="3">
        <v>17446.511</v>
      </c>
      <c r="L17" s="3">
        <v>17144.555</v>
      </c>
      <c r="M17" s="3">
        <v>1377.761</v>
      </c>
      <c r="N17" s="3">
        <v>-1417.525</v>
      </c>
      <c r="O17" s="3">
        <v>-253.167</v>
      </c>
      <c r="P17" s="3">
        <f t="shared" si="1"/>
        <v>-292.931</v>
      </c>
      <c r="Q17">
        <v>0</v>
      </c>
      <c r="R17">
        <v>1</v>
      </c>
    </row>
    <row r="18" spans="1:18">
      <c r="A18" s="2" t="s">
        <v>34</v>
      </c>
      <c r="B18" s="3">
        <v>50868.641</v>
      </c>
      <c r="C18" s="3">
        <f t="shared" si="0"/>
        <v>-44741.158</v>
      </c>
      <c r="D18" s="3">
        <v>6127.483</v>
      </c>
      <c r="E18" s="3">
        <v>5202.064</v>
      </c>
      <c r="F18" s="3">
        <v>3627.484</v>
      </c>
      <c r="G18" s="3">
        <v>3378.878</v>
      </c>
      <c r="H18">
        <f>1275841*1000</f>
        <v>1275841000</v>
      </c>
      <c r="I18" s="3">
        <v>36626.523</v>
      </c>
      <c r="J18" s="3">
        <v>18660.902</v>
      </c>
      <c r="K18" s="3">
        <v>16687.744</v>
      </c>
      <c r="L18" s="3">
        <v>13675.928</v>
      </c>
      <c r="M18" s="3">
        <v>2584.167</v>
      </c>
      <c r="N18" s="3">
        <v>-3986.609</v>
      </c>
      <c r="O18" s="3">
        <v>1701.217</v>
      </c>
      <c r="P18" s="3">
        <f t="shared" si="1"/>
        <v>298.775</v>
      </c>
      <c r="Q18">
        <v>1</v>
      </c>
      <c r="R18">
        <v>0</v>
      </c>
    </row>
    <row r="19" spans="1:18">
      <c r="A19" s="2" t="s">
        <v>35</v>
      </c>
      <c r="B19">
        <v>24846</v>
      </c>
      <c r="C19">
        <f t="shared" si="0"/>
        <v>-22335</v>
      </c>
      <c r="D19">
        <v>2511</v>
      </c>
      <c r="E19">
        <v>1961</v>
      </c>
      <c r="F19">
        <v>1734</v>
      </c>
      <c r="G19">
        <v>1579</v>
      </c>
      <c r="H19">
        <f>1350*1000000</f>
        <v>1350000000</v>
      </c>
      <c r="I19">
        <v>39362</v>
      </c>
      <c r="J19">
        <v>19366</v>
      </c>
      <c r="K19">
        <v>16767</v>
      </c>
      <c r="L19">
        <v>14369</v>
      </c>
      <c r="M19">
        <v>1368</v>
      </c>
      <c r="N19">
        <v>-811</v>
      </c>
      <c r="O19">
        <v>-207</v>
      </c>
      <c r="P19">
        <f t="shared" si="1"/>
        <v>350</v>
      </c>
      <c r="Q19">
        <v>0</v>
      </c>
      <c r="R19">
        <v>1</v>
      </c>
    </row>
    <row r="20" spans="1:18">
      <c r="A20" s="2" t="s">
        <v>36</v>
      </c>
      <c r="B20">
        <v>48040</v>
      </c>
      <c r="C20">
        <f t="shared" si="0"/>
        <v>-41913</v>
      </c>
      <c r="D20">
        <v>6127</v>
      </c>
      <c r="E20">
        <v>5144</v>
      </c>
      <c r="F20">
        <v>3753</v>
      </c>
      <c r="G20">
        <v>3541</v>
      </c>
      <c r="H20">
        <f>1376*1000000</f>
        <v>1376000000</v>
      </c>
      <c r="I20">
        <v>37792</v>
      </c>
      <c r="J20">
        <v>19389</v>
      </c>
      <c r="K20">
        <v>18103</v>
      </c>
      <c r="L20">
        <v>12017</v>
      </c>
      <c r="M20">
        <v>4472</v>
      </c>
      <c r="N20">
        <v>-3271</v>
      </c>
      <c r="O20">
        <v>-281</v>
      </c>
      <c r="P20">
        <f t="shared" si="1"/>
        <v>920</v>
      </c>
      <c r="Q20">
        <v>1</v>
      </c>
      <c r="R20">
        <v>0</v>
      </c>
    </row>
    <row r="21" spans="1:18">
      <c r="A21" s="2" t="s">
        <v>37</v>
      </c>
      <c r="B21">
        <v>23994</v>
      </c>
      <c r="C21">
        <f t="shared" si="0"/>
        <v>-21026</v>
      </c>
      <c r="D21">
        <v>2968</v>
      </c>
      <c r="E21">
        <v>2488</v>
      </c>
      <c r="F21">
        <v>1804</v>
      </c>
      <c r="G21">
        <v>1668</v>
      </c>
      <c r="H21">
        <f>1439*1000000</f>
        <v>1439000000</v>
      </c>
      <c r="I21">
        <v>37532</v>
      </c>
      <c r="J21">
        <v>20439</v>
      </c>
      <c r="K21">
        <v>19120</v>
      </c>
      <c r="L21">
        <v>11134</v>
      </c>
      <c r="M21">
        <v>1361</v>
      </c>
      <c r="N21">
        <v>-1928</v>
      </c>
      <c r="O21">
        <v>964</v>
      </c>
      <c r="P21">
        <f t="shared" si="1"/>
        <v>397</v>
      </c>
      <c r="Q21">
        <v>0</v>
      </c>
      <c r="R21">
        <v>1</v>
      </c>
    </row>
    <row r="22" spans="1:18">
      <c r="A22" s="2" t="s">
        <v>38</v>
      </c>
      <c r="B22">
        <v>43040</v>
      </c>
      <c r="C22">
        <f t="shared" si="0"/>
        <v>-36543</v>
      </c>
      <c r="D22">
        <v>6497</v>
      </c>
      <c r="E22">
        <v>5360</v>
      </c>
      <c r="F22">
        <v>5344</v>
      </c>
      <c r="G22">
        <v>5136</v>
      </c>
      <c r="H22">
        <f>1454*1000000</f>
        <v>1454000000</v>
      </c>
      <c r="I22">
        <v>74749</v>
      </c>
      <c r="J22">
        <v>26170</v>
      </c>
      <c r="K22">
        <v>35448</v>
      </c>
      <c r="L22">
        <v>24641</v>
      </c>
      <c r="M22">
        <v>5676</v>
      </c>
      <c r="N22">
        <v>-15100</v>
      </c>
      <c r="O22">
        <v>10307</v>
      </c>
      <c r="P22">
        <f t="shared" si="1"/>
        <v>883</v>
      </c>
      <c r="Q22">
        <v>1</v>
      </c>
      <c r="R22">
        <v>0</v>
      </c>
    </row>
    <row r="23" spans="1:18">
      <c r="A23" s="2" t="s">
        <v>39</v>
      </c>
      <c r="B23">
        <v>37645</v>
      </c>
      <c r="C23">
        <f t="shared" si="0"/>
        <v>-33170</v>
      </c>
      <c r="D23">
        <v>4475</v>
      </c>
      <c r="E23">
        <v>3694</v>
      </c>
      <c r="F23">
        <v>3033</v>
      </c>
      <c r="G23">
        <v>2907</v>
      </c>
      <c r="H23">
        <f>1658*1000000</f>
        <v>1658000000</v>
      </c>
      <c r="I23">
        <v>82041</v>
      </c>
      <c r="J23">
        <v>29771</v>
      </c>
      <c r="K23">
        <v>37228</v>
      </c>
      <c r="L23">
        <v>28448</v>
      </c>
      <c r="M23">
        <v>2412</v>
      </c>
      <c r="N23">
        <v>-3415</v>
      </c>
      <c r="O23">
        <v>570</v>
      </c>
      <c r="P23">
        <f t="shared" si="1"/>
        <v>-433</v>
      </c>
      <c r="Q23">
        <v>0</v>
      </c>
      <c r="R23">
        <v>1</v>
      </c>
    </row>
    <row r="24" spans="1:18">
      <c r="A24" s="2" t="s">
        <v>40</v>
      </c>
      <c r="B24">
        <v>80434</v>
      </c>
      <c r="C24">
        <f t="shared" si="0"/>
        <v>-72423</v>
      </c>
      <c r="D24">
        <v>8011</v>
      </c>
      <c r="E24">
        <v>7915</v>
      </c>
      <c r="F24">
        <v>6043</v>
      </c>
      <c r="G24">
        <v>5655</v>
      </c>
      <c r="H24">
        <f>1703*1000000</f>
        <v>1703000000</v>
      </c>
      <c r="I24">
        <v>90521</v>
      </c>
      <c r="J24">
        <v>42541</v>
      </c>
      <c r="K24">
        <v>44639</v>
      </c>
      <c r="L24">
        <v>34786</v>
      </c>
      <c r="M24">
        <v>7829</v>
      </c>
      <c r="N24">
        <v>-9403</v>
      </c>
      <c r="O24">
        <v>3038</v>
      </c>
      <c r="P24">
        <f t="shared" si="1"/>
        <v>1464</v>
      </c>
      <c r="Q24">
        <v>1</v>
      </c>
      <c r="R24">
        <v>0</v>
      </c>
    </row>
    <row r="25" spans="1:18">
      <c r="A25" s="2" t="s">
        <v>41</v>
      </c>
      <c r="B25">
        <v>57292</v>
      </c>
      <c r="C25">
        <f t="shared" si="0"/>
        <v>-52275</v>
      </c>
      <c r="D25">
        <v>5017</v>
      </c>
      <c r="E25">
        <v>5044</v>
      </c>
      <c r="F25">
        <v>3647</v>
      </c>
      <c r="G25">
        <v>3241</v>
      </c>
      <c r="H25">
        <f>1781*1000000</f>
        <v>1781000000</v>
      </c>
      <c r="I25">
        <v>98494</v>
      </c>
      <c r="J25">
        <v>49169</v>
      </c>
      <c r="K25">
        <v>49802</v>
      </c>
      <c r="L25">
        <v>38977</v>
      </c>
      <c r="M25">
        <v>1033</v>
      </c>
      <c r="N25">
        <v>-4103</v>
      </c>
      <c r="O25">
        <v>2901</v>
      </c>
      <c r="P25">
        <f t="shared" si="1"/>
        <v>-169</v>
      </c>
      <c r="Q25">
        <v>0</v>
      </c>
      <c r="R25">
        <v>1</v>
      </c>
    </row>
    <row r="26" spans="1:18">
      <c r="A26" s="2" t="s">
        <v>42</v>
      </c>
      <c r="B26">
        <v>115486</v>
      </c>
      <c r="C26">
        <f t="shared" si="0"/>
        <v>-101470</v>
      </c>
      <c r="D26">
        <v>14016</v>
      </c>
      <c r="E26">
        <v>10965</v>
      </c>
      <c r="F26">
        <v>7940</v>
      </c>
      <c r="G26">
        <v>7300</v>
      </c>
      <c r="H26">
        <f>1803*1000000</f>
        <v>1803000000</v>
      </c>
      <c r="I26">
        <v>115206</v>
      </c>
      <c r="J26">
        <v>49433</v>
      </c>
      <c r="K26">
        <v>58254</v>
      </c>
      <c r="L26">
        <v>39766</v>
      </c>
      <c r="M26">
        <v>7230</v>
      </c>
      <c r="N26">
        <v>-8656</v>
      </c>
      <c r="O26">
        <v>1230</v>
      </c>
      <c r="P26">
        <f t="shared" si="1"/>
        <v>-196</v>
      </c>
      <c r="Q26">
        <v>1</v>
      </c>
      <c r="R26">
        <v>0</v>
      </c>
    </row>
    <row r="27" spans="1:18">
      <c r="A27" s="2" t="s">
        <v>43</v>
      </c>
      <c r="B27">
        <v>67423</v>
      </c>
      <c r="C27">
        <f t="shared" si="0"/>
        <v>-59644</v>
      </c>
      <c r="D27">
        <v>7779</v>
      </c>
      <c r="E27">
        <v>6315</v>
      </c>
      <c r="F27">
        <v>4719</v>
      </c>
      <c r="G27">
        <v>4611</v>
      </c>
      <c r="H27">
        <f>1851*1000000</f>
        <v>1851000000</v>
      </c>
      <c r="I27">
        <v>134490</v>
      </c>
      <c r="J27">
        <v>59180</v>
      </c>
      <c r="K27">
        <v>63283</v>
      </c>
      <c r="L27">
        <v>48239</v>
      </c>
      <c r="M27">
        <v>1787</v>
      </c>
      <c r="N27">
        <v>-4297</v>
      </c>
      <c r="O27">
        <v>3335</v>
      </c>
      <c r="P27">
        <f t="shared" si="1"/>
        <v>825</v>
      </c>
      <c r="Q27">
        <v>0</v>
      </c>
      <c r="R27">
        <v>1</v>
      </c>
    </row>
    <row r="28" spans="1:18">
      <c r="A28" s="2" t="s">
        <v>44</v>
      </c>
      <c r="B28">
        <v>117364</v>
      </c>
      <c r="C28">
        <f t="shared" ref="C28:C33" si="2">-(B28-D28)</f>
        <v>-102726</v>
      </c>
      <c r="D28">
        <v>14638</v>
      </c>
      <c r="E28">
        <v>14122</v>
      </c>
      <c r="F28">
        <v>9863</v>
      </c>
      <c r="G28">
        <v>10090</v>
      </c>
      <c r="H28">
        <f>1977*1000000</f>
        <v>1977000000</v>
      </c>
      <c r="I28">
        <v>136620</v>
      </c>
      <c r="J28">
        <v>65701</v>
      </c>
      <c r="K28">
        <v>69317</v>
      </c>
      <c r="L28">
        <v>45228</v>
      </c>
      <c r="M28">
        <v>15680</v>
      </c>
      <c r="N28">
        <v>-16371</v>
      </c>
      <c r="O28">
        <v>6661</v>
      </c>
      <c r="P28">
        <f t="shared" si="1"/>
        <v>5970</v>
      </c>
      <c r="Q28">
        <v>1</v>
      </c>
      <c r="R28">
        <v>0</v>
      </c>
    </row>
    <row r="29" spans="1:18">
      <c r="A29" s="2" t="s">
        <v>45</v>
      </c>
      <c r="B29">
        <v>64615</v>
      </c>
      <c r="C29">
        <f t="shared" si="2"/>
        <v>-56692</v>
      </c>
      <c r="D29">
        <v>7923</v>
      </c>
      <c r="E29">
        <v>6874</v>
      </c>
      <c r="F29">
        <v>4775</v>
      </c>
      <c r="G29">
        <v>4946</v>
      </c>
      <c r="H29">
        <f>2431*1000000</f>
        <v>2431000000</v>
      </c>
      <c r="I29">
        <v>136752</v>
      </c>
      <c r="J29">
        <v>70817</v>
      </c>
      <c r="K29">
        <v>59019</v>
      </c>
      <c r="L29">
        <v>42431</v>
      </c>
      <c r="M29">
        <v>1045</v>
      </c>
      <c r="N29">
        <v>-5736</v>
      </c>
      <c r="O29">
        <v>7373</v>
      </c>
      <c r="P29">
        <f t="shared" si="1"/>
        <v>2682</v>
      </c>
      <c r="Q29">
        <v>0</v>
      </c>
      <c r="R29">
        <v>1</v>
      </c>
    </row>
    <row r="30" spans="1:18">
      <c r="A30" s="2" t="s">
        <v>46</v>
      </c>
      <c r="B30">
        <v>134868</v>
      </c>
      <c r="C30">
        <f t="shared" si="2"/>
        <v>-117331</v>
      </c>
      <c r="D30">
        <v>17537</v>
      </c>
      <c r="E30">
        <v>17828</v>
      </c>
      <c r="F30">
        <v>13155</v>
      </c>
      <c r="G30">
        <v>13383</v>
      </c>
      <c r="H30">
        <f>2737*1000000</f>
        <v>2737000000</v>
      </c>
      <c r="I30">
        <v>218764</v>
      </c>
      <c r="J30">
        <v>94776</v>
      </c>
      <c r="K30">
        <v>74830</v>
      </c>
      <c r="L30">
        <v>56540</v>
      </c>
      <c r="M30">
        <v>20286</v>
      </c>
      <c r="N30">
        <v>-21124</v>
      </c>
      <c r="O30">
        <v>23630</v>
      </c>
      <c r="P30">
        <f t="shared" si="1"/>
        <v>22792</v>
      </c>
      <c r="Q30">
        <v>1</v>
      </c>
      <c r="R30">
        <v>0</v>
      </c>
    </row>
    <row r="31" spans="1:18">
      <c r="A31" s="2" t="s">
        <v>47</v>
      </c>
      <c r="B31" s="3">
        <f>6700*16.8978</f>
        <v>113215.26</v>
      </c>
      <c r="C31" s="3">
        <f>-4250*16.8978</f>
        <v>-71815.65</v>
      </c>
      <c r="D31" s="3">
        <f>B31+C31</f>
        <v>41399.61</v>
      </c>
      <c r="E31" s="3">
        <f>802*16.8978</f>
        <v>13552.0356</v>
      </c>
      <c r="F31" s="3">
        <f>637*16.8978</f>
        <v>10763.8986</v>
      </c>
      <c r="G31" s="3">
        <f>-630*16.8978</f>
        <v>-10645.614</v>
      </c>
      <c r="H31">
        <f>3700*1000000</f>
        <v>3700000000</v>
      </c>
      <c r="I31" s="3">
        <f>15796*16.8978</f>
        <v>266917.6488</v>
      </c>
      <c r="J31" s="3">
        <f>7105*16.8978</f>
        <v>120058.869</v>
      </c>
      <c r="K31" s="3">
        <f>5884*16.8978</f>
        <v>99426.6552</v>
      </c>
      <c r="L31" s="3">
        <f>4831*16.8978</f>
        <v>81633.2718</v>
      </c>
      <c r="M31" s="3">
        <f>514*16.8978</f>
        <v>8685.4692</v>
      </c>
      <c r="N31" s="3">
        <f>-420*16.8978</f>
        <v>-7097.076</v>
      </c>
      <c r="O31" s="3">
        <f>279*16.8978</f>
        <v>4714.4862</v>
      </c>
      <c r="P31" s="3">
        <f t="shared" si="1"/>
        <v>6302.8794</v>
      </c>
      <c r="Q31">
        <v>0</v>
      </c>
      <c r="R31">
        <v>1</v>
      </c>
    </row>
    <row r="32" spans="1:18">
      <c r="A32" s="2" t="s">
        <v>48</v>
      </c>
      <c r="B32" s="3">
        <f>13059*16.1968</f>
        <v>211514.0112</v>
      </c>
      <c r="C32" s="3">
        <f>-8289*16.1968</f>
        <v>-134255.2752</v>
      </c>
      <c r="D32" s="3">
        <f>B32+C32</f>
        <v>77258.736</v>
      </c>
      <c r="E32" s="3">
        <f>1461*16.1968</f>
        <v>23663.5248</v>
      </c>
      <c r="F32" s="3">
        <f>1173*16.1968</f>
        <v>18998.8464</v>
      </c>
      <c r="G32" s="3">
        <f>1168*16.1968</f>
        <v>18917.8624</v>
      </c>
      <c r="H32">
        <f>3717*1000000</f>
        <v>3717000000</v>
      </c>
      <c r="I32" s="3">
        <f>16632*16.1968</f>
        <v>269385.1776</v>
      </c>
      <c r="J32" s="3">
        <f>8109*16.1968</f>
        <v>131339.8512</v>
      </c>
      <c r="K32" s="3">
        <f>7050*16.1968</f>
        <v>114187.44</v>
      </c>
      <c r="L32" s="3">
        <f>4613*16.1968</f>
        <v>74715.8384</v>
      </c>
      <c r="M32" s="3">
        <f>801*16.1968</f>
        <v>12973.6368</v>
      </c>
      <c r="N32" s="3">
        <f>-1479*16.1968</f>
        <v>-23955.0672</v>
      </c>
      <c r="O32" s="3">
        <f>1587*16.1968</f>
        <v>25704.3216</v>
      </c>
      <c r="P32" s="3">
        <f t="shared" si="1"/>
        <v>14722.8912</v>
      </c>
      <c r="Q32">
        <v>1</v>
      </c>
      <c r="R32">
        <v>0</v>
      </c>
    </row>
    <row r="33" spans="1:18">
      <c r="A33" s="2" t="s">
        <v>49</v>
      </c>
      <c r="B33">
        <v>16439</v>
      </c>
      <c r="C33">
        <v>-10486</v>
      </c>
      <c r="D33" s="3">
        <f>B33+C33</f>
        <v>5953</v>
      </c>
      <c r="E33" s="3">
        <v>1793</v>
      </c>
      <c r="F33" s="3">
        <v>1442</v>
      </c>
      <c r="G33" s="3">
        <v>1437</v>
      </c>
      <c r="H33">
        <f>3726*1000000</f>
        <v>3726000000</v>
      </c>
      <c r="I33" s="3">
        <v>23902</v>
      </c>
      <c r="J33">
        <v>8279</v>
      </c>
      <c r="K33">
        <v>9997</v>
      </c>
      <c r="L33">
        <v>6217</v>
      </c>
      <c r="M33">
        <v>1475</v>
      </c>
      <c r="N33">
        <v>-4185</v>
      </c>
      <c r="O33">
        <v>2898</v>
      </c>
      <c r="P33" s="3">
        <f t="shared" si="1"/>
        <v>188</v>
      </c>
      <c r="Q33">
        <v>1</v>
      </c>
      <c r="R33">
        <v>0</v>
      </c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2018-01-10T07:56:00Z</dcterms:created>
  <dcterms:modified xsi:type="dcterms:W3CDTF">2018-01-11T19:10:22Z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