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935" windowHeight="90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<sst xmlns="http://schemas.openxmlformats.org/spreadsheetml/2006/main" count="49">
  <si>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</si>
  <si>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</si>
  <si>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</si>
  <si>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</si>
  <si>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</si>
  <si>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</si>
  <si>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</si>
  <si>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</si>
  <si>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</si>
  <si>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</si>
  <si>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</si>
  <si>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</si>
  <si>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</si>
  <si>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</si>
  <si>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</si>
  <si>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</si>
  <si>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</si>
  <si>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</si>
  <si>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09-03-2002</t>
  </si>
  <si>
    <t>13-03-2003</t>
  </si>
  <si>
    <t>06-09-2003</t>
  </si>
  <si>
    <t>09-03-2004</t>
  </si>
  <si>
    <t>07-09-2004</t>
  </si>
  <si>
    <t>08-03-2005</t>
  </si>
  <si>
    <t>10-09-2005</t>
  </si>
  <si>
    <t>07-03-2006</t>
  </si>
  <si>
    <t>14-08-2006</t>
  </si>
  <si>
    <t>06-03-2007</t>
  </si>
  <si>
    <t>08-09-2007</t>
  </si>
  <si>
    <t>06-09-2008</t>
  </si>
  <si>
    <t>10-03-2009</t>
  </si>
  <si>
    <t>12-09-2009</t>
  </si>
  <si>
    <t>06-03-2010</t>
  </si>
  <si>
    <t>11-09-2010</t>
  </si>
  <si>
    <t>05-03-2011</t>
  </si>
  <si>
    <t>10-09-2011</t>
  </si>
  <si>
    <t>10-03-2012</t>
  </si>
  <si>
    <t>08-09-2012</t>
  </si>
  <si>
    <t>12-03-2013</t>
  </si>
  <si>
    <t>07-09-2013</t>
  </si>
  <si>
    <t>11-03-2014</t>
  </si>
  <si>
    <t>06-09-2014</t>
  </si>
  <si>
    <t>10-03-2015</t>
  </si>
  <si>
    <t>05-09-2015</t>
  </si>
  <si>
    <t>08-03-2016</t>
  </si>
  <si>
    <t>28-09-2016</t>
  </si>
  <si>
    <t>25-02-2017</t>
  </si>
  <si>
    <t>29-08-2017</t>
  </si>
  <si>
    <t>27-02-2018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</si>
</sst>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_-* #,##0_-;\-* #,##0_-;_-* &quot;-&quot;_-;_-@_-"/>
    <numFmt numFmtId="179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1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9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49" fontId="0" fillId="0" borderId="0" xfId="0" applyNumberForma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7"/>
  <sheetViews>
    <sheetView tabSelected="1" topLeftCell="A7" workbookViewId="0">
      <selection activeCell="Q33" sqref="Q33"/>
    </sheetView>
  </sheetViews>
  <sheetFormatPr defaultColWidth="9" defaultRowHeight="15"/>
  <cols>
    <col min="1" max="1" width="11.1142857142857" customWidth="1"/>
    <col min="3" max="3" width="12.2190476190476" customWidth="1"/>
    <col min="4" max="4" width="11.447619047619" customWidth="1"/>
    <col min="5" max="5" width="15.2190476190476" customWidth="1"/>
    <col min="6" max="6" width="9.66666666666667" customWidth="1"/>
    <col min="7" max="7" width="16.7809523809524" customWidth="1"/>
    <col min="8" max="8" width="13.7809523809524" customWidth="1"/>
    <col min="9" max="9" width="18" customWidth="1"/>
    <col min="10" max="10" width="13.6666666666667" customWidth="1"/>
    <col min="11" max="11" width="20.447619047619" customWidth="1"/>
    <col min="12" max="12" width="16" customWidth="1"/>
    <col min="13" max="13" width="20.447619047619" customWidth="1"/>
    <col min="14" max="14" width="18.552380952381" customWidth="1"/>
    <col min="15" max="15" width="18.7809523809524" customWidth="1"/>
    <col min="16" max="16" width="14.1142857142857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>
        <v>27863</v>
      </c>
      <c r="C2">
        <v>-16994</v>
      </c>
      <c r="D2">
        <f t="shared" ref="D2:D31" si="0">B2+C2</f>
        <v>10869</v>
      </c>
      <c r="E2">
        <v>7047</v>
      </c>
      <c r="F2">
        <v>4619</v>
      </c>
      <c r="G2">
        <v>4595</v>
      </c>
      <c r="H2">
        <f>614.2*1000000</f>
        <v>614200000</v>
      </c>
      <c r="I2">
        <v>36514</v>
      </c>
      <c r="J2">
        <v>24881</v>
      </c>
      <c r="K2">
        <v>17336</v>
      </c>
      <c r="L2">
        <f>5154+10386</f>
        <v>15540</v>
      </c>
      <c r="M2">
        <v>2855</v>
      </c>
      <c r="N2">
        <v>-2984</v>
      </c>
      <c r="O2">
        <v>150</v>
      </c>
      <c r="P2">
        <f t="shared" ref="P2:P31" si="1">SUM(M2:O2)</f>
        <v>21</v>
      </c>
      <c r="Q2">
        <v>0</v>
      </c>
      <c r="R2">
        <v>1</v>
      </c>
    </row>
    <row r="3" spans="1:18">
      <c r="A3" s="3" t="s">
        <v>19</v>
      </c>
      <c r="B3">
        <v>34015</v>
      </c>
      <c r="C3">
        <v>-19657</v>
      </c>
      <c r="D3">
        <f t="shared" si="0"/>
        <v>14358</v>
      </c>
      <c r="E3">
        <v>7305</v>
      </c>
      <c r="F3">
        <v>4658</v>
      </c>
      <c r="G3">
        <v>4581</v>
      </c>
      <c r="H3">
        <f>609.3*1000000</f>
        <v>609300000</v>
      </c>
      <c r="I3">
        <v>41924</v>
      </c>
      <c r="J3">
        <v>22544</v>
      </c>
      <c r="K3">
        <v>15362</v>
      </c>
      <c r="L3">
        <v>16920</v>
      </c>
      <c r="M3">
        <v>1722</v>
      </c>
      <c r="N3">
        <v>-6215</v>
      </c>
      <c r="O3">
        <v>3629</v>
      </c>
      <c r="P3">
        <f t="shared" si="1"/>
        <v>-864</v>
      </c>
      <c r="Q3">
        <v>0</v>
      </c>
      <c r="R3">
        <v>1</v>
      </c>
    </row>
    <row r="4" spans="1:18">
      <c r="A4" s="2" t="s">
        <v>20</v>
      </c>
      <c r="B4">
        <v>46555</v>
      </c>
      <c r="C4">
        <v>-39347</v>
      </c>
      <c r="D4">
        <f t="shared" si="0"/>
        <v>7208</v>
      </c>
      <c r="E4">
        <v>13619</v>
      </c>
      <c r="F4">
        <v>7906</v>
      </c>
      <c r="G4">
        <v>7817</v>
      </c>
      <c r="H4">
        <f>609.3*1000000</f>
        <v>609300000</v>
      </c>
      <c r="I4">
        <v>46522</v>
      </c>
      <c r="J4">
        <v>23751</v>
      </c>
      <c r="K4">
        <v>15865</v>
      </c>
      <c r="L4">
        <v>20590</v>
      </c>
      <c r="M4">
        <v>6527</v>
      </c>
      <c r="N4">
        <v>-10721</v>
      </c>
      <c r="O4">
        <v>3037</v>
      </c>
      <c r="P4">
        <f t="shared" si="1"/>
        <v>-1157</v>
      </c>
      <c r="Q4">
        <v>1</v>
      </c>
      <c r="R4">
        <v>0</v>
      </c>
    </row>
    <row r="5" spans="1:18">
      <c r="A5" s="2" t="s">
        <v>21</v>
      </c>
      <c r="B5">
        <v>29866</v>
      </c>
      <c r="C5">
        <v>-19692</v>
      </c>
      <c r="D5">
        <f t="shared" si="0"/>
        <v>10174</v>
      </c>
      <c r="E5">
        <v>3979</v>
      </c>
      <c r="F5">
        <v>2527</v>
      </c>
      <c r="G5">
        <v>2486</v>
      </c>
      <c r="H5">
        <f>609.4*1000000</f>
        <v>609400000</v>
      </c>
      <c r="I5">
        <f>70635-J5</f>
        <v>48924</v>
      </c>
      <c r="J5">
        <v>21711</v>
      </c>
      <c r="K5">
        <f>36919-L5</f>
        <v>17634</v>
      </c>
      <c r="L5">
        <f>6467+12818</f>
        <v>19285</v>
      </c>
      <c r="M5">
        <v>3054</v>
      </c>
      <c r="N5">
        <v>-5083</v>
      </c>
      <c r="O5">
        <v>1878</v>
      </c>
      <c r="P5">
        <f t="shared" si="1"/>
        <v>-151</v>
      </c>
      <c r="Q5">
        <v>0</v>
      </c>
      <c r="R5">
        <v>1</v>
      </c>
    </row>
    <row r="6" spans="1:18">
      <c r="A6" s="2" t="s">
        <v>22</v>
      </c>
      <c r="B6">
        <v>60151</v>
      </c>
      <c r="C6">
        <v>-38794</v>
      </c>
      <c r="D6">
        <f t="shared" si="0"/>
        <v>21357</v>
      </c>
      <c r="E6">
        <v>9314</v>
      </c>
      <c r="F6">
        <v>6007</v>
      </c>
      <c r="G6">
        <v>5940</v>
      </c>
      <c r="H6">
        <f>610*1000000</f>
        <v>610000000</v>
      </c>
      <c r="I6">
        <v>51608</v>
      </c>
      <c r="J6">
        <v>21878</v>
      </c>
      <c r="K6">
        <v>20201</v>
      </c>
      <c r="L6">
        <v>17885</v>
      </c>
      <c r="M6">
        <v>7289</v>
      </c>
      <c r="N6">
        <v>-11028</v>
      </c>
      <c r="O6">
        <v>1884</v>
      </c>
      <c r="P6">
        <f t="shared" si="1"/>
        <v>-1855</v>
      </c>
      <c r="Q6">
        <v>1</v>
      </c>
      <c r="R6">
        <v>0</v>
      </c>
    </row>
    <row r="7" spans="1:18">
      <c r="A7" s="2" t="s">
        <v>23</v>
      </c>
      <c r="B7">
        <v>33806</v>
      </c>
      <c r="C7">
        <v>-21496</v>
      </c>
      <c r="D7">
        <f t="shared" si="0"/>
        <v>12310</v>
      </c>
      <c r="E7">
        <v>6547</v>
      </c>
      <c r="F7">
        <v>4041</v>
      </c>
      <c r="G7">
        <v>3983</v>
      </c>
      <c r="H7">
        <f>612.4*1000000</f>
        <v>612400000</v>
      </c>
      <c r="I7">
        <v>55885</v>
      </c>
      <c r="J7">
        <v>23983</v>
      </c>
      <c r="K7">
        <v>22404</v>
      </c>
      <c r="L7">
        <v>19591</v>
      </c>
      <c r="M7">
        <v>3941</v>
      </c>
      <c r="N7">
        <v>-5612</v>
      </c>
      <c r="O7">
        <v>3329</v>
      </c>
      <c r="P7">
        <f t="shared" si="1"/>
        <v>1658</v>
      </c>
      <c r="Q7">
        <v>0</v>
      </c>
      <c r="R7">
        <v>1</v>
      </c>
    </row>
    <row r="8" spans="1:18">
      <c r="A8" s="2" t="s">
        <v>24</v>
      </c>
      <c r="B8">
        <v>69239</v>
      </c>
      <c r="C8">
        <v>-42267</v>
      </c>
      <c r="D8">
        <f t="shared" si="0"/>
        <v>26972</v>
      </c>
      <c r="E8">
        <v>14506</v>
      </c>
      <c r="F8">
        <v>9684</v>
      </c>
      <c r="G8">
        <v>9573</v>
      </c>
      <c r="H8">
        <f>613.8*1000000</f>
        <v>613800000</v>
      </c>
      <c r="I8">
        <v>61880</v>
      </c>
      <c r="J8">
        <v>26109</v>
      </c>
      <c r="K8">
        <v>25924</v>
      </c>
      <c r="L8">
        <v>18279</v>
      </c>
      <c r="M8">
        <v>10849</v>
      </c>
      <c r="N8">
        <v>-12227</v>
      </c>
      <c r="O8">
        <v>3972</v>
      </c>
      <c r="P8">
        <f t="shared" si="1"/>
        <v>2594</v>
      </c>
      <c r="Q8">
        <v>1</v>
      </c>
      <c r="R8">
        <v>0</v>
      </c>
    </row>
    <row r="9" spans="1:18">
      <c r="A9" s="2" t="s">
        <v>25</v>
      </c>
      <c r="B9">
        <v>40256</v>
      </c>
      <c r="C9">
        <v>-22981</v>
      </c>
      <c r="D9">
        <f t="shared" si="0"/>
        <v>17275</v>
      </c>
      <c r="E9">
        <v>11095</v>
      </c>
      <c r="F9">
        <v>7387</v>
      </c>
      <c r="G9">
        <v>7295</v>
      </c>
      <c r="H9">
        <f>618.5*1000000</f>
        <v>618500000</v>
      </c>
      <c r="I9">
        <v>66303</v>
      </c>
      <c r="J9">
        <v>27429</v>
      </c>
      <c r="K9">
        <v>27676</v>
      </c>
      <c r="L9">
        <v>17078</v>
      </c>
      <c r="M9">
        <v>7955</v>
      </c>
      <c r="N9">
        <v>-5924</v>
      </c>
      <c r="O9">
        <v>-456</v>
      </c>
      <c r="P9">
        <f t="shared" si="1"/>
        <v>1575</v>
      </c>
      <c r="Q9">
        <v>0</v>
      </c>
      <c r="R9">
        <v>1</v>
      </c>
    </row>
    <row r="10" spans="1:18">
      <c r="A10" s="2" t="s">
        <v>26</v>
      </c>
      <c r="B10">
        <v>63850</v>
      </c>
      <c r="C10">
        <v>-33093</v>
      </c>
      <c r="D10">
        <f t="shared" si="0"/>
        <v>30757</v>
      </c>
      <c r="E10">
        <v>20732</v>
      </c>
      <c r="F10">
        <v>10549</v>
      </c>
      <c r="G10">
        <v>10373</v>
      </c>
      <c r="H10">
        <f>620*1000000</f>
        <v>620000000</v>
      </c>
      <c r="I10">
        <v>66751</v>
      </c>
      <c r="J10">
        <v>36051</v>
      </c>
      <c r="K10">
        <v>28696</v>
      </c>
      <c r="L10">
        <v>21375</v>
      </c>
      <c r="M10">
        <v>14030</v>
      </c>
      <c r="N10">
        <v>-12128</v>
      </c>
      <c r="O10">
        <v>-1277</v>
      </c>
      <c r="P10">
        <f t="shared" si="1"/>
        <v>625</v>
      </c>
      <c r="Q10">
        <v>1</v>
      </c>
      <c r="R10">
        <v>0</v>
      </c>
    </row>
    <row r="11" spans="1:18">
      <c r="A11" s="2" t="s">
        <v>27</v>
      </c>
      <c r="B11">
        <v>37640</v>
      </c>
      <c r="C11">
        <v>-21158</v>
      </c>
      <c r="D11">
        <f t="shared" si="0"/>
        <v>16482</v>
      </c>
      <c r="E11">
        <v>12187</v>
      </c>
      <c r="F11">
        <v>8211</v>
      </c>
      <c r="G11">
        <v>7981</v>
      </c>
      <c r="H11">
        <f>623.8*1000000</f>
        <v>623800000</v>
      </c>
      <c r="I11">
        <v>71285</v>
      </c>
      <c r="J11">
        <v>39761</v>
      </c>
      <c r="K11">
        <v>30775</v>
      </c>
      <c r="L11">
        <v>20839</v>
      </c>
      <c r="M11">
        <v>7210</v>
      </c>
      <c r="N11">
        <v>-4238</v>
      </c>
      <c r="O11">
        <v>-38</v>
      </c>
      <c r="P11">
        <f t="shared" si="1"/>
        <v>2934</v>
      </c>
      <c r="Q11">
        <v>0</v>
      </c>
      <c r="R11">
        <v>1</v>
      </c>
    </row>
    <row r="12" spans="1:18">
      <c r="A12" s="2" t="s">
        <v>28</v>
      </c>
      <c r="B12">
        <v>98127</v>
      </c>
      <c r="C12">
        <v>-59997</v>
      </c>
      <c r="D12">
        <f t="shared" si="0"/>
        <v>38130</v>
      </c>
      <c r="E12">
        <v>25621</v>
      </c>
      <c r="F12">
        <v>17550</v>
      </c>
      <c r="G12">
        <v>17030</v>
      </c>
      <c r="H12">
        <f>622.6*1000000</f>
        <v>622600000</v>
      </c>
      <c r="I12">
        <v>80683</v>
      </c>
      <c r="J12">
        <v>38382</v>
      </c>
      <c r="K12">
        <v>31930</v>
      </c>
      <c r="L12">
        <v>23866</v>
      </c>
      <c r="M12">
        <v>15804</v>
      </c>
      <c r="N12">
        <v>-10538</v>
      </c>
      <c r="O12">
        <v>-2893</v>
      </c>
      <c r="P12">
        <f t="shared" si="1"/>
        <v>2373</v>
      </c>
      <c r="Q12">
        <v>1</v>
      </c>
      <c r="R12">
        <v>0</v>
      </c>
    </row>
    <row r="13" spans="1:18">
      <c r="A13" s="2" t="s">
        <v>29</v>
      </c>
      <c r="B13">
        <v>129943</v>
      </c>
      <c r="C13">
        <v>-74634</v>
      </c>
      <c r="D13">
        <f t="shared" si="0"/>
        <v>55309</v>
      </c>
      <c r="E13">
        <v>33816</v>
      </c>
      <c r="F13">
        <v>23528</v>
      </c>
      <c r="G13">
        <v>22417</v>
      </c>
      <c r="H13">
        <f>601*1000000</f>
        <v>601000000</v>
      </c>
      <c r="I13">
        <v>85289</v>
      </c>
      <c r="J13">
        <v>54823</v>
      </c>
      <c r="K13">
        <v>33610</v>
      </c>
      <c r="L13">
        <v>27507</v>
      </c>
      <c r="M13">
        <v>17954</v>
      </c>
      <c r="N13">
        <v>-10844</v>
      </c>
      <c r="O13">
        <v>-8415</v>
      </c>
      <c r="P13">
        <f t="shared" si="1"/>
        <v>-1305</v>
      </c>
      <c r="Q13">
        <v>1</v>
      </c>
      <c r="R13">
        <v>0</v>
      </c>
    </row>
    <row r="14" spans="1:18">
      <c r="A14" s="2" t="s">
        <v>30</v>
      </c>
      <c r="B14">
        <v>83118</v>
      </c>
      <c r="C14">
        <v>-50747</v>
      </c>
      <c r="D14">
        <f t="shared" si="0"/>
        <v>32371</v>
      </c>
      <c r="E14">
        <v>21484</v>
      </c>
      <c r="F14">
        <v>12974</v>
      </c>
      <c r="G14">
        <v>13216</v>
      </c>
      <c r="H14">
        <f>596*1000000</f>
        <v>596000000</v>
      </c>
      <c r="I14">
        <v>94317</v>
      </c>
      <c r="J14">
        <v>69238</v>
      </c>
      <c r="K14">
        <v>42375</v>
      </c>
      <c r="L14">
        <v>29400</v>
      </c>
      <c r="M14">
        <v>19518</v>
      </c>
      <c r="N14">
        <v>-3399</v>
      </c>
      <c r="O14">
        <v>1956</v>
      </c>
      <c r="P14">
        <f t="shared" si="1"/>
        <v>18075</v>
      </c>
      <c r="Q14">
        <v>0</v>
      </c>
      <c r="R14">
        <v>1</v>
      </c>
    </row>
    <row r="15" spans="1:18">
      <c r="A15" s="2" t="s">
        <v>31</v>
      </c>
      <c r="B15">
        <v>137836</v>
      </c>
      <c r="C15">
        <v>-88508</v>
      </c>
      <c r="D15">
        <f t="shared" si="0"/>
        <v>49328</v>
      </c>
      <c r="E15">
        <v>24666</v>
      </c>
      <c r="F15">
        <v>13715</v>
      </c>
      <c r="G15">
        <v>13648</v>
      </c>
      <c r="H15">
        <f>591.1*1000000</f>
        <v>591100000</v>
      </c>
      <c r="I15">
        <v>92854</v>
      </c>
      <c r="J15">
        <v>52984</v>
      </c>
      <c r="K15">
        <v>33406</v>
      </c>
      <c r="L15">
        <v>26215</v>
      </c>
      <c r="M15">
        <v>38031</v>
      </c>
      <c r="N15">
        <v>-12518</v>
      </c>
      <c r="O15">
        <v>-1193</v>
      </c>
      <c r="P15">
        <f t="shared" si="1"/>
        <v>24320</v>
      </c>
      <c r="Q15">
        <v>1</v>
      </c>
      <c r="R15">
        <v>0</v>
      </c>
    </row>
    <row r="16" spans="1:18">
      <c r="A16" s="2" t="s">
        <v>32</v>
      </c>
      <c r="B16">
        <v>58072</v>
      </c>
      <c r="C16">
        <v>-37529</v>
      </c>
      <c r="D16">
        <f t="shared" si="0"/>
        <v>20543</v>
      </c>
      <c r="E16">
        <v>10468</v>
      </c>
      <c r="F16">
        <v>6501</v>
      </c>
      <c r="G16">
        <v>6297</v>
      </c>
      <c r="H16">
        <f>597.2*1000000</f>
        <v>597200000</v>
      </c>
      <c r="I16">
        <v>96359</v>
      </c>
      <c r="J16">
        <v>52129</v>
      </c>
      <c r="K16">
        <v>34582</v>
      </c>
      <c r="L16">
        <v>25215</v>
      </c>
      <c r="M16">
        <v>2557</v>
      </c>
      <c r="N16">
        <v>-7088</v>
      </c>
      <c r="O16">
        <v>521</v>
      </c>
      <c r="P16">
        <f t="shared" si="1"/>
        <v>-4010</v>
      </c>
      <c r="Q16">
        <v>0</v>
      </c>
      <c r="R16">
        <v>1</v>
      </c>
    </row>
    <row r="17" spans="1:18">
      <c r="A17" s="2" t="s">
        <v>33</v>
      </c>
      <c r="B17">
        <v>122256</v>
      </c>
      <c r="C17">
        <v>-79183</v>
      </c>
      <c r="D17">
        <f t="shared" si="0"/>
        <v>43073</v>
      </c>
      <c r="E17">
        <v>23937</v>
      </c>
      <c r="F17">
        <v>16387</v>
      </c>
      <c r="G17">
        <v>15941</v>
      </c>
      <c r="H17">
        <f>597.6*1000000</f>
        <v>597600000</v>
      </c>
      <c r="I17">
        <v>102761</v>
      </c>
      <c r="J17">
        <v>53723</v>
      </c>
      <c r="K17">
        <v>36373</v>
      </c>
      <c r="L17">
        <v>22869</v>
      </c>
      <c r="M17">
        <v>15529</v>
      </c>
      <c r="N17">
        <f>+-16704</f>
        <v>-16704</v>
      </c>
      <c r="O17">
        <v>-2701</v>
      </c>
      <c r="P17">
        <f t="shared" si="1"/>
        <v>-3876</v>
      </c>
      <c r="Q17">
        <v>1</v>
      </c>
      <c r="R17">
        <v>0</v>
      </c>
    </row>
    <row r="18" spans="1:18">
      <c r="A18" s="2" t="s">
        <v>34</v>
      </c>
      <c r="B18">
        <v>67232</v>
      </c>
      <c r="C18">
        <v>-42901</v>
      </c>
      <c r="D18">
        <f t="shared" si="0"/>
        <v>24331</v>
      </c>
      <c r="E18">
        <v>12018</v>
      </c>
      <c r="F18">
        <v>7784</v>
      </c>
      <c r="G18">
        <v>7601</v>
      </c>
      <c r="H18">
        <f>599.6*1000000</f>
        <v>599600000</v>
      </c>
      <c r="I18">
        <v>105804</v>
      </c>
      <c r="J18">
        <v>52804</v>
      </c>
      <c r="K18">
        <v>38044</v>
      </c>
      <c r="L18">
        <v>22138</v>
      </c>
      <c r="M18">
        <v>8083</v>
      </c>
      <c r="N18">
        <v>-9141</v>
      </c>
      <c r="O18">
        <v>419</v>
      </c>
      <c r="P18">
        <f t="shared" si="1"/>
        <v>-639</v>
      </c>
      <c r="Q18">
        <v>0</v>
      </c>
      <c r="R18">
        <v>1</v>
      </c>
    </row>
    <row r="19" spans="1:18">
      <c r="A19" s="2" t="s">
        <v>35</v>
      </c>
      <c r="B19">
        <v>142436</v>
      </c>
      <c r="C19">
        <v>-90467</v>
      </c>
      <c r="D19">
        <f t="shared" si="0"/>
        <v>51969</v>
      </c>
      <c r="E19">
        <v>29950</v>
      </c>
      <c r="F19">
        <v>20220</v>
      </c>
      <c r="G19">
        <v>19794</v>
      </c>
      <c r="H19">
        <f>600.4*1000000</f>
        <v>600400000</v>
      </c>
      <c r="I19">
        <v>118191</v>
      </c>
      <c r="J19">
        <v>59781</v>
      </c>
      <c r="K19">
        <v>40358</v>
      </c>
      <c r="L19">
        <v>27274</v>
      </c>
      <c r="M19">
        <v>25816</v>
      </c>
      <c r="N19">
        <v>-24465</v>
      </c>
      <c r="O19">
        <v>288</v>
      </c>
      <c r="P19">
        <f t="shared" si="1"/>
        <v>1639</v>
      </c>
      <c r="Q19">
        <v>1</v>
      </c>
      <c r="R19">
        <v>0</v>
      </c>
    </row>
    <row r="20" spans="1:18">
      <c r="A20" s="2" t="s">
        <v>36</v>
      </c>
      <c r="B20">
        <v>83303</v>
      </c>
      <c r="C20">
        <v>-53936</v>
      </c>
      <c r="D20">
        <f t="shared" si="0"/>
        <v>29367</v>
      </c>
      <c r="E20">
        <v>20476</v>
      </c>
      <c r="F20">
        <v>14274</v>
      </c>
      <c r="G20">
        <v>13894</v>
      </c>
      <c r="H20">
        <f>602.7*1000000</f>
        <v>602700000</v>
      </c>
      <c r="I20">
        <v>132757</v>
      </c>
      <c r="J20">
        <v>63112</v>
      </c>
      <c r="K20">
        <v>42988</v>
      </c>
      <c r="L20">
        <v>29588</v>
      </c>
      <c r="M20">
        <v>11701</v>
      </c>
      <c r="N20">
        <v>-14651</v>
      </c>
      <c r="O20">
        <v>519</v>
      </c>
      <c r="P20">
        <f t="shared" si="1"/>
        <v>-2431</v>
      </c>
      <c r="Q20">
        <v>0</v>
      </c>
      <c r="R20">
        <v>1</v>
      </c>
    </row>
    <row r="21" spans="1:18">
      <c r="A21" s="2" t="s">
        <v>37</v>
      </c>
      <c r="B21">
        <v>169446</v>
      </c>
      <c r="C21">
        <v>-111042</v>
      </c>
      <c r="D21">
        <f t="shared" si="0"/>
        <v>58404</v>
      </c>
      <c r="E21">
        <v>36758</v>
      </c>
      <c r="F21">
        <v>24257</v>
      </c>
      <c r="G21">
        <v>23583</v>
      </c>
      <c r="H21">
        <f>603.2*1000000</f>
        <v>603200000</v>
      </c>
      <c r="I21">
        <v>138282</v>
      </c>
      <c r="J21">
        <v>65471</v>
      </c>
      <c r="K21">
        <v>44550</v>
      </c>
      <c r="L21">
        <v>30889</v>
      </c>
      <c r="M21">
        <v>28024</v>
      </c>
      <c r="N21">
        <v>-27616</v>
      </c>
      <c r="O21">
        <v>-1029</v>
      </c>
      <c r="P21">
        <f t="shared" si="1"/>
        <v>-621</v>
      </c>
      <c r="Q21">
        <v>1</v>
      </c>
      <c r="R21">
        <v>0</v>
      </c>
    </row>
    <row r="22" spans="1:18">
      <c r="A22" s="2" t="s">
        <v>38</v>
      </c>
      <c r="B22">
        <v>85440</v>
      </c>
      <c r="C22">
        <v>-53010</v>
      </c>
      <c r="D22">
        <f t="shared" si="0"/>
        <v>32430</v>
      </c>
      <c r="E22">
        <v>18934</v>
      </c>
      <c r="F22">
        <v>12608</v>
      </c>
      <c r="G22">
        <v>12157</v>
      </c>
      <c r="H22">
        <f>604.9*1000000</f>
        <v>604900000</v>
      </c>
      <c r="I22">
        <v>146394</v>
      </c>
      <c r="J22">
        <v>79208</v>
      </c>
      <c r="K22">
        <v>55528</v>
      </c>
      <c r="L22">
        <v>34352</v>
      </c>
      <c r="M22">
        <v>9577</v>
      </c>
      <c r="N22">
        <v>-14364</v>
      </c>
      <c r="O22">
        <v>14041</v>
      </c>
      <c r="P22">
        <f t="shared" si="1"/>
        <v>9254</v>
      </c>
      <c r="Q22">
        <v>0</v>
      </c>
      <c r="R22">
        <v>1</v>
      </c>
    </row>
    <row r="23" spans="1:18">
      <c r="A23" s="2" t="s">
        <v>39</v>
      </c>
      <c r="B23">
        <v>181269</v>
      </c>
      <c r="C23">
        <f>-77538-5371-7544-23476</f>
        <v>-113929</v>
      </c>
      <c r="D23">
        <f t="shared" si="0"/>
        <v>67340</v>
      </c>
      <c r="E23">
        <v>47115</v>
      </c>
      <c r="F23">
        <v>27182</v>
      </c>
      <c r="G23">
        <v>26278</v>
      </c>
      <c r="H23">
        <f>605.7*1000000</f>
        <v>605700000</v>
      </c>
      <c r="I23">
        <v>159893</v>
      </c>
      <c r="J23">
        <v>89602</v>
      </c>
      <c r="K23">
        <v>60095</v>
      </c>
      <c r="L23">
        <v>36125</v>
      </c>
      <c r="M23">
        <v>38447</v>
      </c>
      <c r="N23">
        <v>-32049</v>
      </c>
      <c r="O23">
        <v>8749</v>
      </c>
      <c r="P23">
        <f t="shared" si="1"/>
        <v>15147</v>
      </c>
      <c r="Q23">
        <v>1</v>
      </c>
      <c r="R23">
        <v>0</v>
      </c>
    </row>
    <row r="24" spans="1:18">
      <c r="A24" s="2" t="s">
        <v>40</v>
      </c>
      <c r="B24">
        <v>98268</v>
      </c>
      <c r="C24">
        <f>-44100-2758-4048-11602</f>
        <v>-62508</v>
      </c>
      <c r="D24">
        <f t="shared" si="0"/>
        <v>35760</v>
      </c>
      <c r="E24">
        <v>25111</v>
      </c>
      <c r="F24">
        <v>13185</v>
      </c>
      <c r="G24">
        <v>12710</v>
      </c>
      <c r="H24">
        <f>608.7*1000000</f>
        <v>608700000</v>
      </c>
      <c r="I24">
        <v>170434</v>
      </c>
      <c r="J24">
        <v>86449</v>
      </c>
      <c r="K24">
        <v>61506</v>
      </c>
      <c r="L24">
        <v>33653</v>
      </c>
      <c r="M24">
        <v>15935</v>
      </c>
      <c r="N24">
        <v>-17487</v>
      </c>
      <c r="O24">
        <v>-539</v>
      </c>
      <c r="P24">
        <f t="shared" si="1"/>
        <v>-2091</v>
      </c>
      <c r="Q24">
        <v>0</v>
      </c>
      <c r="R24">
        <v>1</v>
      </c>
    </row>
    <row r="25" spans="1:18">
      <c r="A25" s="2" t="s">
        <v>41</v>
      </c>
      <c r="B25">
        <v>202683</v>
      </c>
      <c r="C25">
        <f>-89224-5762-8290-28569</f>
        <v>-131845</v>
      </c>
      <c r="D25">
        <f t="shared" si="0"/>
        <v>70838</v>
      </c>
      <c r="E25">
        <v>49303</v>
      </c>
      <c r="F25">
        <v>30417</v>
      </c>
      <c r="G25">
        <v>29580</v>
      </c>
      <c r="H25">
        <f>609*1000000</f>
        <v>609000000</v>
      </c>
      <c r="I25">
        <v>182893</v>
      </c>
      <c r="J25">
        <v>97371</v>
      </c>
      <c r="K25">
        <v>66501</v>
      </c>
      <c r="L25">
        <v>38994</v>
      </c>
      <c r="M25">
        <v>43975</v>
      </c>
      <c r="N25">
        <v>-37813</v>
      </c>
      <c r="O25">
        <v>909</v>
      </c>
      <c r="P25">
        <f t="shared" si="1"/>
        <v>7071</v>
      </c>
      <c r="Q25">
        <v>1</v>
      </c>
      <c r="R25">
        <v>0</v>
      </c>
    </row>
    <row r="26" spans="1:18">
      <c r="A26" s="2" t="s">
        <v>42</v>
      </c>
      <c r="B26">
        <v>99837</v>
      </c>
      <c r="C26">
        <f>-44770-3019-3832-8184</f>
        <v>-59805</v>
      </c>
      <c r="D26">
        <f t="shared" si="0"/>
        <v>40032</v>
      </c>
      <c r="E26">
        <v>28530</v>
      </c>
      <c r="F26">
        <v>20162</v>
      </c>
      <c r="G26">
        <v>19545</v>
      </c>
      <c r="H26">
        <f>610.1*1000000</f>
        <v>610100000</v>
      </c>
      <c r="I26">
        <v>199066</v>
      </c>
      <c r="J26">
        <v>101690</v>
      </c>
      <c r="K26">
        <v>76877</v>
      </c>
      <c r="L26">
        <v>35655</v>
      </c>
      <c r="M26">
        <v>23444</v>
      </c>
      <c r="N26">
        <v>-20743</v>
      </c>
      <c r="O26">
        <v>6601</v>
      </c>
      <c r="P26">
        <f t="shared" si="1"/>
        <v>9302</v>
      </c>
      <c r="Q26">
        <v>0</v>
      </c>
      <c r="R26">
        <v>1</v>
      </c>
    </row>
    <row r="27" spans="1:18">
      <c r="A27" s="2" t="s">
        <v>43</v>
      </c>
      <c r="B27">
        <v>185266</v>
      </c>
      <c r="C27">
        <f>-80169-6041-7628-22096</f>
        <v>-115934</v>
      </c>
      <c r="D27">
        <f t="shared" si="0"/>
        <v>69332</v>
      </c>
      <c r="E27">
        <v>45299</v>
      </c>
      <c r="F27">
        <v>31162</v>
      </c>
      <c r="G27">
        <v>29716</v>
      </c>
      <c r="H27">
        <f>610.1*1000000</f>
        <v>610100000</v>
      </c>
      <c r="I27">
        <v>216921</v>
      </c>
      <c r="J27">
        <v>106678</v>
      </c>
      <c r="K27">
        <v>85774</v>
      </c>
      <c r="L27">
        <v>41342</v>
      </c>
      <c r="M27">
        <v>40936</v>
      </c>
      <c r="N27">
        <v>-42085</v>
      </c>
      <c r="O27">
        <v>13065</v>
      </c>
      <c r="P27">
        <f t="shared" si="1"/>
        <v>11916</v>
      </c>
      <c r="Q27">
        <v>1</v>
      </c>
      <c r="R27">
        <v>0</v>
      </c>
    </row>
    <row r="28" spans="1:18">
      <c r="A28" s="2" t="s">
        <v>44</v>
      </c>
      <c r="B28">
        <v>84475</v>
      </c>
      <c r="C28">
        <f>-35361-3718-3878-11816</f>
        <v>-54773</v>
      </c>
      <c r="D28">
        <f t="shared" si="0"/>
        <v>29702</v>
      </c>
      <c r="E28">
        <v>21861</v>
      </c>
      <c r="F28">
        <v>8278</v>
      </c>
      <c r="G28">
        <v>7312</v>
      </c>
      <c r="H28">
        <f>610.6*1000000</f>
        <v>610600000</v>
      </c>
      <c r="I28">
        <v>258962</v>
      </c>
      <c r="J28">
        <v>119263</v>
      </c>
      <c r="K28">
        <v>121274</v>
      </c>
      <c r="L28">
        <v>40443</v>
      </c>
      <c r="M28">
        <v>14822</v>
      </c>
      <c r="N28">
        <v>-31995</v>
      </c>
      <c r="O28">
        <v>15818</v>
      </c>
      <c r="P28">
        <f t="shared" si="1"/>
        <v>-1355</v>
      </c>
      <c r="Q28">
        <v>0</v>
      </c>
      <c r="R28">
        <v>1</v>
      </c>
    </row>
    <row r="29" spans="1:18">
      <c r="A29" s="2" t="s">
        <v>45</v>
      </c>
      <c r="B29">
        <v>172942</v>
      </c>
      <c r="C29">
        <f>-71320-6914-8453-23911</f>
        <v>-110598</v>
      </c>
      <c r="D29">
        <f t="shared" si="0"/>
        <v>62344</v>
      </c>
      <c r="E29">
        <v>24239</v>
      </c>
      <c r="F29">
        <v>15027</v>
      </c>
      <c r="G29">
        <v>13225</v>
      </c>
      <c r="H29">
        <f>610.6*1000000</f>
        <v>610600000</v>
      </c>
      <c r="I29">
        <v>282581</v>
      </c>
      <c r="J29">
        <v>108133</v>
      </c>
      <c r="K29">
        <v>136694</v>
      </c>
      <c r="L29">
        <v>41602</v>
      </c>
      <c r="M29">
        <v>33935</v>
      </c>
      <c r="N29">
        <v>-71034</v>
      </c>
      <c r="O29">
        <v>29178</v>
      </c>
      <c r="P29">
        <f t="shared" si="1"/>
        <v>-7921</v>
      </c>
      <c r="Q29">
        <v>1</v>
      </c>
      <c r="R29">
        <v>0</v>
      </c>
    </row>
    <row r="30" spans="1:18">
      <c r="A30" s="2" t="s">
        <v>46</v>
      </c>
      <c r="B30">
        <v>84895</v>
      </c>
      <c r="C30">
        <f>-35342-3331-4119-11911</f>
        <v>-54703</v>
      </c>
      <c r="D30">
        <f t="shared" si="0"/>
        <v>30192</v>
      </c>
      <c r="E30">
        <v>13672</v>
      </c>
      <c r="F30">
        <v>9351</v>
      </c>
      <c r="G30">
        <v>8676</v>
      </c>
      <c r="H30">
        <f>610.7*1000000</f>
        <v>610700000</v>
      </c>
      <c r="I30">
        <v>295201</v>
      </c>
      <c r="J30">
        <v>81816</v>
      </c>
      <c r="K30">
        <v>129716</v>
      </c>
      <c r="L30">
        <v>36715</v>
      </c>
      <c r="M30">
        <v>7847</v>
      </c>
      <c r="N30">
        <v>-29644</v>
      </c>
      <c r="O30">
        <v>-630</v>
      </c>
      <c r="P30">
        <f t="shared" si="1"/>
        <v>-22427</v>
      </c>
      <c r="Q30">
        <v>0</v>
      </c>
      <c r="R30">
        <v>1</v>
      </c>
    </row>
    <row r="31" spans="1:18">
      <c r="A31" s="2" t="s">
        <v>47</v>
      </c>
      <c r="B31">
        <v>172407</v>
      </c>
      <c r="C31">
        <f>-71436-6405-8654-24417</f>
        <v>-110912</v>
      </c>
      <c r="D31">
        <f t="shared" si="0"/>
        <v>61495</v>
      </c>
      <c r="E31">
        <v>31705</v>
      </c>
      <c r="F31">
        <v>21513</v>
      </c>
      <c r="G31">
        <v>20374</v>
      </c>
      <c r="H31">
        <f>610.7*1000000</f>
        <v>610700000</v>
      </c>
      <c r="I31">
        <v>310985</v>
      </c>
      <c r="J31">
        <v>87954</v>
      </c>
      <c r="K31">
        <v>129532</v>
      </c>
      <c r="L31">
        <v>52173</v>
      </c>
      <c r="M31">
        <v>28480</v>
      </c>
      <c r="N31">
        <v>-56677</v>
      </c>
      <c r="O31">
        <v>8547</v>
      </c>
      <c r="P31">
        <f t="shared" si="1"/>
        <v>-19650</v>
      </c>
      <c r="Q31">
        <v>1</v>
      </c>
      <c r="R31">
        <v>0</v>
      </c>
    </row>
    <row r="32" spans="1:18">
      <c r="A32" s="2" t="s">
        <v>48</v>
      </c>
      <c r="B32">
        <v>88153</v>
      </c>
      <c r="C32">
        <f>-35887-3388-4424-13574</f>
        <v>-57273</v>
      </c>
      <c r="D32">
        <f>B32+C32</f>
        <v>30880</v>
      </c>
      <c r="E32">
        <f>11786</f>
        <v>11786</v>
      </c>
      <c r="F32">
        <f>7727</f>
        <v>7727</v>
      </c>
      <c r="G32">
        <f>6901</f>
        <v>6901</v>
      </c>
      <c r="H32">
        <f>613.8*1000000</f>
        <v>613800000</v>
      </c>
      <c r="I32">
        <f>321647</f>
        <v>321647</v>
      </c>
      <c r="J32">
        <f>85230</f>
        <v>85230</v>
      </c>
      <c r="K32">
        <f>135440</f>
        <v>135440</v>
      </c>
      <c r="L32">
        <f>54515</f>
        <v>54515</v>
      </c>
      <c r="M32">
        <f>14010</f>
        <v>14010</v>
      </c>
      <c r="N32">
        <f>-30736</f>
        <v>-30736</v>
      </c>
      <c r="O32">
        <f>12615</f>
        <v>12615</v>
      </c>
      <c r="P32">
        <f>SUM(M32:O32)</f>
        <v>-4111</v>
      </c>
      <c r="Q32">
        <f>0</f>
        <v>0</v>
      </c>
      <c r="R32">
        <f>1</f>
        <v>1</v>
      </c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2017-12-31T12:42:00Z</dcterms:created>
  <dcterms:modified xsi:type="dcterms:W3CDTF">2018-03-12T15:08:33Z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