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nado\4kurs\DIPLOM\"/>
    </mc:Choice>
  </mc:AlternateContent>
  <xr:revisionPtr revIDLastSave="0" documentId="13_ncr:1_{776655E2-A680-43BB-8F18-906D00FCD7D8}" xr6:coauthVersionLast="47" xr6:coauthVersionMax="47" xr10:uidLastSave="{00000000-0000-0000-0000-000000000000}"/>
  <bookViews>
    <workbookView xWindow="-120" yWindow="-120" windowWidth="29040" windowHeight="15720" activeTab="1" xr2:uid="{81DA25E3-07E4-4DD0-AB23-0BDD243A9A42}"/>
  </bookViews>
  <sheets>
    <sheet name="BD" sheetId="1" r:id="rId1"/>
    <sheet name="TableSec5" sheetId="2" r:id="rId2"/>
    <sheet name="Sec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2" i="2"/>
  <c r="J11" i="3"/>
  <c r="J15" i="3" s="1"/>
  <c r="J9" i="3"/>
  <c r="J8" i="3"/>
  <c r="M32" i="3" s="1"/>
  <c r="D15" i="3"/>
  <c r="J1" i="3" s="1"/>
  <c r="M16" i="2"/>
  <c r="J10" i="3" s="1"/>
  <c r="E22" i="3"/>
  <c r="E21" i="3"/>
  <c r="E20" i="3"/>
  <c r="F15" i="2" l="1"/>
  <c r="D26" i="3" s="1"/>
  <c r="J2" i="3"/>
  <c r="J17" i="3" s="1"/>
  <c r="M38" i="3" s="1"/>
  <c r="M34" i="3"/>
  <c r="J12" i="3"/>
  <c r="J13" i="3" s="1"/>
  <c r="M36" i="3"/>
  <c r="E23" i="3"/>
  <c r="M31" i="3" s="1"/>
  <c r="M30" i="3" s="1"/>
  <c r="M25" i="3" l="1"/>
  <c r="J16" i="3"/>
  <c r="M37" i="3" s="1"/>
  <c r="J3" i="3"/>
  <c r="J4" i="3" s="1"/>
  <c r="J5" i="3" s="1"/>
  <c r="M35" i="3"/>
  <c r="M33" i="3" s="1"/>
  <c r="M26" i="3" l="1"/>
  <c r="J6" i="3"/>
  <c r="M29" i="3" s="1"/>
  <c r="M28" i="3"/>
  <c r="M27" i="3" l="1"/>
  <c r="M39" i="3" s="1"/>
  <c r="J19" i="3" s="1"/>
  <c r="J23" i="3" s="1"/>
  <c r="J7" i="3"/>
  <c r="J25" i="3" s="1"/>
  <c r="J26" i="3" s="1"/>
  <c r="J20" i="3" l="1"/>
  <c r="J21" i="3" l="1"/>
  <c r="J22" i="3" s="1"/>
  <c r="J29" i="3" s="1"/>
</calcChain>
</file>

<file path=xl/sharedStrings.xml><?xml version="1.0" encoding="utf-8"?>
<sst xmlns="http://schemas.openxmlformats.org/spreadsheetml/2006/main" count="350" uniqueCount="195">
  <si>
    <t>Название поля</t>
  </si>
  <si>
    <t>Тип данных</t>
  </si>
  <si>
    <t>Id</t>
  </si>
  <si>
    <t>int</t>
  </si>
  <si>
    <t>Fio</t>
  </si>
  <si>
    <t>DivisionId</t>
  </si>
  <si>
    <t>PostId</t>
  </si>
  <si>
    <t>DateHire</t>
  </si>
  <si>
    <t>DateTime</t>
  </si>
  <si>
    <t>DateDismissal</t>
  </si>
  <si>
    <t>DateOfBirth</t>
  </si>
  <si>
    <t>PhoneNumber</t>
  </si>
  <si>
    <t>Address</t>
  </si>
  <si>
    <t>PassportData</t>
  </si>
  <si>
    <t>Salary</t>
  </si>
  <si>
    <t>double</t>
  </si>
  <si>
    <t>Bonuses</t>
  </si>
  <si>
    <t>BankDetails</t>
  </si>
  <si>
    <t>Name</t>
  </si>
  <si>
    <t>SerialNo</t>
  </si>
  <si>
    <t>UnitId</t>
  </si>
  <si>
    <t>LocationId</t>
  </si>
  <si>
    <t>Count</t>
  </si>
  <si>
    <t>Price</t>
  </si>
  <si>
    <t>SummNds</t>
  </si>
  <si>
    <t>Summ</t>
  </si>
  <si>
    <t>Description</t>
  </si>
  <si>
    <t>Таблица 6 – Структура таблицы «Division»</t>
  </si>
  <si>
    <t>ProductId</t>
  </si>
  <si>
    <t>MaterialId</t>
  </si>
  <si>
    <t>Quantity</t>
  </si>
  <si>
    <t>LegalAddress</t>
  </si>
  <si>
    <t>PhoneNomber</t>
  </si>
  <si>
    <t>PostalAddress</t>
  </si>
  <si>
    <t>Unp</t>
  </si>
  <si>
    <t>BankAccount</t>
  </si>
  <si>
    <t>Type</t>
  </si>
  <si>
    <t>enum [ Fiz, Ur ]</t>
  </si>
  <si>
    <t>Okulp</t>
  </si>
  <si>
    <t>Okpo</t>
  </si>
  <si>
    <t>Oked</t>
  </si>
  <si>
    <t>CounterpartyId</t>
  </si>
  <si>
    <t>Date</t>
  </si>
  <si>
    <t>Term</t>
  </si>
  <si>
    <t>ContractId</t>
  </si>
  <si>
    <t>Размер поля (байты)</t>
  </si>
  <si>
    <t>String(128)</t>
  </si>
  <si>
    <t>String(13)</t>
  </si>
  <si>
    <t>String(250)</t>
  </si>
  <si>
    <t>String(45)</t>
  </si>
  <si>
    <t>String(10)</t>
  </si>
  <si>
    <t>String(500)</t>
  </si>
  <si>
    <t>String(9)</t>
  </si>
  <si>
    <t>String(256)</t>
  </si>
  <si>
    <t>String(5)</t>
  </si>
  <si>
    <t>Таблица 1 – Структура таблицы «Employee»</t>
  </si>
  <si>
    <t>Таблица 2 – Структура таблицы «Posts»</t>
  </si>
  <si>
    <t>Таблица 3 – Структура таблицы «Product»</t>
  </si>
  <si>
    <t>Таблица 4 – Структура таблицы «Unit»</t>
  </si>
  <si>
    <t>Таблица 5 – Структура таблицы «Location»</t>
  </si>
  <si>
    <t>Таблица 7 – Структура таблицы «Material»</t>
  </si>
  <si>
    <t>Таблица 8 – Структура таблицы «Product_Material»</t>
  </si>
  <si>
    <t>Таблица 9 – Структура таблицы «Counterpartie»</t>
  </si>
  <si>
    <t>Таблица 10  – Структура таблицы «Contract»</t>
  </si>
  <si>
    <t>Таблица 11 – Структура таблицы «Receipt»</t>
  </si>
  <si>
    <t>Таблица 12 – Структура таблицы «Sale»</t>
  </si>
  <si>
    <t>Перечень услуг программного продукта</t>
  </si>
  <si>
    <t>Время до автоматизации, час.</t>
  </si>
  <si>
    <t>Время после автоматизации, час.</t>
  </si>
  <si>
    <t>Экономия времени, час.</t>
  </si>
  <si>
    <t>Количество операций в год</t>
  </si>
  <si>
    <t>Годовая экономия времени, час.</t>
  </si>
  <si>
    <t>1. Формирование и хранение данных о выпущенных изделиях</t>
  </si>
  <si>
    <t>1,5</t>
  </si>
  <si>
    <t>0,5</t>
  </si>
  <si>
    <t>1,0</t>
  </si>
  <si>
    <t>2. Привязка материалов к каждому изделию</t>
  </si>
  <si>
    <t>2,0</t>
  </si>
  <si>
    <t>0,8</t>
  </si>
  <si>
    <t>1,2</t>
  </si>
  <si>
    <t>3. Поиск и фильтрация данных по дате, наименованию, заказчику и др.</t>
  </si>
  <si>
    <t>0,2</t>
  </si>
  <si>
    <t>4. Формирование товарных накладных</t>
  </si>
  <si>
    <t>0,4</t>
  </si>
  <si>
    <t>6. Регистрация договоров с контрагентами</t>
  </si>
  <si>
    <t>7. Учёт отгруженной продукции</t>
  </si>
  <si>
    <t>1,3</t>
  </si>
  <si>
    <t>0,3</t>
  </si>
  <si>
    <t>8. Учёт остатков материалов и готовой продукции</t>
  </si>
  <si>
    <t>1,8</t>
  </si>
  <si>
    <t>0,6</t>
  </si>
  <si>
    <t>10. Формирование ведомостей остатков на складах</t>
  </si>
  <si>
    <t>1,6</t>
  </si>
  <si>
    <t>12. Расчёт себестоимости продукции на основе фактического расхода</t>
  </si>
  <si>
    <t>3,0</t>
  </si>
  <si>
    <t>13. Формирование отчётов по остаткам материалов</t>
  </si>
  <si>
    <t>14. Отчёты по использованию материалов</t>
  </si>
  <si>
    <t>15. Отчёты по реализации продукции</t>
  </si>
  <si>
    <t>16. Построение графиков продаж по заданным периодам</t>
  </si>
  <si>
    <t>Итого</t>
  </si>
  <si>
    <t>Статья затрат</t>
  </si>
  <si>
    <t xml:space="preserve">1 Основная заработная плата </t>
  </si>
  <si>
    <t>2 Дополнительная заработная плата</t>
  </si>
  <si>
    <t>3 Отчисления на социальные нужды – всего</t>
  </si>
  <si>
    <t>– в государственный фонд социальной защиты населения</t>
  </si>
  <si>
    <t>– в Белгосстрах</t>
  </si>
  <si>
    <t>4 Материальные затраты – всего</t>
  </si>
  <si>
    <t>– электроэнергия</t>
  </si>
  <si>
    <t>5 Содержание и эксплуатация основных фондов – всего</t>
  </si>
  <si>
    <t>7 Накладные расходы</t>
  </si>
  <si>
    <t>8 Прочие затраты</t>
  </si>
  <si>
    <t>Пп</t>
  </si>
  <si>
    <t>Ц</t>
  </si>
  <si>
    <t>ИТОГО (Сп)</t>
  </si>
  <si>
    <t>НДС</t>
  </si>
  <si>
    <t>Цо</t>
  </si>
  <si>
    <t>Пч</t>
  </si>
  <si>
    <t>Наименование этапов и видов работ</t>
  </si>
  <si>
    <t>Исполнитель (должность, квалификация)</t>
  </si>
  <si>
    <t>Количество исполнителей</t>
  </si>
  <si>
    <t>Трудоемкость, человеко-дни</t>
  </si>
  <si>
    <t>Разработка и согласование технического задания для программного средства</t>
  </si>
  <si>
    <t>Техник-программист</t>
  </si>
  <si>
    <t>Анализ требований и изучение процессов учёта выпуска и реализации продукции</t>
  </si>
  <si>
    <t>Формирование структуры базы данных для учёта продукции и материалов</t>
  </si>
  <si>
    <t>Разработка методики автоматизации учёта выпуска продукции</t>
  </si>
  <si>
    <t>Реализация модуля учёта выпуска продукции (формирование данных об изделиях, привязка материалов, поиск и фильтрация)</t>
  </si>
  <si>
    <t>Разработка и реализация модуля управления процессом реализации (накладные, контрагенты, договоры, отгрузка)</t>
  </si>
  <si>
    <t>Реализация модуля складского учёта (остатки, поступления, ведомости)</t>
  </si>
  <si>
    <t>Разработка алгоритма расчёта себестоимости продукции</t>
  </si>
  <si>
    <t>Разработка системы управления справочной информацией</t>
  </si>
  <si>
    <t>Оформление документации по программному продукту</t>
  </si>
  <si>
    <t>Разработка пользовательского интерфейса (дизайн и тестирование удобства)</t>
  </si>
  <si>
    <t>Реализация системы отчётности (отчёты по остаткам, реализации, графики продаж)</t>
  </si>
  <si>
    <t>Тестирование и отладка программного средства</t>
  </si>
  <si>
    <t>Подготовка итогового отчёта по разработке и внедрению</t>
  </si>
  <si>
    <t>Всего:</t>
  </si>
  <si>
    <t>–</t>
  </si>
  <si>
    <t>в месяц</t>
  </si>
  <si>
    <t>Зо</t>
  </si>
  <si>
    <t>Зд</t>
  </si>
  <si>
    <t>Офсзн</t>
  </si>
  <si>
    <t>З</t>
  </si>
  <si>
    <t>тарифный разряд</t>
  </si>
  <si>
    <t>коф разряд</t>
  </si>
  <si>
    <t>ствка 1 разряда</t>
  </si>
  <si>
    <t>дор зп</t>
  </si>
  <si>
    <t>коф премии</t>
  </si>
  <si>
    <t>фсзн</t>
  </si>
  <si>
    <t>бгс</t>
  </si>
  <si>
    <t>прочих</t>
  </si>
  <si>
    <t>накладных</t>
  </si>
  <si>
    <t>стоимость эвм</t>
  </si>
  <si>
    <t>амортизация эвм</t>
  </si>
  <si>
    <t>ст 1квтч</t>
  </si>
  <si>
    <t>цена 1м2</t>
  </si>
  <si>
    <t>амортиз плош</t>
  </si>
  <si>
    <t>тчi</t>
  </si>
  <si>
    <t>норма раб аремени</t>
  </si>
  <si>
    <t>Обгс</t>
  </si>
  <si>
    <t>Наименование</t>
  </si>
  <si>
    <t>материалов</t>
  </si>
  <si>
    <t>Ед. изм.</t>
  </si>
  <si>
    <t>Расход</t>
  </si>
  <si>
    <t>Цена за единицу, руб.</t>
  </si>
  <si>
    <t>Стоимость, руб.</t>
  </si>
  <si>
    <t>Бумага</t>
  </si>
  <si>
    <t>уп. (500 листов)</t>
  </si>
  <si>
    <t>SD-карта 2Гб</t>
  </si>
  <si>
    <t>шт</t>
  </si>
  <si>
    <t>Тонер для картриджа</t>
  </si>
  <si>
    <t>заправка</t>
  </si>
  <si>
    <t>Итого:</t>
  </si>
  <si>
    <t>Расчет стоимости израсходованных материалов</t>
  </si>
  <si>
    <t>Зэ</t>
  </si>
  <si>
    <t>Аэвм</t>
  </si>
  <si>
    <t>Апл</t>
  </si>
  <si>
    <t>пл эвм</t>
  </si>
  <si>
    <t>Цбпл</t>
  </si>
  <si>
    <t>в год</t>
  </si>
  <si>
    <t>Нн</t>
  </si>
  <si>
    <t>Рн</t>
  </si>
  <si>
    <t>Пз</t>
  </si>
  <si>
    <t>Сумма, руб.</t>
  </si>
  <si>
    <t>– амортизационные отчисления от стоимости производственных площадей, занимаемых ЭВМ</t>
  </si>
  <si>
    <t>6 Налоги и сборы, включаемые в себестоимость</t>
  </si>
  <si>
    <t>в том числе: – материалы</t>
  </si>
  <si>
    <t>в том числе: – амортизационные отчисления от стоимости ЭВМ</t>
  </si>
  <si>
    <t>ГДФЗП</t>
  </si>
  <si>
    <t>ЭК.ЗП</t>
  </si>
  <si>
    <t xml:space="preserve">ЭК.ЭФФЕКТ </t>
  </si>
  <si>
    <t xml:space="preserve">Сэкономить можно приблизительно </t>
  </si>
  <si>
    <t>тарифной ставки исполнителя</t>
  </si>
  <si>
    <t>ур рентабельности</t>
  </si>
  <si>
    <t>Зо + Зд + Офсзн +Обгс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</si>
</sst>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Br&quot;_-;\-* #,##0.00\ &quot;Br&quot;_-;_-* &quot;-&quot;??\ &quot;Br&quot;_-;_-@_-"/>
    <numFmt numFmtId="43" formatCode="_-* #,##0.00_-;\-* #,##0.00_-;_-* &quot;-&quot;??_-;_-@_-"/>
    <numFmt numFmtId="164" formatCode="0.0000"/>
    <numFmt numFmtId="166" formatCode="0.00000"/>
    <numFmt numFmtId="171" formatCode="0.0"/>
  </numFmts>
  <fonts count="14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Aptos Narrow"/>
      <family val="2"/>
      <charset val="204"/>
      <scheme val="minor"/>
    </font>
    <font>
      <b/>
      <sz val="13.5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4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color rgb="FF7030A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 tint="-0.3499862666707357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Border="1" applyAlignment="1">
      <alignment vertical="center" wrapText="1"/>
    </xf>
    <xf numFmtId="0" fontId="1" fillId="0" borderId="0" xfId="0" applyFont="1"/>
    <xf numFmtId="2" fontId="1" fillId="0" borderId="0" xfId="1" applyNumberFormat="1" applyFont="1" applyBorder="1" applyAlignment="1">
      <alignment vertical="center" wrapText="1"/>
    </xf>
    <xf numFmtId="2" fontId="1" fillId="0" borderId="0" xfId="0" applyNumberFormat="1" applyFont="1"/>
    <xf numFmtId="2" fontId="1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2" fontId="1" fillId="0" borderId="0" xfId="0" applyNumberFormat="1" applyFont="1" applyBorder="1"/>
    <xf numFmtId="164" fontId="1" fillId="0" borderId="0" xfId="0" applyNumberFormat="1" applyFont="1" applyBorder="1" applyAlignment="1">
      <alignment vertical="center" wrapText="1"/>
    </xf>
    <xf numFmtId="1" fontId="1" fillId="0" borderId="0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" fontId="5" fillId="0" borderId="1" xfId="0" applyNumberFormat="1" applyFont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" fontId="1" fillId="0" borderId="8" xfId="0" applyNumberFormat="1" applyFont="1" applyBorder="1" applyAlignment="1">
      <alignment vertical="center" wrapText="1"/>
    </xf>
    <xf numFmtId="2" fontId="0" fillId="0" borderId="0" xfId="3" applyNumberFormat="1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2" fontId="10" fillId="0" borderId="0" xfId="0" applyNumberFormat="1" applyFont="1"/>
    <xf numFmtId="2" fontId="10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11" fillId="0" borderId="0" xfId="0" applyFont="1" applyBorder="1" applyAlignment="1">
      <alignment vertical="center"/>
    </xf>
    <xf numFmtId="2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Alignment="1">
      <alignment horizontal="left"/>
    </xf>
    <xf numFmtId="2" fontId="1" fillId="3" borderId="4" xfId="0" applyNumberFormat="1" applyFont="1" applyFill="1" applyBorder="1" applyAlignment="1">
      <alignment vertical="center" wrapText="1"/>
    </xf>
    <xf numFmtId="2" fontId="4" fillId="3" borderId="4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2" fontId="1" fillId="2" borderId="0" xfId="0" applyNumberFormat="1" applyFont="1" applyFill="1" applyAlignment="1">
      <alignment vertical="center"/>
    </xf>
    <xf numFmtId="166" fontId="12" fillId="0" borderId="0" xfId="0" applyNumberFormat="1" applyFont="1" applyFill="1" applyBorder="1"/>
    <xf numFmtId="0" fontId="11" fillId="0" borderId="0" xfId="0" applyFont="1" applyBorder="1" applyAlignment="1">
      <alignment horizontal="center"/>
    </xf>
    <xf numFmtId="2" fontId="9" fillId="0" borderId="0" xfId="2" applyNumberFormat="1" applyFont="1" applyFill="1" applyAlignment="1">
      <alignment vertical="center"/>
    </xf>
    <xf numFmtId="2" fontId="9" fillId="4" borderId="0" xfId="2" applyNumberFormat="1" applyFont="1" applyFill="1" applyAlignment="1">
      <alignment vertical="center"/>
    </xf>
    <xf numFmtId="0" fontId="1" fillId="0" borderId="0" xfId="0" applyNumberFormat="1" applyFont="1" applyAlignment="1">
      <alignment horizontal="right"/>
    </xf>
    <xf numFmtId="0" fontId="13" fillId="0" borderId="0" xfId="0" applyFont="1"/>
    <xf numFmtId="2" fontId="13" fillId="0" borderId="0" xfId="0" applyNumberFormat="1" applyFont="1" applyBorder="1" applyAlignment="1">
      <alignment horizontal="right" vertical="center"/>
    </xf>
    <xf numFmtId="2" fontId="13" fillId="0" borderId="0" xfId="0" applyNumberFormat="1" applyFont="1" applyAlignment="1">
      <alignment horizontal="right" vertical="center"/>
    </xf>
    <xf numFmtId="171" fontId="0" fillId="0" borderId="0" xfId="0" applyNumberFormat="1" applyAlignment="1">
      <alignment horizontal="right" vertical="center" wrapText="1"/>
    </xf>
  </cellXfs>
  <cellStyles count="4">
    <cellStyle name="Денежный" xfId="2" builtinId="4"/>
    <cellStyle name="Обычный" xfId="0" builtinId="0"/>
    <cellStyle name="Процентный" xfId="3" builtinId="5"/>
    <cellStyle name="Финансовый" xfId="1" builtinId="3"/>
  </cellStyles>
  <dxfs count="3"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39</xdr:row>
          <xdr:rowOff>0</xdr:rowOff>
        </xdr:from>
        <xdr:to>
          <xdr:col>11</xdr:col>
          <xdr:colOff>219075</xdr:colOff>
          <xdr:row>39</xdr:row>
          <xdr:rowOff>9525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FF76-EF7B-4F26-ADBC-AEB6AC832881}">
  <dimension ref="A1:G240"/>
  <sheetViews>
    <sheetView workbookViewId="0">
      <selection activeCell="E3" sqref="E3"/>
    </sheetView>
  </sheetViews>
  <sheetFormatPr defaultRowHeight="15" x14ac:dyDescent="0.25"/>
  <cols>
    <col min="1" max="1" width="60.140625" customWidth="1"/>
    <col min="2" max="2" width="18.7109375" customWidth="1"/>
    <col min="3" max="3" width="18.28515625" customWidth="1"/>
    <col min="7" max="7" width="24.42578125" customWidth="1"/>
  </cols>
  <sheetData>
    <row r="1" spans="1:7" ht="16.5" thickBot="1" x14ac:dyDescent="0.3">
      <c r="A1" s="10" t="s">
        <v>55</v>
      </c>
    </row>
    <row r="2" spans="1:7" ht="32.25" thickBot="1" x14ac:dyDescent="0.3">
      <c r="A2" s="1" t="s">
        <v>0</v>
      </c>
      <c r="B2" s="2" t="s">
        <v>1</v>
      </c>
      <c r="C2" s="2" t="s">
        <v>45</v>
      </c>
    </row>
    <row r="3" spans="1:7" ht="16.5" thickBot="1" x14ac:dyDescent="0.3">
      <c r="A3" s="3" t="s">
        <v>2</v>
      </c>
      <c r="B3" s="4" t="s">
        <v>3</v>
      </c>
      <c r="C3" s="11">
        <v>4</v>
      </c>
      <c r="G3" s="6"/>
    </row>
    <row r="4" spans="1:7" ht="16.5" thickBot="1" x14ac:dyDescent="0.3">
      <c r="A4" s="3" t="s">
        <v>4</v>
      </c>
      <c r="B4" s="4" t="s">
        <v>46</v>
      </c>
      <c r="C4" s="11">
        <v>256</v>
      </c>
      <c r="G4" s="6"/>
    </row>
    <row r="5" spans="1:7" ht="16.5" thickBot="1" x14ac:dyDescent="0.3">
      <c r="A5" s="3" t="s">
        <v>5</v>
      </c>
      <c r="B5" s="4" t="s">
        <v>3</v>
      </c>
      <c r="C5" s="11">
        <v>4</v>
      </c>
      <c r="G5" s="6"/>
    </row>
    <row r="6" spans="1:7" ht="16.5" thickBot="1" x14ac:dyDescent="0.3">
      <c r="A6" s="3" t="s">
        <v>6</v>
      </c>
      <c r="B6" s="4" t="s">
        <v>3</v>
      </c>
      <c r="C6" s="11">
        <v>4</v>
      </c>
      <c r="G6" s="6"/>
    </row>
    <row r="7" spans="1:7" ht="16.5" thickBot="1" x14ac:dyDescent="0.3">
      <c r="A7" s="3" t="s">
        <v>7</v>
      </c>
      <c r="B7" s="4" t="s">
        <v>8</v>
      </c>
      <c r="C7" s="11">
        <v>8</v>
      </c>
      <c r="G7" s="6"/>
    </row>
    <row r="8" spans="1:7" ht="16.5" thickBot="1" x14ac:dyDescent="0.3">
      <c r="A8" s="3" t="s">
        <v>9</v>
      </c>
      <c r="B8" s="4" t="s">
        <v>8</v>
      </c>
      <c r="C8" s="11">
        <v>8</v>
      </c>
    </row>
    <row r="9" spans="1:7" ht="16.5" thickBot="1" x14ac:dyDescent="0.3">
      <c r="A9" s="3" t="s">
        <v>10</v>
      </c>
      <c r="B9" s="4" t="s">
        <v>8</v>
      </c>
      <c r="C9" s="11">
        <v>8</v>
      </c>
    </row>
    <row r="10" spans="1:7" ht="16.5" thickBot="1" x14ac:dyDescent="0.3">
      <c r="A10" s="3" t="s">
        <v>11</v>
      </c>
      <c r="B10" s="4" t="s">
        <v>47</v>
      </c>
      <c r="C10" s="11">
        <v>26</v>
      </c>
    </row>
    <row r="11" spans="1:7" ht="16.5" thickBot="1" x14ac:dyDescent="0.3">
      <c r="A11" s="3" t="s">
        <v>12</v>
      </c>
      <c r="B11" s="4" t="s">
        <v>48</v>
      </c>
      <c r="C11" s="11">
        <v>500</v>
      </c>
    </row>
    <row r="12" spans="1:7" ht="16.5" thickBot="1" x14ac:dyDescent="0.3">
      <c r="A12" s="3" t="s">
        <v>13</v>
      </c>
      <c r="B12" s="4" t="s">
        <v>46</v>
      </c>
      <c r="C12" s="11">
        <v>256</v>
      </c>
    </row>
    <row r="13" spans="1:7" ht="16.5" thickBot="1" x14ac:dyDescent="0.3">
      <c r="A13" s="3" t="s">
        <v>14</v>
      </c>
      <c r="B13" s="4" t="s">
        <v>15</v>
      </c>
      <c r="C13" s="11">
        <v>8</v>
      </c>
    </row>
    <row r="14" spans="1:7" ht="16.5" thickBot="1" x14ac:dyDescent="0.3">
      <c r="A14" s="3" t="s">
        <v>16</v>
      </c>
      <c r="B14" s="4" t="s">
        <v>15</v>
      </c>
      <c r="C14" s="11">
        <v>8</v>
      </c>
    </row>
    <row r="15" spans="1:7" ht="16.5" thickBot="1" x14ac:dyDescent="0.3">
      <c r="A15" s="3" t="s">
        <v>17</v>
      </c>
      <c r="B15" s="4" t="s">
        <v>46</v>
      </c>
      <c r="C15" s="11">
        <v>256</v>
      </c>
    </row>
    <row r="16" spans="1:7" ht="15.75" x14ac:dyDescent="0.25">
      <c r="A16" s="5"/>
    </row>
    <row r="17" spans="1:3" ht="16.5" thickBot="1" x14ac:dyDescent="0.3">
      <c r="A17" s="10" t="s">
        <v>56</v>
      </c>
    </row>
    <row r="18" spans="1:3" ht="32.25" thickBot="1" x14ac:dyDescent="0.3">
      <c r="A18" s="1" t="s">
        <v>0</v>
      </c>
      <c r="B18" s="2" t="s">
        <v>1</v>
      </c>
      <c r="C18" s="2" t="s">
        <v>45</v>
      </c>
    </row>
    <row r="19" spans="1:3" ht="16.5" thickBot="1" x14ac:dyDescent="0.3">
      <c r="A19" s="12" t="s">
        <v>2</v>
      </c>
      <c r="B19" s="13" t="s">
        <v>3</v>
      </c>
      <c r="C19" s="11">
        <v>4</v>
      </c>
    </row>
    <row r="20" spans="1:3" ht="16.5" thickBot="1" x14ac:dyDescent="0.3">
      <c r="A20" s="12" t="s">
        <v>18</v>
      </c>
      <c r="B20" s="13" t="s">
        <v>49</v>
      </c>
      <c r="C20" s="11">
        <v>90</v>
      </c>
    </row>
    <row r="21" spans="1:3" ht="15.75" x14ac:dyDescent="0.25">
      <c r="A21" s="10"/>
    </row>
    <row r="22" spans="1:3" ht="16.5" thickBot="1" x14ac:dyDescent="0.3">
      <c r="A22" s="10" t="s">
        <v>57</v>
      </c>
    </row>
    <row r="23" spans="1:3" ht="32.25" thickBot="1" x14ac:dyDescent="0.3">
      <c r="A23" s="1" t="s">
        <v>0</v>
      </c>
      <c r="B23" s="2" t="s">
        <v>1</v>
      </c>
      <c r="C23" s="2" t="s">
        <v>45</v>
      </c>
    </row>
    <row r="24" spans="1:3" ht="16.5" thickBot="1" x14ac:dyDescent="0.3">
      <c r="A24" s="12" t="s">
        <v>2</v>
      </c>
      <c r="B24" s="13" t="s">
        <v>3</v>
      </c>
      <c r="C24" s="11">
        <v>4</v>
      </c>
    </row>
    <row r="25" spans="1:3" ht="16.5" thickBot="1" x14ac:dyDescent="0.3">
      <c r="A25" s="12" t="s">
        <v>18</v>
      </c>
      <c r="B25" s="13" t="s">
        <v>49</v>
      </c>
      <c r="C25" s="11">
        <v>90</v>
      </c>
    </row>
    <row r="26" spans="1:3" ht="16.5" thickBot="1" x14ac:dyDescent="0.3">
      <c r="A26" s="12" t="s">
        <v>19</v>
      </c>
      <c r="B26" s="13" t="s">
        <v>50</v>
      </c>
      <c r="C26" s="11">
        <v>20</v>
      </c>
    </row>
    <row r="27" spans="1:3" ht="16.5" thickBot="1" x14ac:dyDescent="0.3">
      <c r="A27" s="12" t="s">
        <v>20</v>
      </c>
      <c r="B27" s="13" t="s">
        <v>3</v>
      </c>
      <c r="C27" s="11">
        <v>4</v>
      </c>
    </row>
    <row r="28" spans="1:3" ht="16.5" thickBot="1" x14ac:dyDescent="0.3">
      <c r="A28" s="12" t="s">
        <v>21</v>
      </c>
      <c r="B28" s="13" t="s">
        <v>3</v>
      </c>
      <c r="C28" s="11">
        <v>4</v>
      </c>
    </row>
    <row r="29" spans="1:3" ht="16.5" thickBot="1" x14ac:dyDescent="0.3">
      <c r="A29" s="12" t="s">
        <v>22</v>
      </c>
      <c r="B29" s="13" t="s">
        <v>3</v>
      </c>
      <c r="C29" s="11">
        <v>4</v>
      </c>
    </row>
    <row r="30" spans="1:3" ht="16.5" thickBot="1" x14ac:dyDescent="0.3">
      <c r="A30" s="12" t="s">
        <v>23</v>
      </c>
      <c r="B30" s="13" t="s">
        <v>15</v>
      </c>
      <c r="C30" s="11">
        <v>8</v>
      </c>
    </row>
    <row r="31" spans="1:3" ht="16.5" thickBot="1" x14ac:dyDescent="0.3">
      <c r="A31" s="12" t="s">
        <v>24</v>
      </c>
      <c r="B31" s="13" t="s">
        <v>15</v>
      </c>
      <c r="C31" s="11">
        <v>8</v>
      </c>
    </row>
    <row r="32" spans="1:3" ht="16.5" thickBot="1" x14ac:dyDescent="0.3">
      <c r="A32" s="12" t="s">
        <v>25</v>
      </c>
      <c r="B32" s="13" t="s">
        <v>15</v>
      </c>
      <c r="C32" s="11">
        <v>8</v>
      </c>
    </row>
    <row r="33" spans="1:3" ht="15.75" x14ac:dyDescent="0.25">
      <c r="A33" s="5"/>
    </row>
    <row r="34" spans="1:3" ht="16.5" thickBot="1" x14ac:dyDescent="0.3">
      <c r="A34" s="10" t="s">
        <v>58</v>
      </c>
    </row>
    <row r="35" spans="1:3" ht="32.25" thickBot="1" x14ac:dyDescent="0.3">
      <c r="A35" s="1" t="s">
        <v>0</v>
      </c>
      <c r="B35" s="2" t="s">
        <v>1</v>
      </c>
      <c r="C35" s="2" t="s">
        <v>45</v>
      </c>
    </row>
    <row r="36" spans="1:3" ht="16.5" thickBot="1" x14ac:dyDescent="0.3">
      <c r="A36" s="12" t="s">
        <v>2</v>
      </c>
      <c r="B36" s="13" t="s">
        <v>3</v>
      </c>
      <c r="C36" s="11">
        <v>4</v>
      </c>
    </row>
    <row r="37" spans="1:3" ht="16.5" thickBot="1" x14ac:dyDescent="0.3">
      <c r="A37" s="12" t="s">
        <v>18</v>
      </c>
      <c r="B37" s="13" t="s">
        <v>49</v>
      </c>
      <c r="C37" s="11">
        <v>90</v>
      </c>
    </row>
    <row r="38" spans="1:3" ht="16.5" thickBot="1" x14ac:dyDescent="0.3">
      <c r="A38" s="12" t="s">
        <v>26</v>
      </c>
      <c r="B38" s="13" t="s">
        <v>51</v>
      </c>
      <c r="C38" s="11">
        <v>1000</v>
      </c>
    </row>
    <row r="39" spans="1:3" ht="15.75" x14ac:dyDescent="0.25">
      <c r="A39" s="5"/>
    </row>
    <row r="40" spans="1:3" ht="16.5" thickBot="1" x14ac:dyDescent="0.3">
      <c r="A40" s="10" t="s">
        <v>59</v>
      </c>
    </row>
    <row r="41" spans="1:3" ht="32.25" thickBot="1" x14ac:dyDescent="0.3">
      <c r="A41" s="1" t="s">
        <v>0</v>
      </c>
      <c r="B41" s="2" t="s">
        <v>1</v>
      </c>
      <c r="C41" s="2" t="s">
        <v>45</v>
      </c>
    </row>
    <row r="42" spans="1:3" ht="16.5" thickBot="1" x14ac:dyDescent="0.3">
      <c r="A42" s="12" t="s">
        <v>2</v>
      </c>
      <c r="B42" s="13" t="s">
        <v>3</v>
      </c>
      <c r="C42" s="11">
        <v>4</v>
      </c>
    </row>
    <row r="43" spans="1:3" ht="16.5" thickBot="1" x14ac:dyDescent="0.3">
      <c r="A43" s="12" t="s">
        <v>18</v>
      </c>
      <c r="B43" s="13" t="s">
        <v>49</v>
      </c>
      <c r="C43" s="11">
        <v>90</v>
      </c>
    </row>
    <row r="44" spans="1:3" ht="15.75" x14ac:dyDescent="0.25">
      <c r="A44" s="5"/>
    </row>
    <row r="45" spans="1:3" ht="16.5" thickBot="1" x14ac:dyDescent="0.3">
      <c r="A45" s="10" t="s">
        <v>27</v>
      </c>
    </row>
    <row r="46" spans="1:3" ht="32.25" thickBot="1" x14ac:dyDescent="0.3">
      <c r="A46" s="1" t="s">
        <v>0</v>
      </c>
      <c r="B46" s="2" t="s">
        <v>1</v>
      </c>
      <c r="C46" s="2" t="s">
        <v>45</v>
      </c>
    </row>
    <row r="47" spans="1:3" ht="16.5" thickBot="1" x14ac:dyDescent="0.3">
      <c r="A47" s="12" t="s">
        <v>2</v>
      </c>
      <c r="B47" s="13" t="s">
        <v>3</v>
      </c>
      <c r="C47" s="11">
        <v>4</v>
      </c>
    </row>
    <row r="48" spans="1:3" ht="16.5" thickBot="1" x14ac:dyDescent="0.3">
      <c r="A48" s="12" t="s">
        <v>18</v>
      </c>
      <c r="B48" s="13" t="s">
        <v>49</v>
      </c>
      <c r="C48" s="11">
        <v>90</v>
      </c>
    </row>
    <row r="49" spans="1:3" ht="15.75" x14ac:dyDescent="0.25">
      <c r="A49" s="5"/>
    </row>
    <row r="50" spans="1:3" ht="16.5" thickBot="1" x14ac:dyDescent="0.3">
      <c r="A50" s="10" t="s">
        <v>60</v>
      </c>
    </row>
    <row r="51" spans="1:3" ht="32.25" thickBot="1" x14ac:dyDescent="0.3">
      <c r="A51" s="1" t="s">
        <v>0</v>
      </c>
      <c r="B51" s="2" t="s">
        <v>1</v>
      </c>
      <c r="C51" s="2" t="s">
        <v>45</v>
      </c>
    </row>
    <row r="52" spans="1:3" ht="16.5" thickBot="1" x14ac:dyDescent="0.3">
      <c r="A52" s="12" t="s">
        <v>2</v>
      </c>
      <c r="B52" s="13" t="s">
        <v>3</v>
      </c>
      <c r="C52" s="11">
        <v>4</v>
      </c>
    </row>
    <row r="53" spans="1:3" ht="16.5" thickBot="1" x14ac:dyDescent="0.3">
      <c r="A53" s="12" t="s">
        <v>18</v>
      </c>
      <c r="B53" s="13" t="s">
        <v>49</v>
      </c>
      <c r="C53" s="11">
        <v>90</v>
      </c>
    </row>
    <row r="54" spans="1:3" ht="16.5" thickBot="1" x14ac:dyDescent="0.3">
      <c r="A54" s="12" t="s">
        <v>20</v>
      </c>
      <c r="B54" s="13" t="s">
        <v>3</v>
      </c>
      <c r="C54" s="11">
        <v>4</v>
      </c>
    </row>
    <row r="55" spans="1:3" ht="16.5" thickBot="1" x14ac:dyDescent="0.3">
      <c r="A55" s="12" t="s">
        <v>21</v>
      </c>
      <c r="B55" s="13" t="s">
        <v>3</v>
      </c>
      <c r="C55" s="11">
        <v>4</v>
      </c>
    </row>
    <row r="56" spans="1:3" ht="16.5" thickBot="1" x14ac:dyDescent="0.3">
      <c r="A56" s="12" t="s">
        <v>22</v>
      </c>
      <c r="B56" s="13" t="s">
        <v>15</v>
      </c>
      <c r="C56" s="11">
        <v>8</v>
      </c>
    </row>
    <row r="57" spans="1:3" ht="16.5" thickBot="1" x14ac:dyDescent="0.3">
      <c r="A57" s="12" t="s">
        <v>23</v>
      </c>
      <c r="B57" s="13" t="s">
        <v>15</v>
      </c>
      <c r="C57" s="11">
        <v>8</v>
      </c>
    </row>
    <row r="58" spans="1:3" ht="15.75" x14ac:dyDescent="0.25">
      <c r="A58" s="5"/>
    </row>
    <row r="59" spans="1:3" ht="16.5" thickBot="1" x14ac:dyDescent="0.3">
      <c r="A59" s="10" t="s">
        <v>61</v>
      </c>
    </row>
    <row r="60" spans="1:3" ht="32.25" thickBot="1" x14ac:dyDescent="0.3">
      <c r="A60" s="1" t="s">
        <v>0</v>
      </c>
      <c r="B60" s="2" t="s">
        <v>1</v>
      </c>
      <c r="C60" s="2" t="s">
        <v>45</v>
      </c>
    </row>
    <row r="61" spans="1:3" ht="16.5" thickBot="1" x14ac:dyDescent="0.3">
      <c r="A61" s="12" t="s">
        <v>2</v>
      </c>
      <c r="B61" s="13" t="s">
        <v>3</v>
      </c>
      <c r="C61" s="11">
        <v>4</v>
      </c>
    </row>
    <row r="62" spans="1:3" ht="16.5" thickBot="1" x14ac:dyDescent="0.3">
      <c r="A62" s="12" t="s">
        <v>28</v>
      </c>
      <c r="B62" s="13" t="s">
        <v>3</v>
      </c>
      <c r="C62" s="11">
        <v>4</v>
      </c>
    </row>
    <row r="63" spans="1:3" ht="16.5" thickBot="1" x14ac:dyDescent="0.3">
      <c r="A63" s="12" t="s">
        <v>29</v>
      </c>
      <c r="B63" s="13" t="s">
        <v>3</v>
      </c>
      <c r="C63" s="11">
        <v>4</v>
      </c>
    </row>
    <row r="64" spans="1:3" ht="16.5" thickBot="1" x14ac:dyDescent="0.3">
      <c r="A64" s="12" t="s">
        <v>30</v>
      </c>
      <c r="B64" s="13" t="s">
        <v>3</v>
      </c>
      <c r="C64" s="11">
        <v>4</v>
      </c>
    </row>
    <row r="65" spans="1:3" ht="15.75" x14ac:dyDescent="0.25">
      <c r="A65" s="5"/>
    </row>
    <row r="66" spans="1:3" ht="16.5" thickBot="1" x14ac:dyDescent="0.3">
      <c r="A66" s="10" t="s">
        <v>62</v>
      </c>
    </row>
    <row r="67" spans="1:3" ht="32.25" thickBot="1" x14ac:dyDescent="0.3">
      <c r="A67" s="1" t="s">
        <v>0</v>
      </c>
      <c r="B67" s="2" t="s">
        <v>1</v>
      </c>
      <c r="C67" s="2" t="s">
        <v>45</v>
      </c>
    </row>
    <row r="68" spans="1:3" ht="16.5" thickBot="1" x14ac:dyDescent="0.3">
      <c r="A68" s="12" t="s">
        <v>2</v>
      </c>
      <c r="B68" s="13" t="s">
        <v>3</v>
      </c>
      <c r="C68" s="11">
        <v>4</v>
      </c>
    </row>
    <row r="69" spans="1:3" ht="16.5" thickBot="1" x14ac:dyDescent="0.3">
      <c r="A69" s="12" t="s">
        <v>18</v>
      </c>
      <c r="B69" s="13" t="s">
        <v>46</v>
      </c>
      <c r="C69" s="11">
        <v>256</v>
      </c>
    </row>
    <row r="70" spans="1:3" ht="16.5" thickBot="1" x14ac:dyDescent="0.3">
      <c r="A70" s="12" t="s">
        <v>31</v>
      </c>
      <c r="B70" s="13" t="s">
        <v>46</v>
      </c>
      <c r="C70" s="11">
        <v>256</v>
      </c>
    </row>
    <row r="71" spans="1:3" ht="16.5" thickBot="1" x14ac:dyDescent="0.3">
      <c r="A71" s="12" t="s">
        <v>32</v>
      </c>
      <c r="B71" s="13" t="s">
        <v>47</v>
      </c>
      <c r="C71" s="11">
        <v>26</v>
      </c>
    </row>
    <row r="72" spans="1:3" ht="16.5" thickBot="1" x14ac:dyDescent="0.3">
      <c r="A72" s="12" t="s">
        <v>33</v>
      </c>
      <c r="B72" s="13" t="s">
        <v>46</v>
      </c>
      <c r="C72" s="11">
        <v>256</v>
      </c>
    </row>
    <row r="73" spans="1:3" ht="16.5" thickBot="1" x14ac:dyDescent="0.3">
      <c r="A73" s="12" t="s">
        <v>34</v>
      </c>
      <c r="B73" s="13" t="s">
        <v>52</v>
      </c>
      <c r="C73" s="11">
        <v>18</v>
      </c>
    </row>
    <row r="74" spans="1:3" ht="16.5" thickBot="1" x14ac:dyDescent="0.3">
      <c r="A74" s="12" t="s">
        <v>35</v>
      </c>
      <c r="B74" s="13" t="s">
        <v>53</v>
      </c>
      <c r="C74" s="11">
        <v>512</v>
      </c>
    </row>
    <row r="75" spans="1:3" ht="16.5" thickBot="1" x14ac:dyDescent="0.3">
      <c r="A75" s="12" t="s">
        <v>36</v>
      </c>
      <c r="B75" s="13" t="s">
        <v>37</v>
      </c>
      <c r="C75" s="11">
        <v>4</v>
      </c>
    </row>
    <row r="76" spans="1:3" ht="16.5" thickBot="1" x14ac:dyDescent="0.3">
      <c r="A76" s="12" t="s">
        <v>38</v>
      </c>
      <c r="B76" s="13" t="s">
        <v>50</v>
      </c>
      <c r="C76" s="11">
        <v>20</v>
      </c>
    </row>
    <row r="77" spans="1:3" ht="16.5" thickBot="1" x14ac:dyDescent="0.3">
      <c r="A77" s="12" t="s">
        <v>39</v>
      </c>
      <c r="B77" s="13" t="s">
        <v>50</v>
      </c>
      <c r="C77" s="11">
        <v>20</v>
      </c>
    </row>
    <row r="78" spans="1:3" ht="16.5" thickBot="1" x14ac:dyDescent="0.3">
      <c r="A78" s="12" t="s">
        <v>40</v>
      </c>
      <c r="B78" s="13" t="s">
        <v>54</v>
      </c>
      <c r="C78" s="11">
        <v>10</v>
      </c>
    </row>
    <row r="79" spans="1:3" ht="15.75" x14ac:dyDescent="0.25">
      <c r="A79" s="5"/>
    </row>
    <row r="80" spans="1:3" ht="16.5" thickBot="1" x14ac:dyDescent="0.3">
      <c r="A80" s="10" t="s">
        <v>63</v>
      </c>
    </row>
    <row r="81" spans="1:3" ht="32.25" thickBot="1" x14ac:dyDescent="0.3">
      <c r="A81" s="1" t="s">
        <v>0</v>
      </c>
      <c r="B81" s="2" t="s">
        <v>1</v>
      </c>
      <c r="C81" s="2" t="s">
        <v>45</v>
      </c>
    </row>
    <row r="82" spans="1:3" ht="16.5" thickBot="1" x14ac:dyDescent="0.3">
      <c r="A82" s="12" t="s">
        <v>2</v>
      </c>
      <c r="B82" s="13" t="s">
        <v>3</v>
      </c>
      <c r="C82" s="11">
        <v>4</v>
      </c>
    </row>
    <row r="83" spans="1:3" ht="16.5" thickBot="1" x14ac:dyDescent="0.3">
      <c r="A83" s="12" t="s">
        <v>18</v>
      </c>
      <c r="B83" s="13" t="s">
        <v>49</v>
      </c>
      <c r="C83" s="11">
        <v>90</v>
      </c>
    </row>
    <row r="84" spans="1:3" ht="16.5" thickBot="1" x14ac:dyDescent="0.3">
      <c r="A84" s="12" t="s">
        <v>41</v>
      </c>
      <c r="B84" s="13" t="s">
        <v>3</v>
      </c>
      <c r="C84" s="11">
        <v>4</v>
      </c>
    </row>
    <row r="85" spans="1:3" ht="16.5" thickBot="1" x14ac:dyDescent="0.3">
      <c r="A85" s="12" t="s">
        <v>42</v>
      </c>
      <c r="B85" s="13" t="s">
        <v>8</v>
      </c>
      <c r="C85" s="11">
        <v>8</v>
      </c>
    </row>
    <row r="86" spans="1:3" ht="16.5" thickBot="1" x14ac:dyDescent="0.3">
      <c r="A86" s="12" t="s">
        <v>43</v>
      </c>
      <c r="B86" s="13" t="s">
        <v>3</v>
      </c>
      <c r="C86" s="11">
        <v>4</v>
      </c>
    </row>
    <row r="87" spans="1:3" ht="16.5" thickBot="1" x14ac:dyDescent="0.3">
      <c r="A87" s="12" t="s">
        <v>25</v>
      </c>
      <c r="B87" s="13" t="s">
        <v>15</v>
      </c>
      <c r="C87" s="11">
        <v>8</v>
      </c>
    </row>
    <row r="88" spans="1:3" ht="16.5" thickBot="1" x14ac:dyDescent="0.3">
      <c r="A88" s="12" t="s">
        <v>28</v>
      </c>
      <c r="B88" s="13" t="s">
        <v>3</v>
      </c>
      <c r="C88" s="11">
        <v>4</v>
      </c>
    </row>
    <row r="89" spans="1:3" ht="16.5" thickBot="1" x14ac:dyDescent="0.3">
      <c r="A89" s="12" t="s">
        <v>22</v>
      </c>
      <c r="B89" s="13" t="s">
        <v>3</v>
      </c>
      <c r="C89" s="11">
        <v>4</v>
      </c>
    </row>
    <row r="90" spans="1:3" ht="15.75" x14ac:dyDescent="0.25">
      <c r="A90" s="5"/>
    </row>
    <row r="91" spans="1:3" ht="16.5" thickBot="1" x14ac:dyDescent="0.3">
      <c r="A91" s="10" t="s">
        <v>64</v>
      </c>
    </row>
    <row r="92" spans="1:3" ht="32.25" thickBot="1" x14ac:dyDescent="0.3">
      <c r="A92" s="1" t="s">
        <v>0</v>
      </c>
      <c r="B92" s="2" t="s">
        <v>1</v>
      </c>
      <c r="C92" s="2" t="s">
        <v>45</v>
      </c>
    </row>
    <row r="93" spans="1:3" ht="16.5" thickBot="1" x14ac:dyDescent="0.3">
      <c r="A93" s="12" t="s">
        <v>2</v>
      </c>
      <c r="B93" s="13" t="s">
        <v>3</v>
      </c>
      <c r="C93" s="11">
        <v>4</v>
      </c>
    </row>
    <row r="94" spans="1:3" ht="16.5" thickBot="1" x14ac:dyDescent="0.3">
      <c r="A94" s="12" t="s">
        <v>29</v>
      </c>
      <c r="B94" s="13" t="s">
        <v>3</v>
      </c>
      <c r="C94" s="11">
        <v>4</v>
      </c>
    </row>
    <row r="95" spans="1:3" ht="16.5" thickBot="1" x14ac:dyDescent="0.3">
      <c r="A95" s="12" t="s">
        <v>25</v>
      </c>
      <c r="B95" s="13" t="s">
        <v>15</v>
      </c>
      <c r="C95" s="11">
        <v>8</v>
      </c>
    </row>
    <row r="96" spans="1:3" ht="16.5" thickBot="1" x14ac:dyDescent="0.3">
      <c r="A96" s="12" t="s">
        <v>42</v>
      </c>
      <c r="B96" s="13" t="s">
        <v>8</v>
      </c>
      <c r="C96" s="11">
        <v>8</v>
      </c>
    </row>
    <row r="97" spans="1:3" ht="16.5" thickBot="1" x14ac:dyDescent="0.3">
      <c r="A97" s="12" t="s">
        <v>22</v>
      </c>
      <c r="B97" s="13" t="s">
        <v>3</v>
      </c>
      <c r="C97" s="11">
        <v>4</v>
      </c>
    </row>
    <row r="98" spans="1:3" ht="16.5" thickBot="1" x14ac:dyDescent="0.3">
      <c r="A98" s="12" t="s">
        <v>41</v>
      </c>
      <c r="B98" s="13" t="s">
        <v>3</v>
      </c>
      <c r="C98" s="11">
        <v>4</v>
      </c>
    </row>
    <row r="99" spans="1:3" ht="15.75" x14ac:dyDescent="0.25">
      <c r="A99" s="5"/>
    </row>
    <row r="100" spans="1:3" ht="16.5" thickBot="1" x14ac:dyDescent="0.3">
      <c r="A100" s="10" t="s">
        <v>65</v>
      </c>
    </row>
    <row r="101" spans="1:3" ht="32.25" thickBot="1" x14ac:dyDescent="0.3">
      <c r="A101" s="1" t="s">
        <v>0</v>
      </c>
      <c r="B101" s="2" t="s">
        <v>1</v>
      </c>
      <c r="C101" s="2" t="s">
        <v>45</v>
      </c>
    </row>
    <row r="102" spans="1:3" ht="16.5" thickBot="1" x14ac:dyDescent="0.3">
      <c r="A102" s="12" t="s">
        <v>2</v>
      </c>
      <c r="B102" s="13" t="s">
        <v>3</v>
      </c>
      <c r="C102" s="11">
        <v>4</v>
      </c>
    </row>
    <row r="103" spans="1:3" ht="16.5" thickBot="1" x14ac:dyDescent="0.3">
      <c r="A103" s="12" t="s">
        <v>44</v>
      </c>
      <c r="B103" s="13" t="s">
        <v>3</v>
      </c>
      <c r="C103" s="11">
        <v>4</v>
      </c>
    </row>
    <row r="104" spans="1:3" ht="16.5" thickBot="1" x14ac:dyDescent="0.3">
      <c r="A104" s="12" t="s">
        <v>25</v>
      </c>
      <c r="B104" s="13" t="s">
        <v>15</v>
      </c>
      <c r="C104" s="11">
        <v>8</v>
      </c>
    </row>
    <row r="105" spans="1:3" ht="16.5" thickBot="1" x14ac:dyDescent="0.3">
      <c r="A105" s="12" t="s">
        <v>42</v>
      </c>
      <c r="B105" s="13" t="s">
        <v>8</v>
      </c>
      <c r="C105" s="11">
        <v>8</v>
      </c>
    </row>
    <row r="106" spans="1:3" ht="16.5" thickBot="1" x14ac:dyDescent="0.3">
      <c r="A106" s="12" t="s">
        <v>22</v>
      </c>
      <c r="B106" s="13" t="s">
        <v>3</v>
      </c>
      <c r="C106" s="11">
        <v>4</v>
      </c>
    </row>
    <row r="112" spans="1:3" ht="18" x14ac:dyDescent="0.25">
      <c r="A112" s="7"/>
    </row>
    <row r="114" spans="1:3" x14ac:dyDescent="0.25">
      <c r="A114" s="8"/>
      <c r="B114" s="8"/>
      <c r="C114" s="8"/>
    </row>
    <row r="115" spans="1:3" x14ac:dyDescent="0.25">
      <c r="A115" s="9"/>
      <c r="B115" s="9"/>
    </row>
    <row r="116" spans="1:3" x14ac:dyDescent="0.25">
      <c r="A116" s="9"/>
      <c r="B116" s="9"/>
    </row>
    <row r="117" spans="1:3" x14ac:dyDescent="0.25">
      <c r="A117" s="9"/>
      <c r="B117" s="9"/>
    </row>
    <row r="118" spans="1:3" x14ac:dyDescent="0.25">
      <c r="A118" s="9"/>
      <c r="B118" s="9"/>
    </row>
    <row r="119" spans="1:3" x14ac:dyDescent="0.25">
      <c r="A119" s="9"/>
      <c r="B119" s="9"/>
    </row>
    <row r="120" spans="1:3" x14ac:dyDescent="0.25">
      <c r="A120" s="9"/>
      <c r="B120" s="9"/>
    </row>
    <row r="121" spans="1:3" x14ac:dyDescent="0.25">
      <c r="A121" s="9"/>
      <c r="B121" s="9"/>
    </row>
    <row r="122" spans="1:3" x14ac:dyDescent="0.25">
      <c r="A122" s="9"/>
      <c r="B122" s="9"/>
    </row>
    <row r="123" spans="1:3" x14ac:dyDescent="0.25">
      <c r="A123" s="9"/>
      <c r="B123" s="9"/>
    </row>
    <row r="124" spans="1:3" x14ac:dyDescent="0.25">
      <c r="A124" s="9"/>
      <c r="B124" s="9"/>
    </row>
    <row r="125" spans="1:3" x14ac:dyDescent="0.25">
      <c r="A125" s="9"/>
      <c r="B125" s="9"/>
    </row>
    <row r="126" spans="1:3" x14ac:dyDescent="0.25">
      <c r="A126" s="9"/>
      <c r="B126" s="9"/>
    </row>
    <row r="127" spans="1:3" x14ac:dyDescent="0.25">
      <c r="A127" s="9"/>
      <c r="B127" s="9"/>
    </row>
    <row r="130" spans="1:3" ht="18" x14ac:dyDescent="0.25">
      <c r="A130" s="7"/>
    </row>
    <row r="132" spans="1:3" x14ac:dyDescent="0.25">
      <c r="A132" s="8"/>
      <c r="B132" s="8"/>
      <c r="C132" s="8"/>
    </row>
    <row r="133" spans="1:3" x14ac:dyDescent="0.25">
      <c r="A133" s="9"/>
      <c r="B133" s="9"/>
    </row>
    <row r="134" spans="1:3" x14ac:dyDescent="0.25">
      <c r="A134" s="9"/>
      <c r="B134" s="9"/>
    </row>
    <row r="137" spans="1:3" ht="18" x14ac:dyDescent="0.25">
      <c r="A137" s="7"/>
    </row>
    <row r="139" spans="1:3" x14ac:dyDescent="0.25">
      <c r="A139" s="8"/>
      <c r="B139" s="8"/>
      <c r="C139" s="8"/>
    </row>
    <row r="140" spans="1:3" x14ac:dyDescent="0.25">
      <c r="A140" s="9"/>
      <c r="B140" s="9"/>
    </row>
    <row r="141" spans="1:3" x14ac:dyDescent="0.25">
      <c r="A141" s="9"/>
      <c r="B141" s="9"/>
    </row>
    <row r="142" spans="1:3" x14ac:dyDescent="0.25">
      <c r="A142" s="9"/>
      <c r="B142" s="9"/>
    </row>
    <row r="143" spans="1:3" x14ac:dyDescent="0.25">
      <c r="A143" s="9"/>
      <c r="B143" s="9"/>
    </row>
    <row r="144" spans="1:3" x14ac:dyDescent="0.25">
      <c r="A144" s="9"/>
      <c r="B144" s="9"/>
    </row>
    <row r="145" spans="1:3" x14ac:dyDescent="0.25">
      <c r="A145" s="9"/>
      <c r="B145" s="9"/>
    </row>
    <row r="146" spans="1:3" x14ac:dyDescent="0.25">
      <c r="A146" s="9"/>
      <c r="B146" s="9"/>
    </row>
    <row r="147" spans="1:3" x14ac:dyDescent="0.25">
      <c r="A147" s="9"/>
      <c r="B147" s="9"/>
    </row>
    <row r="148" spans="1:3" x14ac:dyDescent="0.25">
      <c r="A148" s="9"/>
      <c r="B148" s="9"/>
    </row>
    <row r="151" spans="1:3" ht="18" x14ac:dyDescent="0.25">
      <c r="A151" s="7"/>
    </row>
    <row r="153" spans="1:3" x14ac:dyDescent="0.25">
      <c r="A153" s="8"/>
      <c r="B153" s="8"/>
      <c r="C153" s="8"/>
    </row>
    <row r="154" spans="1:3" x14ac:dyDescent="0.25">
      <c r="A154" s="9"/>
      <c r="B154" s="9"/>
    </row>
    <row r="155" spans="1:3" x14ac:dyDescent="0.25">
      <c r="A155" s="9"/>
      <c r="B155" s="9"/>
    </row>
    <row r="156" spans="1:3" x14ac:dyDescent="0.25">
      <c r="A156" s="9"/>
      <c r="B156" s="9"/>
    </row>
    <row r="159" spans="1:3" ht="18" x14ac:dyDescent="0.25">
      <c r="A159" s="7"/>
    </row>
    <row r="161" spans="1:3" x14ac:dyDescent="0.25">
      <c r="A161" s="8"/>
      <c r="B161" s="8"/>
      <c r="C161" s="8"/>
    </row>
    <row r="162" spans="1:3" x14ac:dyDescent="0.25">
      <c r="A162" s="9"/>
      <c r="B162" s="9"/>
    </row>
    <row r="163" spans="1:3" x14ac:dyDescent="0.25">
      <c r="A163" s="9"/>
      <c r="B163" s="9"/>
    </row>
    <row r="166" spans="1:3" ht="18" x14ac:dyDescent="0.25">
      <c r="A166" s="7"/>
    </row>
    <row r="168" spans="1:3" x14ac:dyDescent="0.25">
      <c r="A168" s="8"/>
      <c r="B168" s="8"/>
      <c r="C168" s="8"/>
    </row>
    <row r="169" spans="1:3" x14ac:dyDescent="0.25">
      <c r="A169" s="9"/>
      <c r="B169" s="9"/>
    </row>
    <row r="170" spans="1:3" x14ac:dyDescent="0.25">
      <c r="A170" s="9"/>
      <c r="B170" s="9"/>
    </row>
    <row r="173" spans="1:3" ht="18" x14ac:dyDescent="0.25">
      <c r="A173" s="7"/>
    </row>
    <row r="175" spans="1:3" x14ac:dyDescent="0.25">
      <c r="A175" s="8"/>
      <c r="B175" s="8"/>
      <c r="C175" s="8"/>
    </row>
    <row r="176" spans="1:3" x14ac:dyDescent="0.25">
      <c r="A176" s="9"/>
      <c r="B176" s="9"/>
    </row>
    <row r="177" spans="1:3" x14ac:dyDescent="0.25">
      <c r="A177" s="9"/>
      <c r="B177" s="9"/>
    </row>
    <row r="178" spans="1:3" x14ac:dyDescent="0.25">
      <c r="A178" s="9"/>
      <c r="B178" s="9"/>
    </row>
    <row r="179" spans="1:3" x14ac:dyDescent="0.25">
      <c r="A179" s="9"/>
      <c r="B179" s="9"/>
    </row>
    <row r="180" spans="1:3" x14ac:dyDescent="0.25">
      <c r="A180" s="9"/>
      <c r="B180" s="9"/>
    </row>
    <row r="181" spans="1:3" x14ac:dyDescent="0.25">
      <c r="A181" s="9"/>
      <c r="B181" s="9"/>
    </row>
    <row r="184" spans="1:3" ht="18" x14ac:dyDescent="0.25">
      <c r="A184" s="7"/>
    </row>
    <row r="186" spans="1:3" x14ac:dyDescent="0.25">
      <c r="A186" s="8"/>
      <c r="B186" s="8"/>
      <c r="C186" s="8"/>
    </row>
    <row r="187" spans="1:3" x14ac:dyDescent="0.25">
      <c r="A187" s="9"/>
      <c r="B187" s="9"/>
    </row>
    <row r="188" spans="1:3" x14ac:dyDescent="0.25">
      <c r="A188" s="9"/>
      <c r="B188" s="9"/>
    </row>
    <row r="189" spans="1:3" x14ac:dyDescent="0.25">
      <c r="A189" s="9"/>
      <c r="B189" s="9"/>
    </row>
    <row r="190" spans="1:3" x14ac:dyDescent="0.25">
      <c r="A190" s="9"/>
      <c r="B190" s="9"/>
    </row>
    <row r="193" spans="1:3" ht="18" x14ac:dyDescent="0.25">
      <c r="A193" s="7"/>
    </row>
    <row r="195" spans="1:3" x14ac:dyDescent="0.25">
      <c r="A195" s="8"/>
      <c r="B195" s="8"/>
      <c r="C195" s="8"/>
    </row>
    <row r="196" spans="1:3" x14ac:dyDescent="0.25">
      <c r="A196" s="9"/>
      <c r="B196" s="9"/>
    </row>
    <row r="197" spans="1:3" x14ac:dyDescent="0.25">
      <c r="A197" s="9"/>
      <c r="B197" s="9"/>
    </row>
    <row r="198" spans="1:3" x14ac:dyDescent="0.25">
      <c r="A198" s="9"/>
      <c r="B198" s="9"/>
    </row>
    <row r="199" spans="1:3" x14ac:dyDescent="0.25">
      <c r="A199" s="9"/>
      <c r="B199" s="9"/>
    </row>
    <row r="200" spans="1:3" x14ac:dyDescent="0.25">
      <c r="A200" s="9"/>
      <c r="B200" s="9"/>
    </row>
    <row r="201" spans="1:3" x14ac:dyDescent="0.25">
      <c r="A201" s="9"/>
      <c r="B201" s="9"/>
    </row>
    <row r="202" spans="1:3" x14ac:dyDescent="0.25">
      <c r="A202" s="9"/>
      <c r="B202" s="9"/>
    </row>
    <row r="203" spans="1:3" x14ac:dyDescent="0.25">
      <c r="A203" s="9"/>
      <c r="B203" s="9"/>
    </row>
    <row r="204" spans="1:3" x14ac:dyDescent="0.25">
      <c r="A204" s="9"/>
      <c r="B204" s="9"/>
    </row>
    <row r="205" spans="1:3" x14ac:dyDescent="0.25">
      <c r="A205" s="9"/>
      <c r="B205" s="9"/>
    </row>
    <row r="206" spans="1:3" x14ac:dyDescent="0.25">
      <c r="A206" s="9"/>
      <c r="B206" s="9"/>
    </row>
    <row r="209" spans="1:3" ht="18" x14ac:dyDescent="0.25">
      <c r="A209" s="7"/>
    </row>
    <row r="211" spans="1:3" x14ac:dyDescent="0.25">
      <c r="A211" s="8"/>
      <c r="B211" s="8"/>
      <c r="C211" s="8"/>
    </row>
    <row r="212" spans="1:3" x14ac:dyDescent="0.25">
      <c r="A212" s="9"/>
      <c r="B212" s="9"/>
    </row>
    <row r="213" spans="1:3" x14ac:dyDescent="0.25">
      <c r="A213" s="9"/>
      <c r="B213" s="9"/>
    </row>
    <row r="214" spans="1:3" x14ac:dyDescent="0.25">
      <c r="A214" s="9"/>
      <c r="B214" s="9"/>
    </row>
    <row r="215" spans="1:3" x14ac:dyDescent="0.25">
      <c r="A215" s="9"/>
      <c r="B215" s="9"/>
    </row>
    <row r="216" spans="1:3" x14ac:dyDescent="0.25">
      <c r="A216" s="9"/>
      <c r="B216" s="9"/>
    </row>
    <row r="217" spans="1:3" x14ac:dyDescent="0.25">
      <c r="A217" s="9"/>
      <c r="B217" s="9"/>
    </row>
    <row r="218" spans="1:3" x14ac:dyDescent="0.25">
      <c r="A218" s="9"/>
      <c r="B218" s="9"/>
    </row>
    <row r="219" spans="1:3" x14ac:dyDescent="0.25">
      <c r="A219" s="9"/>
      <c r="B219" s="9"/>
    </row>
    <row r="222" spans="1:3" ht="18" x14ac:dyDescent="0.25">
      <c r="A222" s="7"/>
    </row>
    <row r="224" spans="1:3" x14ac:dyDescent="0.25">
      <c r="A224" s="8"/>
      <c r="B224" s="8"/>
      <c r="C224" s="8"/>
    </row>
    <row r="225" spans="1:3" x14ac:dyDescent="0.25">
      <c r="A225" s="9"/>
      <c r="B225" s="9"/>
    </row>
    <row r="226" spans="1:3" x14ac:dyDescent="0.25">
      <c r="A226" s="9"/>
      <c r="B226" s="9"/>
    </row>
    <row r="227" spans="1:3" x14ac:dyDescent="0.25">
      <c r="A227" s="9"/>
      <c r="B227" s="9"/>
    </row>
    <row r="228" spans="1:3" x14ac:dyDescent="0.25">
      <c r="A228" s="9"/>
      <c r="B228" s="9"/>
    </row>
    <row r="229" spans="1:3" x14ac:dyDescent="0.25">
      <c r="A229" s="9"/>
      <c r="B229" s="9"/>
    </row>
    <row r="230" spans="1:3" x14ac:dyDescent="0.25">
      <c r="A230" s="9"/>
      <c r="B230" s="9"/>
    </row>
    <row r="233" spans="1:3" ht="18" x14ac:dyDescent="0.25">
      <c r="A233" s="7"/>
    </row>
    <row r="235" spans="1:3" x14ac:dyDescent="0.25">
      <c r="A235" s="8"/>
      <c r="B235" s="8"/>
      <c r="C235" s="8"/>
    </row>
    <row r="236" spans="1:3" x14ac:dyDescent="0.25">
      <c r="A236" s="9"/>
      <c r="B236" s="9"/>
    </row>
    <row r="237" spans="1:3" x14ac:dyDescent="0.25">
      <c r="A237" s="9"/>
      <c r="B237" s="9"/>
    </row>
    <row r="238" spans="1:3" x14ac:dyDescent="0.25">
      <c r="A238" s="9"/>
      <c r="B238" s="9"/>
    </row>
    <row r="239" spans="1:3" x14ac:dyDescent="0.25">
      <c r="A239" s="9"/>
      <c r="B239" s="9"/>
    </row>
    <row r="240" spans="1:3" x14ac:dyDescent="0.25">
      <c r="A240" s="9"/>
      <c r="B24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A4BF-B794-4118-85B8-17E547E631AB}">
  <dimension ref="A1:M33"/>
  <sheetViews>
    <sheetView tabSelected="1" workbookViewId="0">
      <selection activeCell="I23" sqref="I23"/>
    </sheetView>
  </sheetViews>
  <sheetFormatPr defaultRowHeight="15" x14ac:dyDescent="0.25"/>
  <cols>
    <col min="1" max="1" width="26.28515625" customWidth="1"/>
    <col min="2" max="2" width="16.140625" customWidth="1"/>
    <col min="3" max="3" width="24.140625" customWidth="1"/>
    <col min="4" max="4" width="19.5703125" customWidth="1"/>
    <col min="5" max="5" width="18.42578125" customWidth="1"/>
    <col min="6" max="6" width="20.140625" customWidth="1"/>
    <col min="10" max="10" width="36.140625" customWidth="1"/>
    <col min="11" max="11" width="20.42578125" customWidth="1"/>
    <col min="12" max="12" width="17.5703125" customWidth="1"/>
    <col min="13" max="13" width="17.42578125" customWidth="1"/>
  </cols>
  <sheetData>
    <row r="1" spans="1:13" ht="45" x14ac:dyDescent="0.25">
      <c r="A1" s="8" t="s">
        <v>66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J1" s="8" t="s">
        <v>117</v>
      </c>
      <c r="K1" s="8" t="s">
        <v>118</v>
      </c>
      <c r="L1" s="8" t="s">
        <v>119</v>
      </c>
      <c r="M1" s="8" t="s">
        <v>120</v>
      </c>
    </row>
    <row r="2" spans="1:13" ht="45" x14ac:dyDescent="0.25">
      <c r="A2" s="9" t="s">
        <v>72</v>
      </c>
      <c r="B2" s="9" t="s">
        <v>73</v>
      </c>
      <c r="C2" s="9" t="s">
        <v>74</v>
      </c>
      <c r="D2" s="68">
        <f>B2-C2</f>
        <v>1</v>
      </c>
      <c r="E2" s="9">
        <v>51</v>
      </c>
      <c r="F2" s="9">
        <f>D2*E2</f>
        <v>51</v>
      </c>
      <c r="J2" s="9" t="s">
        <v>121</v>
      </c>
      <c r="K2" s="9" t="s">
        <v>122</v>
      </c>
      <c r="L2" s="9">
        <v>1</v>
      </c>
      <c r="M2" s="9">
        <v>1</v>
      </c>
    </row>
    <row r="3" spans="1:13" ht="45" x14ac:dyDescent="0.25">
      <c r="A3" s="9" t="s">
        <v>76</v>
      </c>
      <c r="B3" s="9" t="s">
        <v>77</v>
      </c>
      <c r="C3" s="9" t="s">
        <v>78</v>
      </c>
      <c r="D3" s="68">
        <f t="shared" ref="D3:D14" si="0">B3-C3</f>
        <v>1.2</v>
      </c>
      <c r="E3" s="9">
        <v>60</v>
      </c>
      <c r="F3" s="9">
        <f t="shared" ref="F3:F14" si="1">D3*E3</f>
        <v>72</v>
      </c>
      <c r="J3" s="9" t="s">
        <v>123</v>
      </c>
      <c r="K3" s="9" t="s">
        <v>122</v>
      </c>
      <c r="L3" s="9">
        <v>1</v>
      </c>
      <c r="M3" s="9">
        <v>1</v>
      </c>
    </row>
    <row r="4" spans="1:13" ht="60" x14ac:dyDescent="0.25">
      <c r="A4" s="9" t="s">
        <v>80</v>
      </c>
      <c r="B4" s="9" t="s">
        <v>75</v>
      </c>
      <c r="C4" s="9" t="s">
        <v>81</v>
      </c>
      <c r="D4" s="68">
        <f t="shared" si="0"/>
        <v>0.8</v>
      </c>
      <c r="E4" s="9">
        <v>200</v>
      </c>
      <c r="F4" s="9">
        <f t="shared" si="1"/>
        <v>160</v>
      </c>
      <c r="J4" s="9" t="s">
        <v>124</v>
      </c>
      <c r="K4" s="9" t="s">
        <v>122</v>
      </c>
      <c r="L4" s="9">
        <v>1</v>
      </c>
      <c r="M4" s="9">
        <v>1</v>
      </c>
    </row>
    <row r="5" spans="1:13" ht="45" x14ac:dyDescent="0.25">
      <c r="A5" s="9" t="s">
        <v>82</v>
      </c>
      <c r="B5" s="9" t="s">
        <v>79</v>
      </c>
      <c r="C5" s="9" t="s">
        <v>83</v>
      </c>
      <c r="D5" s="68">
        <f t="shared" si="0"/>
        <v>0.79999999999999993</v>
      </c>
      <c r="E5" s="9">
        <v>100</v>
      </c>
      <c r="F5" s="9">
        <f t="shared" si="1"/>
        <v>80</v>
      </c>
      <c r="J5" s="9" t="s">
        <v>125</v>
      </c>
      <c r="K5" s="9" t="s">
        <v>122</v>
      </c>
      <c r="L5" s="9">
        <v>1</v>
      </c>
      <c r="M5" s="9">
        <v>3</v>
      </c>
    </row>
    <row r="6" spans="1:13" ht="60" x14ac:dyDescent="0.25">
      <c r="A6" s="9" t="s">
        <v>84</v>
      </c>
      <c r="B6" s="9" t="s">
        <v>73</v>
      </c>
      <c r="C6" s="9" t="s">
        <v>74</v>
      </c>
      <c r="D6" s="68">
        <f t="shared" si="0"/>
        <v>1</v>
      </c>
      <c r="E6" s="9">
        <v>30</v>
      </c>
      <c r="F6" s="9">
        <f t="shared" si="1"/>
        <v>30</v>
      </c>
      <c r="J6" s="9" t="s">
        <v>126</v>
      </c>
      <c r="K6" s="9" t="s">
        <v>122</v>
      </c>
      <c r="L6" s="9">
        <v>1</v>
      </c>
      <c r="M6" s="9">
        <v>4</v>
      </c>
    </row>
    <row r="7" spans="1:13" ht="60" x14ac:dyDescent="0.25">
      <c r="A7" s="9" t="s">
        <v>85</v>
      </c>
      <c r="B7" s="9" t="s">
        <v>86</v>
      </c>
      <c r="C7" s="9" t="s">
        <v>87</v>
      </c>
      <c r="D7" s="68">
        <f t="shared" si="0"/>
        <v>1</v>
      </c>
      <c r="E7" s="9">
        <v>91</v>
      </c>
      <c r="F7" s="9">
        <f t="shared" si="1"/>
        <v>91</v>
      </c>
      <c r="J7" s="9" t="s">
        <v>127</v>
      </c>
      <c r="K7" s="9" t="s">
        <v>122</v>
      </c>
      <c r="L7" s="9">
        <v>1</v>
      </c>
      <c r="M7" s="9">
        <v>4</v>
      </c>
    </row>
    <row r="8" spans="1:13" ht="45" x14ac:dyDescent="0.25">
      <c r="A8" s="9" t="s">
        <v>88</v>
      </c>
      <c r="B8" s="9" t="s">
        <v>89</v>
      </c>
      <c r="C8" s="9" t="s">
        <v>90</v>
      </c>
      <c r="D8" s="68">
        <f t="shared" si="0"/>
        <v>1.2000000000000002</v>
      </c>
      <c r="E8" s="9">
        <v>80</v>
      </c>
      <c r="F8" s="9">
        <f t="shared" si="1"/>
        <v>96.000000000000014</v>
      </c>
      <c r="J8" s="9" t="s">
        <v>128</v>
      </c>
      <c r="K8" s="9" t="s">
        <v>122</v>
      </c>
      <c r="L8" s="9">
        <v>1</v>
      </c>
      <c r="M8" s="9">
        <v>2</v>
      </c>
    </row>
    <row r="9" spans="1:13" ht="45" x14ac:dyDescent="0.25">
      <c r="A9" s="9" t="s">
        <v>91</v>
      </c>
      <c r="B9" s="9" t="s">
        <v>92</v>
      </c>
      <c r="C9" s="9" t="s">
        <v>83</v>
      </c>
      <c r="D9" s="68">
        <f t="shared" si="0"/>
        <v>1.2000000000000002</v>
      </c>
      <c r="E9" s="9">
        <v>60</v>
      </c>
      <c r="F9" s="9">
        <f t="shared" si="1"/>
        <v>72.000000000000014</v>
      </c>
      <c r="J9" s="9" t="s">
        <v>129</v>
      </c>
      <c r="K9" s="9" t="s">
        <v>122</v>
      </c>
      <c r="L9" s="9">
        <v>1</v>
      </c>
      <c r="M9" s="9">
        <v>3</v>
      </c>
    </row>
    <row r="10" spans="1:13" ht="45" x14ac:dyDescent="0.25">
      <c r="A10" s="9" t="s">
        <v>93</v>
      </c>
      <c r="B10" s="9" t="s">
        <v>94</v>
      </c>
      <c r="C10" s="9" t="s">
        <v>75</v>
      </c>
      <c r="D10" s="68">
        <f t="shared" si="0"/>
        <v>2</v>
      </c>
      <c r="E10" s="9">
        <v>40</v>
      </c>
      <c r="F10" s="9">
        <f t="shared" si="1"/>
        <v>80</v>
      </c>
      <c r="J10" s="9" t="s">
        <v>130</v>
      </c>
      <c r="K10" s="9" t="s">
        <v>122</v>
      </c>
      <c r="L10" s="9">
        <v>1</v>
      </c>
      <c r="M10" s="9">
        <v>2</v>
      </c>
    </row>
    <row r="11" spans="1:13" ht="30" x14ac:dyDescent="0.25">
      <c r="A11" s="9" t="s">
        <v>95</v>
      </c>
      <c r="B11" s="9" t="s">
        <v>73</v>
      </c>
      <c r="C11" s="9" t="s">
        <v>74</v>
      </c>
      <c r="D11" s="68">
        <f t="shared" si="0"/>
        <v>1</v>
      </c>
      <c r="E11" s="9">
        <v>51</v>
      </c>
      <c r="F11" s="9">
        <f t="shared" si="1"/>
        <v>51</v>
      </c>
      <c r="J11" s="9" t="s">
        <v>131</v>
      </c>
      <c r="K11" s="9" t="s">
        <v>122</v>
      </c>
      <c r="L11" s="9">
        <v>1</v>
      </c>
      <c r="M11" s="9">
        <v>5</v>
      </c>
    </row>
    <row r="12" spans="1:13" ht="45" x14ac:dyDescent="0.25">
      <c r="A12" s="9" t="s">
        <v>96</v>
      </c>
      <c r="B12" s="9" t="s">
        <v>73</v>
      </c>
      <c r="C12" s="9" t="s">
        <v>74</v>
      </c>
      <c r="D12" s="68">
        <f t="shared" si="0"/>
        <v>1</v>
      </c>
      <c r="E12" s="9">
        <v>51</v>
      </c>
      <c r="F12" s="9">
        <f t="shared" si="1"/>
        <v>51</v>
      </c>
      <c r="J12" s="9" t="s">
        <v>132</v>
      </c>
      <c r="K12" s="9" t="s">
        <v>122</v>
      </c>
      <c r="L12" s="9">
        <v>1</v>
      </c>
      <c r="M12" s="9">
        <v>4</v>
      </c>
    </row>
    <row r="13" spans="1:13" ht="45" x14ac:dyDescent="0.25">
      <c r="A13" s="9" t="s">
        <v>97</v>
      </c>
      <c r="B13" s="9" t="s">
        <v>73</v>
      </c>
      <c r="C13" s="9" t="s">
        <v>74</v>
      </c>
      <c r="D13" s="68">
        <f t="shared" si="0"/>
        <v>1</v>
      </c>
      <c r="E13" s="9">
        <v>71</v>
      </c>
      <c r="F13" s="9">
        <f t="shared" si="1"/>
        <v>71</v>
      </c>
      <c r="J13" s="9" t="s">
        <v>133</v>
      </c>
      <c r="K13" s="9" t="s">
        <v>122</v>
      </c>
      <c r="L13" s="9">
        <v>1</v>
      </c>
      <c r="M13" s="9">
        <v>3</v>
      </c>
    </row>
    <row r="14" spans="1:13" ht="45" x14ac:dyDescent="0.25">
      <c r="A14" s="9" t="s">
        <v>98</v>
      </c>
      <c r="B14" s="9" t="s">
        <v>77</v>
      </c>
      <c r="C14" s="9" t="s">
        <v>74</v>
      </c>
      <c r="D14" s="68">
        <f t="shared" si="0"/>
        <v>1.5</v>
      </c>
      <c r="E14" s="9">
        <v>60</v>
      </c>
      <c r="F14" s="9">
        <f t="shared" si="1"/>
        <v>90</v>
      </c>
      <c r="J14" s="9" t="s">
        <v>134</v>
      </c>
      <c r="K14" s="9" t="s">
        <v>122</v>
      </c>
      <c r="L14" s="9">
        <v>1</v>
      </c>
      <c r="M14" s="9">
        <v>2</v>
      </c>
    </row>
    <row r="15" spans="1:13" ht="30" x14ac:dyDescent="0.25">
      <c r="A15" s="14" t="s">
        <v>99</v>
      </c>
      <c r="C15" s="9"/>
      <c r="D15" s="9"/>
      <c r="E15" s="9"/>
      <c r="F15" s="15">
        <f>SUM(F2:F14)</f>
        <v>995</v>
      </c>
      <c r="J15" s="9" t="s">
        <v>135</v>
      </c>
      <c r="K15" s="9" t="s">
        <v>122</v>
      </c>
      <c r="L15" s="9">
        <v>1</v>
      </c>
      <c r="M15" s="9">
        <v>1</v>
      </c>
    </row>
    <row r="16" spans="1:13" x14ac:dyDescent="0.25">
      <c r="J16" s="14" t="s">
        <v>136</v>
      </c>
      <c r="K16" s="9" t="s">
        <v>137</v>
      </c>
      <c r="L16" s="9" t="s">
        <v>137</v>
      </c>
      <c r="M16" s="14">
        <f>SUM(M2:M15)</f>
        <v>36</v>
      </c>
    </row>
    <row r="18" spans="1:10" ht="18" x14ac:dyDescent="0.25">
      <c r="A18" s="7"/>
      <c r="B18" s="38"/>
    </row>
    <row r="19" spans="1:10" x14ac:dyDescent="0.25">
      <c r="J19" s="16"/>
    </row>
    <row r="20" spans="1:10" x14ac:dyDescent="0.25">
      <c r="J20" s="17"/>
    </row>
    <row r="21" spans="1:10" x14ac:dyDescent="0.25">
      <c r="J21" s="17"/>
    </row>
    <row r="22" spans="1:10" x14ac:dyDescent="0.25">
      <c r="J22" s="17"/>
    </row>
    <row r="23" spans="1:10" x14ac:dyDescent="0.25">
      <c r="J23" s="17"/>
    </row>
    <row r="24" spans="1:10" x14ac:dyDescent="0.25">
      <c r="J24" s="17"/>
    </row>
    <row r="25" spans="1:10" x14ac:dyDescent="0.25">
      <c r="J25" s="17"/>
    </row>
    <row r="26" spans="1:10" x14ac:dyDescent="0.25">
      <c r="J26" s="17"/>
    </row>
    <row r="27" spans="1:10" x14ac:dyDescent="0.25">
      <c r="J27" s="17"/>
    </row>
    <row r="28" spans="1:10" x14ac:dyDescent="0.25">
      <c r="J28" s="17"/>
    </row>
    <row r="29" spans="1:10" x14ac:dyDescent="0.25">
      <c r="J29" s="17"/>
    </row>
    <row r="30" spans="1:10" x14ac:dyDescent="0.25">
      <c r="J30" s="17"/>
    </row>
    <row r="31" spans="1:10" x14ac:dyDescent="0.25">
      <c r="J31" s="17"/>
    </row>
    <row r="32" spans="1:10" x14ac:dyDescent="0.25">
      <c r="J32" s="17"/>
    </row>
    <row r="33" spans="10:10" x14ac:dyDescent="0.25">
      <c r="J33" s="17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FECC-A25E-4BB7-8EBF-A22BF8ABFA89}">
  <dimension ref="A1:Q39"/>
  <sheetViews>
    <sheetView workbookViewId="0">
      <selection activeCell="E28" sqref="E28"/>
    </sheetView>
  </sheetViews>
  <sheetFormatPr defaultRowHeight="15.75" x14ac:dyDescent="0.25"/>
  <cols>
    <col min="1" max="1" width="24.42578125" style="19" customWidth="1"/>
    <col min="2" max="2" width="10.42578125" style="21" customWidth="1"/>
    <col min="3" max="3" width="10.85546875" style="19" bestFit="1" customWidth="1"/>
    <col min="4" max="4" width="11.140625" style="19" customWidth="1"/>
    <col min="5" max="5" width="12.28515625" style="19" customWidth="1"/>
    <col min="6" max="8" width="9.140625" style="19"/>
    <col min="9" max="9" width="8.42578125" style="19" bestFit="1" customWidth="1"/>
    <col min="10" max="10" width="12" style="21" bestFit="1" customWidth="1"/>
    <col min="11" max="11" width="9.140625" style="39"/>
    <col min="12" max="12" width="29.42578125" style="19" customWidth="1"/>
    <col min="13" max="13" width="28.42578125" style="19" customWidth="1"/>
    <col min="14" max="14" width="9.140625" style="19"/>
    <col min="15" max="15" width="9.5703125" style="19" customWidth="1"/>
    <col min="16" max="16" width="9.140625" style="19"/>
    <col min="17" max="17" width="10.140625" style="19" bestFit="1" customWidth="1"/>
    <col min="18" max="16384" width="9.140625" style="19"/>
  </cols>
  <sheetData>
    <row r="1" spans="1:17" x14ac:dyDescent="0.25">
      <c r="A1" s="19" t="s">
        <v>143</v>
      </c>
      <c r="B1" s="43">
        <v>11</v>
      </c>
      <c r="E1" s="54" t="s">
        <v>193</v>
      </c>
      <c r="F1" s="54"/>
      <c r="G1" s="23">
        <v>15</v>
      </c>
      <c r="I1" s="40" t="s">
        <v>157</v>
      </c>
      <c r="J1" s="41">
        <f>ROUND(B3/D15*B2, 2)</f>
        <v>15.83</v>
      </c>
      <c r="K1" s="45">
        <v>2</v>
      </c>
      <c r="L1" s="23"/>
      <c r="M1" s="23"/>
      <c r="O1" s="65"/>
      <c r="P1" s="65"/>
      <c r="Q1" s="66">
        <v>15.83</v>
      </c>
    </row>
    <row r="2" spans="1:17" x14ac:dyDescent="0.25">
      <c r="A2" s="19" t="s">
        <v>144</v>
      </c>
      <c r="B2" s="64">
        <v>3.31</v>
      </c>
      <c r="F2" s="23"/>
      <c r="G2" s="23"/>
      <c r="I2" s="40" t="s">
        <v>139</v>
      </c>
      <c r="J2" s="41">
        <f>ROUND(J1*8*TableSec5!M16, 2)</f>
        <v>4559.04</v>
      </c>
      <c r="K2" s="45">
        <v>1</v>
      </c>
      <c r="L2" s="23"/>
      <c r="M2" s="23"/>
      <c r="O2" s="65"/>
      <c r="P2" s="65"/>
      <c r="Q2" s="66">
        <v>4559.04</v>
      </c>
    </row>
    <row r="3" spans="1:17" x14ac:dyDescent="0.25">
      <c r="A3" s="19" t="s">
        <v>145</v>
      </c>
      <c r="B3" s="21">
        <v>800</v>
      </c>
      <c r="C3" s="23"/>
      <c r="D3" s="23"/>
      <c r="F3" s="23"/>
      <c r="G3" s="23"/>
      <c r="I3" s="40" t="s">
        <v>140</v>
      </c>
      <c r="J3" s="41">
        <f>ROUND(J2*B4/100, 2)</f>
        <v>182.36</v>
      </c>
      <c r="K3" s="45">
        <v>3</v>
      </c>
      <c r="L3" s="23"/>
      <c r="M3" s="23"/>
      <c r="O3" s="65"/>
      <c r="P3" s="65"/>
      <c r="Q3" s="66">
        <v>182.36</v>
      </c>
    </row>
    <row r="4" spans="1:17" x14ac:dyDescent="0.25">
      <c r="A4" s="18" t="s">
        <v>146</v>
      </c>
      <c r="B4" s="20">
        <v>4</v>
      </c>
      <c r="C4" s="23"/>
      <c r="D4" s="23"/>
      <c r="F4" s="23"/>
      <c r="G4" s="23"/>
      <c r="I4" s="48" t="s">
        <v>142</v>
      </c>
      <c r="J4" s="49">
        <f>J2+J3</f>
        <v>4741.3999999999996</v>
      </c>
      <c r="K4" s="45"/>
      <c r="O4" s="65"/>
      <c r="P4" s="65"/>
      <c r="Q4" s="66">
        <v>4741.3999999999996</v>
      </c>
    </row>
    <row r="5" spans="1:17" x14ac:dyDescent="0.25">
      <c r="A5" s="18" t="s">
        <v>147</v>
      </c>
      <c r="B5" s="44">
        <v>25</v>
      </c>
      <c r="C5" s="23"/>
      <c r="D5" s="23"/>
      <c r="F5" s="24"/>
      <c r="G5" s="23"/>
      <c r="I5" s="40" t="s">
        <v>141</v>
      </c>
      <c r="J5" s="41">
        <f>ROUND(J4*B6/100, 2)</f>
        <v>1612.08</v>
      </c>
      <c r="K5" s="45">
        <v>4</v>
      </c>
      <c r="L5" s="23"/>
      <c r="M5" s="23"/>
      <c r="O5" s="65"/>
      <c r="P5" s="65"/>
      <c r="Q5" s="66">
        <v>1612.08</v>
      </c>
    </row>
    <row r="6" spans="1:17" ht="15.75" customHeight="1" x14ac:dyDescent="0.25">
      <c r="A6" s="18" t="s">
        <v>148</v>
      </c>
      <c r="B6" s="22">
        <v>34</v>
      </c>
      <c r="C6" s="18"/>
      <c r="D6" s="18"/>
      <c r="E6" s="23"/>
      <c r="F6" s="23"/>
      <c r="G6" s="23"/>
      <c r="I6" s="40" t="s">
        <v>159</v>
      </c>
      <c r="J6" s="41">
        <f>ROUND(J4*B7/100, 2)</f>
        <v>24.66</v>
      </c>
      <c r="K6" s="45">
        <v>5</v>
      </c>
      <c r="L6" s="60"/>
      <c r="M6" s="23"/>
      <c r="O6" s="65"/>
      <c r="P6" s="65"/>
      <c r="Q6" s="66">
        <v>24.66</v>
      </c>
    </row>
    <row r="7" spans="1:17" x14ac:dyDescent="0.25">
      <c r="A7" s="18" t="s">
        <v>149</v>
      </c>
      <c r="B7" s="22">
        <v>0.52</v>
      </c>
      <c r="C7" s="23"/>
      <c r="D7" s="23"/>
      <c r="E7" s="23"/>
      <c r="F7" s="23"/>
      <c r="G7" s="61" t="s">
        <v>194</v>
      </c>
      <c r="H7" s="61"/>
      <c r="I7" s="61"/>
      <c r="J7" s="51">
        <f>J2+J3+J5+J6</f>
        <v>6378.1399999999994</v>
      </c>
      <c r="O7" s="65"/>
      <c r="P7" s="65"/>
      <c r="Q7" s="66">
        <v>6378.1399999999994</v>
      </c>
    </row>
    <row r="8" spans="1:17" x14ac:dyDescent="0.25">
      <c r="A8" s="18" t="s">
        <v>150</v>
      </c>
      <c r="B8" s="26">
        <v>7</v>
      </c>
      <c r="C8" s="23"/>
      <c r="D8" s="23"/>
      <c r="E8" s="23"/>
      <c r="F8" s="23"/>
      <c r="G8" s="23"/>
      <c r="I8" s="40" t="s">
        <v>174</v>
      </c>
      <c r="J8" s="41">
        <f>ROUND(B12*(130 *0.4 + 1 * 0.04), 2)</f>
        <v>20.190000000000001</v>
      </c>
      <c r="K8" s="45">
        <v>6</v>
      </c>
      <c r="O8" s="65"/>
      <c r="P8" s="65"/>
      <c r="Q8" s="66">
        <v>20.190000000000001</v>
      </c>
    </row>
    <row r="9" spans="1:17" x14ac:dyDescent="0.25">
      <c r="A9" s="18" t="s">
        <v>151</v>
      </c>
      <c r="B9" s="26">
        <v>15</v>
      </c>
      <c r="C9" s="23"/>
      <c r="D9" s="23"/>
      <c r="E9" s="23"/>
      <c r="F9" s="23"/>
      <c r="G9" s="23"/>
      <c r="I9" s="40" t="s">
        <v>175</v>
      </c>
      <c r="J9" s="41">
        <f>ROUND(B10*B11/100, 2)</f>
        <v>39.380000000000003</v>
      </c>
      <c r="K9" s="45">
        <v>7</v>
      </c>
      <c r="L9" s="23"/>
      <c r="M9" s="23"/>
      <c r="O9" s="65"/>
      <c r="P9" s="65"/>
      <c r="Q9" s="66">
        <v>39.380000000000003</v>
      </c>
    </row>
    <row r="10" spans="1:17" x14ac:dyDescent="0.25">
      <c r="A10" s="19" t="s">
        <v>152</v>
      </c>
      <c r="B10" s="26">
        <v>1890</v>
      </c>
      <c r="C10" s="23" t="s">
        <v>177</v>
      </c>
      <c r="D10" s="19">
        <v>10</v>
      </c>
      <c r="E10" s="23"/>
      <c r="F10" s="23"/>
      <c r="G10" s="23"/>
      <c r="I10" s="40" t="s">
        <v>175</v>
      </c>
      <c r="J10" s="41">
        <f>ROUND(J9/365*TableSec5!M16, 2)</f>
        <v>3.88</v>
      </c>
      <c r="K10" s="45"/>
      <c r="L10" s="23"/>
      <c r="M10" s="23"/>
      <c r="O10" s="65"/>
      <c r="P10" s="65"/>
      <c r="Q10" s="66">
        <v>3.88</v>
      </c>
    </row>
    <row r="11" spans="1:17" x14ac:dyDescent="0.25">
      <c r="A11" s="18" t="s">
        <v>153</v>
      </c>
      <c r="B11" s="25">
        <v>2.0836000000000001</v>
      </c>
      <c r="C11" s="23"/>
      <c r="D11" s="23"/>
      <c r="E11" s="23"/>
      <c r="F11" s="23"/>
      <c r="G11" s="23"/>
      <c r="I11" s="48" t="s">
        <v>178</v>
      </c>
      <c r="J11" s="49">
        <f>ROUND(D10*B13, 2)</f>
        <v>4967.6000000000004</v>
      </c>
      <c r="K11" s="50"/>
      <c r="L11" s="23"/>
      <c r="M11" s="23"/>
      <c r="O11" s="65"/>
      <c r="P11" s="65"/>
      <c r="Q11" s="66">
        <v>4967.6000000000004</v>
      </c>
    </row>
    <row r="12" spans="1:17" x14ac:dyDescent="0.25">
      <c r="A12" s="18" t="s">
        <v>154</v>
      </c>
      <c r="B12" s="25">
        <v>0.38790000000000002</v>
      </c>
      <c r="C12" s="23"/>
      <c r="D12" s="23"/>
      <c r="E12" s="23"/>
      <c r="F12" s="23"/>
      <c r="G12" s="23"/>
      <c r="I12" s="40" t="s">
        <v>176</v>
      </c>
      <c r="J12" s="41">
        <f>ROUND(J11*D14/100, 2)</f>
        <v>514.64</v>
      </c>
      <c r="K12" s="45">
        <v>8</v>
      </c>
      <c r="L12" s="23"/>
      <c r="M12" s="23"/>
      <c r="O12" s="65"/>
      <c r="P12" s="65"/>
      <c r="Q12" s="66">
        <v>514.64</v>
      </c>
    </row>
    <row r="13" spans="1:17" x14ac:dyDescent="0.25">
      <c r="A13" s="18" t="s">
        <v>155</v>
      </c>
      <c r="B13" s="22">
        <v>496.76</v>
      </c>
      <c r="C13" s="23"/>
      <c r="D13" s="24"/>
      <c r="E13" s="23"/>
      <c r="F13" s="23"/>
      <c r="G13" s="23"/>
      <c r="I13" s="40" t="s">
        <v>176</v>
      </c>
      <c r="J13" s="41">
        <f>ROUND(J12/365*TableSec5!M16, 2)</f>
        <v>50.76</v>
      </c>
      <c r="K13" s="45"/>
      <c r="L13" s="23"/>
      <c r="M13" s="23"/>
      <c r="O13" s="65"/>
      <c r="P13" s="65"/>
      <c r="Q13" s="66">
        <v>50.76</v>
      </c>
    </row>
    <row r="14" spans="1:17" x14ac:dyDescent="0.25">
      <c r="A14" s="18" t="s">
        <v>156</v>
      </c>
      <c r="B14" s="25">
        <v>0.20849999999999999</v>
      </c>
      <c r="C14" s="23" t="s">
        <v>179</v>
      </c>
      <c r="D14" s="23">
        <v>10.36</v>
      </c>
      <c r="E14" s="23"/>
      <c r="F14" s="23"/>
      <c r="G14" s="23"/>
      <c r="L14" s="23"/>
      <c r="M14" s="23"/>
      <c r="O14" s="65"/>
      <c r="P14" s="65"/>
      <c r="Q14" s="66"/>
    </row>
    <row r="15" spans="1:17" x14ac:dyDescent="0.25">
      <c r="A15" s="18" t="s">
        <v>158</v>
      </c>
      <c r="B15" s="26">
        <v>2007</v>
      </c>
      <c r="C15" s="23" t="s">
        <v>138</v>
      </c>
      <c r="D15" s="23">
        <f>B15/12</f>
        <v>167.25</v>
      </c>
      <c r="E15" s="23"/>
      <c r="F15" s="23"/>
      <c r="G15" s="23"/>
      <c r="I15" s="40" t="s">
        <v>180</v>
      </c>
      <c r="J15" s="41">
        <f>ROUND(J11*1/100, 2)</f>
        <v>49.68</v>
      </c>
      <c r="K15" s="45">
        <v>9</v>
      </c>
      <c r="L15" s="23"/>
      <c r="M15" s="23"/>
      <c r="O15" s="65"/>
      <c r="P15" s="65"/>
      <c r="Q15" s="66">
        <v>49.68</v>
      </c>
    </row>
    <row r="16" spans="1:17" x14ac:dyDescent="0.25">
      <c r="A16" s="18"/>
      <c r="B16" s="22"/>
      <c r="C16" s="23"/>
      <c r="D16" s="23"/>
      <c r="E16" s="23"/>
      <c r="F16" s="23"/>
      <c r="G16" s="23"/>
      <c r="I16" s="40" t="s">
        <v>181</v>
      </c>
      <c r="J16" s="41">
        <f>ROUND(J2*B9/100, 2)</f>
        <v>683.86</v>
      </c>
      <c r="K16" s="45">
        <v>10</v>
      </c>
      <c r="L16" s="23"/>
      <c r="M16" s="23"/>
      <c r="O16" s="65"/>
      <c r="P16" s="65"/>
      <c r="Q16" s="66">
        <v>683.86</v>
      </c>
    </row>
    <row r="17" spans="1:17" ht="16.5" thickBot="1" x14ac:dyDescent="0.3">
      <c r="A17" s="19" t="s">
        <v>173</v>
      </c>
      <c r="B17" s="22"/>
      <c r="C17" s="23"/>
      <c r="D17" s="23"/>
      <c r="E17" s="23"/>
      <c r="F17" s="23"/>
      <c r="G17" s="23"/>
      <c r="I17" s="41" t="s">
        <v>182</v>
      </c>
      <c r="J17" s="41">
        <f>ROUND(J2*B8/100, 2)</f>
        <v>319.13</v>
      </c>
      <c r="K17" s="45">
        <v>11</v>
      </c>
      <c r="L17" s="23"/>
      <c r="M17" s="23"/>
      <c r="O17" s="65"/>
      <c r="P17" s="65"/>
      <c r="Q17" s="66">
        <v>319.13</v>
      </c>
    </row>
    <row r="18" spans="1:17" ht="30.75" customHeight="1" x14ac:dyDescent="0.25">
      <c r="A18" s="27" t="s">
        <v>160</v>
      </c>
      <c r="B18" s="57" t="s">
        <v>162</v>
      </c>
      <c r="C18" s="57" t="s">
        <v>163</v>
      </c>
      <c r="D18" s="57" t="s">
        <v>164</v>
      </c>
      <c r="E18" s="57" t="s">
        <v>165</v>
      </c>
      <c r="F18" s="24"/>
      <c r="G18" s="24"/>
      <c r="L18" s="23"/>
      <c r="M18" s="23"/>
      <c r="O18" s="65"/>
      <c r="P18" s="65"/>
      <c r="Q18" s="66"/>
    </row>
    <row r="19" spans="1:17" ht="16.5" thickBot="1" x14ac:dyDescent="0.3">
      <c r="A19" s="28" t="s">
        <v>161</v>
      </c>
      <c r="B19" s="58"/>
      <c r="C19" s="58"/>
      <c r="D19" s="58"/>
      <c r="E19" s="58"/>
      <c r="I19" s="10" t="s">
        <v>111</v>
      </c>
      <c r="J19" s="42">
        <f>ROUND(M39*G1/100, 2)</f>
        <v>1124.04</v>
      </c>
      <c r="K19" s="45">
        <v>12</v>
      </c>
      <c r="O19" s="65"/>
      <c r="P19" s="65"/>
      <c r="Q19" s="67">
        <v>1124.04</v>
      </c>
    </row>
    <row r="20" spans="1:17" ht="32.25" thickBot="1" x14ac:dyDescent="0.3">
      <c r="A20" s="28" t="s">
        <v>166</v>
      </c>
      <c r="B20" s="29" t="s">
        <v>167</v>
      </c>
      <c r="C20" s="29">
        <v>1</v>
      </c>
      <c r="D20" s="29">
        <v>10.38</v>
      </c>
      <c r="E20" s="30">
        <f>C20*D20</f>
        <v>10.38</v>
      </c>
      <c r="I20" s="10" t="s">
        <v>112</v>
      </c>
      <c r="J20" s="42">
        <f>ROUND(M39+J19, 2)</f>
        <v>8617.66</v>
      </c>
      <c r="K20" s="45">
        <v>13</v>
      </c>
      <c r="O20" s="65"/>
      <c r="P20" s="65"/>
      <c r="Q20" s="67">
        <v>8617.66</v>
      </c>
    </row>
    <row r="21" spans="1:17" ht="16.5" thickBot="1" x14ac:dyDescent="0.3">
      <c r="A21" s="28" t="s">
        <v>168</v>
      </c>
      <c r="B21" s="29" t="s">
        <v>169</v>
      </c>
      <c r="C21" s="29">
        <v>1</v>
      </c>
      <c r="D21" s="29">
        <v>3.28</v>
      </c>
      <c r="E21" s="30">
        <f>C21*D21</f>
        <v>3.28</v>
      </c>
      <c r="I21" s="10" t="s">
        <v>114</v>
      </c>
      <c r="J21" s="42">
        <f>ROUND(J20*20/100, 2)</f>
        <v>1723.53</v>
      </c>
      <c r="K21" s="45">
        <v>14</v>
      </c>
      <c r="O21" s="65"/>
      <c r="P21" s="65"/>
      <c r="Q21" s="67">
        <v>1723.53</v>
      </c>
    </row>
    <row r="22" spans="1:17" ht="16.5" thickBot="1" x14ac:dyDescent="0.3">
      <c r="A22" s="28" t="s">
        <v>170</v>
      </c>
      <c r="B22" s="29" t="s">
        <v>171</v>
      </c>
      <c r="C22" s="29">
        <v>1</v>
      </c>
      <c r="D22" s="29">
        <v>20.12</v>
      </c>
      <c r="E22" s="30">
        <f>C22*D22</f>
        <v>20.12</v>
      </c>
      <c r="I22" s="10" t="s">
        <v>115</v>
      </c>
      <c r="J22" s="42">
        <f>ROUND(J20+J21, 2)</f>
        <v>10341.19</v>
      </c>
      <c r="K22" s="46">
        <v>15</v>
      </c>
      <c r="O22" s="65"/>
      <c r="P22" s="65"/>
      <c r="Q22" s="67">
        <v>10341.19</v>
      </c>
    </row>
    <row r="23" spans="1:17" ht="16.5" thickBot="1" x14ac:dyDescent="0.3">
      <c r="A23" s="28" t="s">
        <v>172</v>
      </c>
      <c r="B23" s="29" t="s">
        <v>137</v>
      </c>
      <c r="C23" s="29" t="s">
        <v>137</v>
      </c>
      <c r="D23" s="29" t="s">
        <v>137</v>
      </c>
      <c r="E23" s="30">
        <f>SUM(E20:E22)</f>
        <v>33.78</v>
      </c>
      <c r="I23" s="10" t="s">
        <v>116</v>
      </c>
      <c r="J23" s="42">
        <f>ROUND(J19-(J19*20/100), 2)</f>
        <v>899.23</v>
      </c>
      <c r="K23" s="46">
        <v>16</v>
      </c>
      <c r="O23" s="65"/>
      <c r="P23" s="65"/>
      <c r="Q23" s="67">
        <v>899.23</v>
      </c>
    </row>
    <row r="24" spans="1:17" ht="16.5" thickBot="1" x14ac:dyDescent="0.3">
      <c r="H24" s="46"/>
      <c r="L24" s="31" t="s">
        <v>100</v>
      </c>
      <c r="M24" s="32" t="s">
        <v>183</v>
      </c>
      <c r="O24" s="65"/>
      <c r="P24" s="65"/>
      <c r="Q24" s="65"/>
    </row>
    <row r="25" spans="1:17" ht="16.5" thickBot="1" x14ac:dyDescent="0.3">
      <c r="H25" s="46"/>
      <c r="I25" s="10" t="s">
        <v>188</v>
      </c>
      <c r="J25" s="42">
        <f>ROUND(J7*12, 2)</f>
        <v>76537.679999999993</v>
      </c>
      <c r="K25" s="46">
        <v>17</v>
      </c>
      <c r="L25" s="28" t="s">
        <v>101</v>
      </c>
      <c r="M25" s="30">
        <f>J2</f>
        <v>4559.04</v>
      </c>
      <c r="O25" s="65">
        <v>4559.04</v>
      </c>
      <c r="P25" s="65"/>
      <c r="Q25" s="65">
        <v>76537.679999999993</v>
      </c>
    </row>
    <row r="26" spans="1:17" ht="32.25" thickBot="1" x14ac:dyDescent="0.3">
      <c r="A26" s="55" t="s">
        <v>191</v>
      </c>
      <c r="B26" s="55"/>
      <c r="C26" s="55"/>
      <c r="D26" s="59">
        <f>ROUND((TableSec5!F15*100/B15)/100, 2)</f>
        <v>0.5</v>
      </c>
      <c r="E26" s="56" t="s">
        <v>192</v>
      </c>
      <c r="F26" s="56"/>
      <c r="G26" s="56"/>
      <c r="H26" s="46"/>
      <c r="I26" s="10" t="s">
        <v>189</v>
      </c>
      <c r="J26" s="42">
        <f>ROUND(J25*D26, 2)</f>
        <v>38268.839999999997</v>
      </c>
      <c r="K26" s="46">
        <v>18</v>
      </c>
      <c r="L26" s="28" t="s">
        <v>102</v>
      </c>
      <c r="M26" s="30">
        <f>J3</f>
        <v>182.36</v>
      </c>
      <c r="O26" s="65">
        <v>182.36</v>
      </c>
      <c r="P26" s="65"/>
      <c r="Q26" s="65">
        <v>38268.839999999997</v>
      </c>
    </row>
    <row r="27" spans="1:17" ht="32.25" thickBot="1" x14ac:dyDescent="0.3">
      <c r="D27" s="47"/>
      <c r="L27" s="28" t="s">
        <v>103</v>
      </c>
      <c r="M27" s="53">
        <f>SUM(M28:M29)</f>
        <v>1636.74</v>
      </c>
      <c r="O27" s="65">
        <v>1636.74</v>
      </c>
      <c r="P27" s="65"/>
      <c r="Q27" s="65"/>
    </row>
    <row r="28" spans="1:17" ht="31.5" x14ac:dyDescent="0.25">
      <c r="I28" s="62"/>
      <c r="J28" s="62"/>
      <c r="L28" s="36" t="s">
        <v>104</v>
      </c>
      <c r="M28" s="37">
        <f>J5</f>
        <v>1612.08</v>
      </c>
      <c r="O28" s="65">
        <v>1612.08</v>
      </c>
      <c r="P28" s="65"/>
      <c r="Q28" s="65">
        <v>27927.65</v>
      </c>
    </row>
    <row r="29" spans="1:17" ht="16.5" customHeight="1" thickBot="1" x14ac:dyDescent="0.3">
      <c r="H29" s="10" t="s">
        <v>190</v>
      </c>
      <c r="J29" s="63">
        <f>J26-J22</f>
        <v>27927.649999999994</v>
      </c>
      <c r="K29" s="46">
        <v>19</v>
      </c>
      <c r="L29" s="28" t="s">
        <v>105</v>
      </c>
      <c r="M29" s="30">
        <f>J6</f>
        <v>24.66</v>
      </c>
      <c r="O29" s="65">
        <v>24.66</v>
      </c>
      <c r="P29" s="65"/>
      <c r="Q29" s="65"/>
    </row>
    <row r="30" spans="1:17" ht="32.25" thickBot="1" x14ac:dyDescent="0.3">
      <c r="I30" s="62"/>
      <c r="J30" s="62"/>
      <c r="L30" s="28" t="s">
        <v>106</v>
      </c>
      <c r="M30" s="52">
        <f>SUM(M31:M32)</f>
        <v>53.97</v>
      </c>
      <c r="O30" s="65">
        <v>53.97</v>
      </c>
      <c r="P30" s="65"/>
      <c r="Q30" s="65"/>
    </row>
    <row r="31" spans="1:17" x14ac:dyDescent="0.25">
      <c r="L31" s="33" t="s">
        <v>186</v>
      </c>
      <c r="M31" s="35">
        <f>E23</f>
        <v>33.78</v>
      </c>
      <c r="O31" s="65">
        <v>33.78</v>
      </c>
      <c r="P31" s="65"/>
      <c r="Q31" s="65"/>
    </row>
    <row r="32" spans="1:17" ht="16.5" thickBot="1" x14ac:dyDescent="0.3">
      <c r="L32" s="28" t="s">
        <v>107</v>
      </c>
      <c r="M32" s="30">
        <f>J8</f>
        <v>20.190000000000001</v>
      </c>
      <c r="O32" s="65">
        <v>20.190000000000001</v>
      </c>
      <c r="P32" s="65"/>
      <c r="Q32" s="65"/>
    </row>
    <row r="33" spans="12:17" ht="32.25" thickBot="1" x14ac:dyDescent="0.3">
      <c r="L33" s="28" t="s">
        <v>108</v>
      </c>
      <c r="M33" s="52">
        <f>SUM(M34:M35)</f>
        <v>54.64</v>
      </c>
      <c r="O33" s="65">
        <v>54.64</v>
      </c>
      <c r="P33" s="65"/>
      <c r="Q33" s="65"/>
    </row>
    <row r="34" spans="12:17" ht="47.25" x14ac:dyDescent="0.25">
      <c r="L34" s="33" t="s">
        <v>187</v>
      </c>
      <c r="M34" s="35">
        <f>J10</f>
        <v>3.88</v>
      </c>
      <c r="O34" s="65">
        <v>3.88</v>
      </c>
      <c r="P34" s="65"/>
      <c r="Q34" s="65"/>
    </row>
    <row r="35" spans="12:17" ht="79.5" thickBot="1" x14ac:dyDescent="0.3">
      <c r="L35" s="28" t="s">
        <v>184</v>
      </c>
      <c r="M35" s="30">
        <f>J13</f>
        <v>50.76</v>
      </c>
      <c r="O35" s="65">
        <v>50.76</v>
      </c>
      <c r="P35" s="65"/>
      <c r="Q35" s="65"/>
    </row>
    <row r="36" spans="12:17" ht="32.25" thickBot="1" x14ac:dyDescent="0.3">
      <c r="L36" s="28" t="s">
        <v>185</v>
      </c>
      <c r="M36" s="30">
        <f>J10</f>
        <v>3.88</v>
      </c>
      <c r="O36" s="65">
        <v>3.88</v>
      </c>
      <c r="P36" s="65"/>
      <c r="Q36" s="65"/>
    </row>
    <row r="37" spans="12:17" ht="16.5" thickBot="1" x14ac:dyDescent="0.3">
      <c r="L37" s="28" t="s">
        <v>109</v>
      </c>
      <c r="M37" s="30">
        <f>J16</f>
        <v>683.86</v>
      </c>
      <c r="O37" s="65">
        <v>683.86</v>
      </c>
      <c r="P37" s="65"/>
      <c r="Q37" s="65"/>
    </row>
    <row r="38" spans="12:17" ht="16.5" thickBot="1" x14ac:dyDescent="0.3">
      <c r="L38" s="28" t="s">
        <v>110</v>
      </c>
      <c r="M38" s="30">
        <f>J17</f>
        <v>319.13</v>
      </c>
      <c r="O38" s="65">
        <v>319.13</v>
      </c>
      <c r="P38" s="65"/>
      <c r="Q38" s="65"/>
    </row>
    <row r="39" spans="12:17" ht="16.5" thickBot="1" x14ac:dyDescent="0.3">
      <c r="L39" s="31" t="s">
        <v>113</v>
      </c>
      <c r="M39" s="34">
        <f>SUM(M25:M27,M30,M33,M36:M38)</f>
        <v>7493.62</v>
      </c>
      <c r="O39" s="65">
        <v>7493.62</v>
      </c>
      <c r="P39" s="65"/>
      <c r="Q39" s="65"/>
    </row>
  </sheetData>
  <mergeCells count="8">
    <mergeCell ref="E1:F1"/>
    <mergeCell ref="A26:C26"/>
    <mergeCell ref="E26:G26"/>
    <mergeCell ref="B18:B19"/>
    <mergeCell ref="C18:C19"/>
    <mergeCell ref="D18:D19"/>
    <mergeCell ref="E18:E19"/>
    <mergeCell ref="G7:I7"/>
  </mergeCells>
  <conditionalFormatting sqref="J1:J23">
    <cfRule type="expression" dxfId="2" priority="5">
      <formula>J1&lt;&gt;Q1</formula>
    </cfRule>
  </conditionalFormatting>
  <conditionalFormatting sqref="J25:J29">
    <cfRule type="expression" dxfId="1" priority="2">
      <formula>J21&lt;&gt;Q21</formula>
    </cfRule>
  </conditionalFormatting>
  <conditionalFormatting sqref="M25:M39">
    <cfRule type="expression" dxfId="0" priority="1">
      <formula>M25&lt;&gt;O25</formula>
    </cfRule>
  </conditionalFormatting>
  <pageMargins left="0.7" right="0.7" top="0.75" bottom="0.75" header="0.3" footer="0.3"/>
  <pageSetup paperSize="9" orientation="portrait" r:id="rId1"/>
  <ignoredErrors>
    <ignoredError sqref="M27 M33 M36 J4" formula="1"/>
  </ignoredErrors>
  <drawing r:id="rId2"/>
  <legacyDrawing r:id="rId3"/>
  <oleObjects>
    <mc:AlternateContent xmlns:mc="http://schemas.openxmlformats.org/markup-compatibility/2006">
      <mc:Choice Requires="x14">
        <oleObject progId="Equation.3" shapeId="2054" r:id="rId4">
          <objectPr defaultSize="0" autoPict="0" r:id="rId5">
            <anchor moveWithCells="1" sizeWithCells="1">
              <from>
                <xdr:col>11</xdr:col>
                <xdr:colOff>0</xdr:colOff>
                <xdr:row>39</xdr:row>
                <xdr:rowOff>0</xdr:rowOff>
              </from>
              <to>
                <xdr:col>11</xdr:col>
                <xdr:colOff>219075</xdr:colOff>
                <xdr:row>39</xdr:row>
                <xdr:rowOff>9525</xdr:rowOff>
              </to>
            </anchor>
          </objectPr>
        </oleObject>
      </mc:Choice>
      <mc:Fallback>
        <oleObject progId="Equation.3" shapeId="205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BD</vt:lpstr>
      <vt:lpstr>TableSec5</vt:lpstr>
      <vt:lpstr>Sec5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2025-05-12T10:37:51Z</dcterms:created>
  <dcterms:modified xsi:type="dcterms:W3CDTF">2025-05-23T11:34:07Z</dcterms:modified>
</cp:coreProperties>
</file>