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6c9098425e9201/Documents/UCSD - Data Science and Visualization Bootcamp/Fundraiser-Success-Analysis-in-Excel/"/>
    </mc:Choice>
  </mc:AlternateContent>
  <xr:revisionPtr revIDLastSave="442" documentId="13_ncr:1_{D754642E-E684-4F4D-953B-1821B0424A6E}" xr6:coauthVersionLast="47" xr6:coauthVersionMax="47" xr10:uidLastSave="{3A958876-EE0B-496F-A8E4-98ADBD3C8A51}"/>
  <bookViews>
    <workbookView xWindow="-120" yWindow="-120" windowWidth="29040" windowHeight="15840" tabRatio="752" firstSheet="8" activeTab="10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4" state="hidden" r:id="rId3"/>
    <sheet name="Edinburgh Research" sheetId="5" state="hidden" r:id="rId4"/>
    <sheet name="Successful US Kickstarters" sheetId="6" state="hidden" r:id="rId5"/>
    <sheet name="Failed US Kickstarters" sheetId="7" state="hidden" r:id="rId6"/>
    <sheet name="Descriptive Statistics" sheetId="8" state="hidden" r:id="rId7"/>
    <sheet name="Box and Whiskers - Pled &amp; Goal" sheetId="9" state="hidden" r:id="rId8"/>
    <sheet name="Theater Outcomes by Date" sheetId="11" r:id="rId9"/>
    <sheet name="Outcomes Based on Goals" sheetId="12" r:id="rId10"/>
    <sheet name="Original Data" sheetId="1" r:id="rId11"/>
  </sheets>
  <definedNames>
    <definedName name="_xlnm._FilterDatabase" localSheetId="10" hidden="1">'Original Data'!$A$1:$U$4115</definedName>
    <definedName name="_xlchart.v1.0" hidden="1">'Original Data'!$D$1</definedName>
    <definedName name="_xlchart.v1.1" hidden="1">'Original Data'!$D$2:$D$4115</definedName>
    <definedName name="_xlchart.v1.2" hidden="1">'Original Data'!$E$1</definedName>
    <definedName name="_xlchart.v1.3" hidden="1">'Original Data'!$E$2:$E$4115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9" i="12"/>
  <c r="E10" i="12"/>
  <c r="E11" i="12"/>
  <c r="E12" i="12"/>
  <c r="E13" i="12"/>
  <c r="H2" i="12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2" i="12"/>
  <c r="F3" i="12"/>
  <c r="F4" i="12"/>
  <c r="F5" i="12"/>
  <c r="F6" i="12"/>
  <c r="F7" i="12"/>
  <c r="F8" i="12"/>
  <c r="F9" i="12"/>
  <c r="F10" i="12"/>
  <c r="F11" i="12"/>
  <c r="F12" i="12"/>
  <c r="F13" i="12"/>
  <c r="C13" i="8"/>
  <c r="C12" i="8"/>
  <c r="C11" i="8"/>
  <c r="C14" i="8"/>
  <c r="C6" i="8"/>
  <c r="C5" i="8"/>
  <c r="C7" i="8" s="1"/>
  <c r="C4" i="8"/>
  <c r="B13" i="8"/>
  <c r="B12" i="8"/>
  <c r="B11" i="8"/>
  <c r="B1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10" i="1"/>
  <c r="O4111" i="1"/>
  <c r="O4112" i="1"/>
  <c r="O4113" i="1"/>
  <c r="O4114" i="1"/>
  <c r="O4115" i="1"/>
  <c r="O2" i="1"/>
  <c r="C5" i="12" l="1"/>
  <c r="D13" i="12"/>
  <c r="C12" i="12"/>
  <c r="C8" i="12"/>
  <c r="C2" i="12"/>
  <c r="C6" i="12"/>
  <c r="C10" i="12"/>
  <c r="D2" i="12"/>
  <c r="D6" i="12"/>
  <c r="D10" i="12"/>
  <c r="C3" i="12"/>
  <c r="C7" i="12"/>
  <c r="C11" i="12"/>
  <c r="D3" i="12"/>
  <c r="D7" i="12"/>
  <c r="D11" i="12"/>
  <c r="C4" i="12"/>
  <c r="D4" i="12"/>
  <c r="D8" i="12"/>
  <c r="D12" i="12"/>
  <c r="C9" i="12"/>
  <c r="C13" i="12"/>
  <c r="D5" i="12"/>
  <c r="D9" i="12"/>
  <c r="B6" i="12"/>
  <c r="B10" i="12"/>
  <c r="B12" i="12"/>
  <c r="B3" i="12"/>
  <c r="B7" i="12"/>
  <c r="B11" i="12"/>
  <c r="B4" i="12"/>
  <c r="B8" i="12"/>
  <c r="B13" i="12"/>
  <c r="B5" i="12"/>
  <c r="B9" i="12"/>
  <c r="B2" i="12"/>
</calcChain>
</file>

<file path=xl/sharedStrings.xml><?xml version="1.0" encoding="utf-8"?>
<sst xmlns="http://schemas.openxmlformats.org/spreadsheetml/2006/main" count="30164" uniqueCount="8375">
  <si>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</si>
  <si>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</si>
  <si>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</si>
  <si>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</si>
  <si>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</si>
  <si>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</si>
  <si>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</si>
  <si>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</si>
  <si>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</si>
  <si>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</si>
  <si>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</si>
  <si>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</si>
  <si>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</si>
  <si>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</si>
  <si>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</si>
  <si>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</si>
  <si>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</si>
  <si>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</si>
  <si>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</si>
  <si>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</si>
  <si>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</si>
  <si>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</si>
  <si>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</si>
  <si>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</si>
  <si>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</si>
  <si>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</si>
  <si>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</si>
  <si>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</si>
  <si>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</si>
  <si>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</si>
  <si>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</si>
  <si>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</si>
  <si>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</si>
  <si>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</si>
  <si>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</si>
  <si>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</si>
  <si>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</si>
  <si>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</si>
  <si>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</si>
  <si>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</si>
  <si>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</si>
  <si>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</si>
  <si>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</si>
  <si>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</si>
  <si>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</si>
  <si>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</si>
  <si>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</si>
  <si>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</si>
  <si>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</si>
  <si>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</si>
  <si>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</si>
  <si>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</si>
  <si>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</si>
  <si>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</si>
  <si>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</si>
  <si>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</si>
  <si>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</si>
  <si>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</si>
  <si>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</si>
  <si>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</si>
  <si>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</si>
  <si>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</si>
  <si>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</si>
  <si>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</si>
  <si>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</si>
  <si>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</si>
  <si>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</si>
  <si>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</si>
  <si>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</si>
  <si>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</si>
  <si>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</si>
  <si>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</si>
  <si>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</si>
  <si>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</si>
  <si>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</si>
  <si>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</si>
  <si>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</si>
  <si>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</si>
  <si>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</si>
  <si>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</si>
  <si>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</si>
  <si>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</si>
  <si>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</si>
  <si>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</si>
  <si>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</si>
  <si>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</si>
  <si>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</si>
  <si>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</si>
  <si>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</si>
  <si>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</si>
  <si>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</si>
  <si>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</si>
  <si>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</si>
  <si>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</si>
  <si>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</si>
  <si>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</si>
  <si>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</si>
  <si>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</si>
  <si>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</si>
  <si>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</si>
  <si>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</si>
  <si>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</si>
  <si>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</si>
  <si>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</si>
  <si>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</si>
  <si>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</si>
  <si>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</si>
  <si>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</si>
  <si>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</si>
  <si>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</si>
  <si>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</si>
  <si>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</si>
  <si>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</si>
  <si>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</si>
  <si>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</si>
  <si>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</si>
  <si>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</si>
  <si>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</si>
  <si>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</si>
  <si>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</si>
  <si>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</si>
  <si>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</si>
  <si>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</si>
  <si>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</si>
  <si>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</si>
  <si>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</si>
  <si>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</si>
  <si>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</si>
  <si>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</si>
  <si>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</si>
  <si>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</si>
  <si>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</si>
  <si>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</si>
  <si>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</si>
  <si>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</si>
  <si>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</si>
  <si>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</si>
  <si>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</si>
  <si>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</si>
  <si>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</si>
  <si>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</si>
  <si>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</si>
  <si>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</si>
  <si>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</si>
  <si>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</si>
  <si>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</si>
  <si>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</si>
  <si>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</si>
  <si>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</si>
  <si>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</si>
  <si>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</si>
  <si>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</si>
  <si>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</si>
  <si>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</si>
  <si>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</si>
  <si>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</si>
  <si>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</si>
  <si>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</si>
  <si>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</si>
  <si>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</si>
  <si>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</si>
  <si>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</si>
  <si>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</si>
  <si>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</si>
  <si>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</si>
  <si>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</si>
  <si>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</si>
  <si>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</si>
  <si>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</si>
  <si>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</si>
  <si>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</si>
  <si>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</si>
  <si>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</si>
  <si>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</si>
  <si>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</si>
  <si>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</si>
  <si>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</si>
  <si>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</si>
  <si>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</si>
  <si>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</si>
  <si>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</si>
  <si>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</si>
  <si>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</si>
  <si>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</si>
  <si>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</si>
  <si>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</si>
  <si>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</si>
  <si>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</si>
  <si>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</si>
  <si>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</si>
  <si>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</si>
  <si>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</si>
  <si>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</si>
  <si>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</si>
  <si>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</si>
  <si>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</si>
  <si>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</si>
  <si>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</si>
  <si>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</si>
  <si>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</si>
  <si>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</si>
  <si>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</si>
  <si>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</si>
  <si>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</si>
  <si>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</si>
  <si>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</si>
  <si>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</si>
  <si>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</si>
  <si>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</si>
  <si>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</si>
  <si>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</si>
  <si>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</si>
  <si>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</si>
  <si>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</si>
  <si>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</si>
  <si>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</si>
  <si>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</si>
  <si>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</si>
  <si>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</si>
  <si>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</si>
  <si>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</si>
  <si>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</si>
  <si>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</si>
  <si>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</si>
  <si>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</si>
  <si>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</si>
  <si>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</si>
  <si>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</si>
  <si>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</si>
  <si>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</si>
  <si>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</si>
  <si>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</si>
  <si>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</si>
  <si>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</si>
  <si>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</si>
  <si>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</si>
  <si>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</si>
  <si>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</si>
  <si>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</si>
  <si>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</si>
  <si>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</si>
  <si>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</si>
  <si>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</si>
  <si>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</si>
  <si>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</si>
  <si>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</si>
  <si>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</si>
  <si>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</si>
  <si>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</si>
  <si>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</si>
  <si>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</si>
  <si>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</si>
  <si>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</si>
  <si>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</si>
  <si>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</si>
  <si>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</si>
  <si>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</si>
  <si>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</si>
  <si>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</si>
  <si>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</si>
  <si>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</si>
  <si>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</si>
  <si>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</si>
  <si>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</si>
  <si>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</si>
  <si>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</si>
  <si>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</si>
  <si>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</si>
  <si>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</si>
  <si>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</si>
  <si>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</si>
  <si>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</si>
  <si>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</si>
  <si>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</si>
  <si>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</si>
  <si>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</si>
  <si>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</si>
  <si>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</si>
  <si>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</si>
  <si>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</si>
  <si>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</si>
  <si>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</si>
  <si>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</si>
  <si>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</si>
  <si>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</si>
  <si>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</si>
  <si>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</si>
  <si>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</si>
  <si>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</si>
  <si>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</si>
  <si>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</si>
  <si>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</si>
  <si>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</si>
  <si>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</si>
  <si>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</si>
  <si>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</si>
  <si>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</si>
  <si>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</si>
  <si>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</si>
  <si>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</si>
  <si>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</si>
  <si>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</si>
  <si>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</si>
  <si>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</si>
  <si>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</si>
  <si>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</si>
  <si>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</si>
  <si>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</si>
  <si>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</si>
  <si>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</si>
  <si>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</si>
  <si>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</si>
  <si>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</si>
  <si>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</si>
  <si>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</si>
  <si>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</si>
  <si>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</si>
  <si>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</si>
  <si>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</si>
  <si>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</si>
  <si>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</si>
  <si>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</si>
  <si>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</si>
  <si>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</si>
  <si>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</si>
  <si>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</si>
  <si>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</si>
  <si>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</si>
  <si>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</si>
  <si>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</si>
  <si>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</si>
  <si>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</si>
  <si>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</si>
  <si>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</si>
  <si>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</si>
  <si>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</si>
  <si>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</si>
  <si>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</si>
  <si>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</si>
  <si>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</si>
  <si>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</si>
  <si>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</si>
  <si>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</si>
  <si>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</si>
  <si>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</si>
  <si>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</si>
  <si>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</si>
  <si>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</si>
  <si>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</si>
  <si>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</si>
  <si>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</si>
  <si>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</si>
  <si>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</si>
  <si>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</si>
  <si>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</si>
  <si>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</si>
  <si>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</si>
  <si>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</si>
  <si>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</si>
  <si>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</si>
  <si>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</si>
  <si>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</si>
  <si>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</si>
  <si>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</si>
  <si>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</si>
  <si>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</si>
  <si>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</si>
  <si>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</si>
  <si>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</si>
  <si>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</si>
  <si>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</si>
  <si>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</si>
  <si>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</si>
  <si>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</si>
  <si>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</si>
  <si>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</si>
  <si>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</si>
  <si>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</si>
  <si>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</si>
  <si>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</si>
  <si>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</si>
  <si>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</si>
  <si>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</si>
  <si>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</si>
  <si>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</si>
  <si>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</si>
  <si>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</si>
  <si>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</si>
  <si>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</si>
  <si>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</si>
  <si>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</si>
  <si>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</si>
  <si>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</si>
  <si>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</si>
  <si>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</si>
  <si>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</si>
  <si>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</si>
  <si>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</si>
  <si>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</si>
  <si>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</si>
  <si>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</si>
  <si>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</si>
  <si>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</si>
  <si>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</si>
  <si>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</si>
  <si>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</si>
  <si>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</si>
  <si>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</si>
  <si>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</si>
  <si>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</si>
  <si>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</si>
  <si>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</si>
  <si>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</si>
  <si>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</si>
  <si>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</si>
  <si>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</si>
  <si>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</si>
  <si>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</si>
  <si>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</si>
  <si>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</si>
  <si>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</si>
  <si>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</si>
  <si>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</si>
  <si>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</si>
  <si>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</si>
  <si>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</si>
  <si>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</si>
  <si>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</si>
  <si>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</si>
  <si>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</si>
  <si>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</si>
  <si>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</si>
  <si>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</si>
  <si>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</si>
  <si>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</si>
  <si>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</si>
  <si>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</si>
  <si>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</si>
  <si>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</si>
  <si>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</si>
  <si>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</si>
  <si>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</si>
  <si>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</si>
  <si>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</si>
  <si>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</si>
  <si>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</si>
  <si>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</si>
  <si>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</si>
  <si>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</si>
  <si>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</si>
  <si>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</si>
  <si>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</si>
  <si>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</si>
  <si>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</si>
  <si>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</si>
  <si>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</si>
  <si>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</si>
  <si>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</si>
  <si>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</si>
  <si>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</si>
  <si>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</si>
  <si>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</si>
  <si>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</si>
  <si>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</si>
  <si>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</si>
  <si>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</si>
  <si>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</si>
  <si>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</si>
  <si>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</si>
  <si>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</si>
  <si>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</si>
  <si>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</si>
  <si>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</si>
  <si>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</si>
  <si>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</si>
  <si>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</si>
  <si>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</si>
  <si>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</si>
  <si>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</si>
  <si>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</si>
  <si>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</si>
  <si>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</si>
  <si>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</si>
  <si>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</si>
  <si>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</si>
  <si>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</si>
  <si>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</si>
  <si>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</si>
  <si>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</si>
  <si>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</si>
  <si>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</si>
  <si>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</si>
  <si>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</si>
  <si>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</si>
  <si>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</si>
  <si>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</si>
  <si>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</si>
  <si>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</si>
  <si>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</si>
  <si>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</si>
  <si>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</si>
  <si>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</si>
  <si>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</si>
  <si>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</si>
  <si>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</si>
  <si>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</si>
  <si>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</si>
  <si>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</si>
  <si>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</si>
  <si>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</si>
  <si>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</si>
  <si>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</si>
  <si>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</si>
  <si>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</si>
  <si>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</si>
  <si>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</si>
  <si>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</si>
  <si>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</si>
  <si>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</si>
  <si>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</si>
  <si>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</si>
  <si>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</si>
  <si>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</si>
  <si>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</si>
  <si>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</si>
  <si>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</si>
  <si>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</si>
  <si>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</si>
  <si>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</si>
  <si>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</si>
  <si>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</si>
  <si>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</si>
  <si>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</si>
  <si>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</si>
  <si>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</si>
  <si>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</si>
  <si>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</si>
  <si>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</si>
  <si>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</si>
  <si>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</si>
  <si>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</si>
  <si>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</si>
  <si>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</si>
  <si>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</si>
  <si>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</si>
  <si>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</si>
  <si>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</si>
  <si>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</si>
  <si>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</si>
  <si>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</si>
  <si>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</si>
  <si>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</si>
  <si>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</si>
  <si>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</si>
  <si>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</si>
  <si>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</si>
  <si>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</si>
  <si>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</si>
  <si>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</si>
  <si>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</si>
  <si>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</si>
  <si>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</si>
  <si>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</si>
  <si>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</si>
  <si>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</si>
  <si>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</si>
  <si>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</si>
  <si>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</si>
  <si>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</si>
  <si>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</si>
  <si>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</si>
  <si>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</si>
  <si>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</si>
  <si>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</si>
  <si>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</si>
  <si>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</si>
  <si>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</si>
  <si>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</si>
  <si>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</si>
  <si>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</si>
  <si>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</si>
  <si>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</si>
  <si>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</si>
  <si>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</si>
  <si>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</si>
  <si>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</si>
  <si>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</si>
  <si>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</si>
  <si>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</si>
  <si>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</si>
  <si>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</si>
  <si>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</si>
  <si>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</si>
  <si>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</si>
  <si>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</si>
  <si>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</si>
  <si>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</si>
  <si>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</si>
  <si>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</si>
  <si>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</si>
  <si>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</si>
  <si>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</si>
  <si>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</si>
  <si>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</si>
  <si>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</si>
  <si>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</si>
  <si>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</si>
  <si>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</si>
  <si>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</si>
  <si>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</si>
  <si>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</si>
  <si>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</si>
  <si>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</si>
  <si>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</si>
  <si>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</si>
  <si>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</si>
  <si>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</si>
  <si>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</si>
  <si>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</si>
  <si>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</si>
  <si>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</si>
  <si>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</si>
  <si>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</si>
  <si>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</si>
  <si>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</si>
  <si>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</si>
  <si>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</si>
  <si>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</si>
  <si>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</si>
  <si>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</si>
  <si>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</si>
  <si>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</si>
  <si>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</si>
  <si>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</si>
  <si>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</si>
  <si>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</si>
  <si>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</si>
  <si>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</si>
  <si>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</si>
  <si>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</si>
  <si>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</si>
  <si>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</si>
  <si>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</si>
  <si>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</si>
  <si>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</si>
  <si>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</si>
  <si>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</si>
  <si>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</si>
  <si>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</si>
  <si>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</si>
  <si>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</si>
  <si>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</si>
  <si>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</si>
  <si>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</si>
  <si>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</si>
  <si>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</si>
  <si>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</si>
  <si>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</si>
  <si>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</si>
  <si>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</si>
  <si>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</si>
  <si>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</si>
  <si>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</si>
  <si>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</si>
  <si>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</si>
  <si>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</si>
  <si>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</si>
  <si>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</si>
  <si>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</si>
  <si>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</si>
  <si>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</si>
  <si>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</si>
  <si>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</si>
  <si>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</si>
  <si>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</si>
  <si>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</si>
  <si>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</si>
  <si>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</si>
  <si>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</si>
  <si>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</si>
  <si>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</si>
  <si>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</si>
  <si>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</si>
  <si>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</si>
  <si>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</si>
  <si>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</si>
  <si>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</si>
  <si>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</si>
  <si>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</si>
  <si>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</si>
  <si>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</si>
  <si>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</si>
  <si>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</si>
  <si>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</si>
  <si>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</si>
  <si>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</si>
  <si>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</si>
  <si>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</si>
  <si>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</si>
  <si>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</si>
  <si>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</si>
  <si>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</si>
  <si>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</si>
  <si>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</si>
  <si>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</si>
  <si>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</si>
  <si>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</si>
  <si>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</si>
  <si>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</si>
  <si>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</si>
  <si>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</si>
  <si>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</si>
  <si>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</si>
  <si>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</si>
  <si>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</si>
  <si>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</si>
  <si>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</si>
  <si>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</si>
  <si>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</si>
  <si>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</si>
  <si>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</si>
  <si>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</si>
  <si>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</si>
  <si>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</si>
  <si>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</si>
  <si>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</si>
  <si>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</si>
  <si>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</si>
  <si>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</si>
  <si>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</si>
  <si>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</si>
  <si>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</si>
  <si>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</si>
  <si>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</si>
  <si>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</si>
  <si>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</si>
  <si>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</si>
  <si>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</si>
  <si>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</si>
  <si>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</si>
  <si>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</si>
  <si>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</si>
  <si>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</si>
  <si>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</si>
  <si>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</si>
  <si>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</si>
  <si>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</si>
  <si>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</si>
  <si>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</si>
  <si>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</si>
  <si>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</si>
  <si>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</si>
  <si>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</si>
  <si>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</si>
  <si>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</si>
  <si>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</si>
  <si>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</si>
  <si>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</si>
  <si>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</si>
  <si>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</si>
  <si>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</si>
  <si>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</si>
  <si>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</si>
  <si>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</si>
  <si>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</si>
  <si>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</si>
  <si>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</si>
  <si>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</si>
  <si>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</si>
  <si>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</si>
  <si>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</si>
  <si>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</si>
  <si>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</si>
  <si>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</si>
  <si>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</si>
  <si>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</si>
  <si>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</si>
  <si>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</si>
  <si>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</si>
  <si>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</si>
  <si>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</si>
  <si>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</si>
  <si>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</si>
  <si>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</si>
  <si>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</si>
  <si>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</si>
  <si>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</si>
  <si>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</si>
  <si>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</si>
  <si>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</si>
  <si>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</si>
  <si>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</si>
  <si>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</si>
  <si>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</si>
  <si>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</si>
  <si>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</si>
  <si>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</si>
  <si>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</si>
  <si>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</si>
  <si>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</si>
  <si>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</si>
  <si>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</si>
  <si>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</si>
  <si>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</si>
  <si>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</si>
  <si>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</si>
  <si>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</si>
  <si>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</si>
  <si>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</si>
  <si>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</si>
  <si>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</si>
  <si>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</si>
  <si>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</si>
  <si>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</si>
  <si>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</si>
  <si>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</si>
  <si>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</si>
  <si>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</si>
  <si>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</si>
  <si>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</si>
  <si>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</si>
  <si>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</si>
  <si>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</si>
  <si>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</si>
  <si>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</si>
  <si>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</si>
  <si>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</si>
  <si>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</si>
  <si>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</si>
  <si>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</si>
  <si>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</si>
  <si>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</si>
  <si>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</si>
  <si>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</si>
  <si>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</si>
  <si>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</si>
  <si>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</si>
  <si>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</si>
  <si>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</si>
  <si>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</si>
  <si>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</si>
  <si>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</si>
  <si>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</si>
  <si>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</si>
  <si>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</si>
  <si>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</si>
  <si>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</si>
  <si>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</si>
  <si>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</si>
  <si>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</si>
  <si>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</si>
  <si>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</si>
  <si>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</si>
  <si>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</si>
  <si>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</si>
  <si>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</si>
  <si>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</si>
  <si>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</si>
  <si>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</si>
  <si>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</si>
  <si>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</si>
  <si>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</si>
  <si>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</si>
  <si>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</si>
  <si>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</si>
  <si>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</si>
  <si>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</si>
  <si>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</si>
  <si>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</si>
  <si>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</si>
  <si>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</si>
  <si>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</si>
  <si>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</si>
  <si>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</si>
  <si>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</si>
  <si>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</si>
  <si>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</si>
  <si>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</si>
  <si>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</si>
  <si>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</si>
  <si>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</si>
  <si>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</si>
  <si>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</si>
  <si>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</si>
  <si>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</si>
  <si>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</si>
  <si>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</si>
  <si>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</si>
  <si>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</si>
  <si>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</si>
  <si>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</si>
  <si>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</si>
  <si>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</si>
  <si>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</si>
  <si>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</si>
  <si>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</si>
  <si>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</si>
  <si>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</si>
  <si>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</si>
  <si>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</si>
  <si>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</si>
  <si>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</si>
  <si>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</si>
  <si>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</si>
  <si>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</si>
  <si>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</si>
  <si>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</si>
  <si>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</si>
  <si>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</si>
  <si>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</si>
  <si>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</si>
  <si>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</si>
  <si>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</si>
  <si>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</si>
  <si>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</si>
  <si>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</si>
  <si>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</si>
  <si>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</si>
  <si>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</si>
  <si>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</si>
  <si>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</si>
  <si>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</si>
  <si>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</si>
  <si>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</si>
  <si>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</si>
  <si>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</si>
  <si>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</si>
  <si>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</si>
  <si>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</si>
  <si>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</si>
  <si>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</si>
  <si>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</si>
  <si>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</si>
  <si>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</si>
  <si>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</si>
  <si>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</si>
  <si>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</si>
  <si>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</si>
  <si>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</si>
  <si>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</si>
  <si>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</si>
  <si>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</si>
  <si>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</si>
  <si>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</si>
  <si>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</si>
  <si>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</si>
  <si>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</si>
  <si>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</si>
  <si>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</si>
  <si>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</si>
  <si>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</si>
  <si>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</si>
  <si>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</si>
  <si>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</si>
  <si>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</si>
  <si>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</si>
  <si>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</si>
  <si>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</si>
  <si>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</si>
  <si>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</si>
  <si>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</si>
  <si>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</si>
  <si>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</si>
  <si>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</si>
  <si>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</si>
  <si>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</si>
  <si>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</si>
  <si>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</si>
  <si>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</si>
  <si>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</si>
  <si>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</si>
  <si>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</si>
  <si>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</si>
  <si>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</si>
  <si>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</si>
  <si>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</si>
  <si>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</si>
  <si>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</si>
  <si>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</si>
  <si>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</si>
  <si>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</si>
  <si>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</si>
  <si>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</si>
  <si>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</si>
  <si>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</si>
  <si>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</si>
  <si>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</si>
  <si>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</si>
  <si>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</si>
  <si>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</si>
  <si>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</si>
  <si>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</si>
  <si>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</si>
  <si>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</si>
  <si>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</si>
  <si>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</si>
  <si>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</si>
  <si>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</si>
  <si>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</si>
  <si>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</si>
  <si>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</si>
  <si>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</si>
  <si>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</si>
  <si>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</si>
  <si>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</si>
  <si>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</si>
  <si>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</si>
  <si>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</si>
  <si>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</si>
  <si>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</si>
  <si>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</si>
  <si>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</si>
  <si>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</si>
  <si>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</si>
  <si>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</si>
  <si>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</si>
  <si>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</si>
  <si>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</si>
  <si>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</si>
  <si>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</si>
  <si>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</si>
  <si>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</si>
  <si>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</si>
  <si>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</si>
  <si>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</si>
  <si>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</si>
  <si>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</si>
  <si>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</si>
  <si>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</si>
  <si>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</si>
  <si>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</si>
  <si>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</si>
  <si>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</si>
  <si>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</si>
  <si>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</si>
  <si>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</si>
  <si>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</si>
  <si>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</si>
  <si>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</si>
  <si>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</si>
  <si>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</si>
  <si>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</si>
  <si>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</si>
  <si>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</si>
  <si>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</si>
  <si>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</si>
  <si>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</si>
  <si>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</si>
  <si>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</si>
  <si>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</si>
  <si>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</si>
  <si>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</si>
  <si>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</si>
  <si>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</si>
  <si>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</si>
  <si>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</si>
  <si>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</si>
  <si>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</si>
  <si>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</si>
  <si>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</si>
  <si>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</si>
  <si>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</si>
  <si>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</si>
  <si>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</si>
  <si>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</si>
  <si>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</si>
  <si>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</si>
  <si>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</si>
  <si>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</si>
  <si>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</si>
  <si>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</si>
  <si>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</si>
  <si>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</si>
  <si>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</si>
  <si>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</si>
  <si>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</si>
  <si>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</si>
  <si>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</si>
  <si>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</si>
  <si>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</si>
  <si>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</si>
  <si>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</si>
  <si>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</si>
  <si>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</si>
  <si>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</si>
  <si>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</si>
  <si>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</si>
  <si>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</si>
  <si>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</si>
  <si>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</si>
  <si>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</si>
  <si>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</si>
  <si>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</si>
  <si>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</si>
  <si>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</si>
  <si>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</si>
  <si>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</si>
  <si>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</si>
  <si>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</si>
  <si>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</si>
  <si>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</si>
  <si>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</si>
  <si>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</si>
  <si>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</si>
  <si>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</si>
  <si>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</si>
  <si>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</si>
  <si>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</si>
  <si>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</si>
  <si>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</si>
  <si>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</si>
  <si>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</si>
  <si>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</si>
  <si>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</si>
  <si>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</si>
  <si>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</si>
  <si>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</si>
  <si>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</si>
  <si>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</si>
  <si>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</si>
  <si>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</si>
  <si>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</si>
  <si>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</si>
  <si>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</si>
  <si>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</si>
  <si>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</si>
  <si>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</si>
  <si>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</si>
  <si>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</si>
  <si>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</si>
  <si>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</si>
  <si>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</si>
  <si>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</si>
  <si>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</si>
  <si>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</si>
  <si>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</si>
  <si>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</si>
  <si>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</si>
  <si>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</si>
  <si>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</si>
  <si>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</si>
  <si>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</si>
  <si>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</si>
  <si>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</si>
  <si>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</si>
  <si>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</si>
  <si>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</si>
  <si>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</si>
  <si>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</si>
  <si>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</si>
  <si>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</si>
  <si>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</si>
  <si>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</si>
  <si>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</si>
  <si>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</si>
  <si>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</si>
  <si>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</si>
  <si>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</si>
  <si>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</si>
  <si>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</si>
  <si>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</si>
  <si>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</si>
  <si>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</si>
  <si>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</si>
  <si>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</si>
  <si>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</si>
  <si>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</si>
  <si>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</si>
  <si>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</si>
  <si>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</si>
  <si>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</si>
  <si>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</si>
  <si>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</si>
  <si>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</si>
  <si>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</si>
  <si>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</si>
  <si>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</si>
  <si>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</si>
  <si>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</si>
  <si>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</si>
  <si>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</si>
  <si>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</si>
  <si>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</si>
  <si>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</si>
  <si>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</si>
  <si>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</si>
  <si>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</si>
  <si>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</si>
  <si>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</si>
  <si>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</si>
  <si>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</si>
  <si>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</si>
  <si>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</si>
  <si>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</si>
  <si>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</si>
  <si>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</si>
  <si>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</si>
  <si>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</si>
  <si>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</si>
  <si>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</si>
  <si>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</si>
  <si>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</si>
  <si>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</si>
  <si>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</si>
  <si>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</si>
  <si>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</si>
  <si>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</si>
  <si>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</si>
  <si>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</si>
  <si>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</si>
  <si>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</si>
  <si>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</si>
  <si>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</si>
  <si>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</si>
  <si>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</si>
  <si>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</si>
  <si>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</si>
  <si>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</si>
  <si>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</si>
  <si>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</si>
  <si>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</si>
  <si>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</si>
  <si>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</si>
  <si>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</si>
  <si>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</si>
  <si>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</si>
  <si>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</si>
  <si>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</si>
  <si>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</si>
  <si>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</si>
  <si>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</si>
  <si>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</si>
  <si>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</si>
  <si>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</si>
  <si>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</si>
  <si>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</si>
  <si>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</si>
  <si>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</si>
  <si>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</si>
  <si>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</si>
  <si>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</si>
  <si>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</si>
  <si>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</si>
  <si>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</si>
  <si>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</si>
  <si>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</si>
  <si>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</si>
  <si>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</si>
  <si>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</si>
  <si>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</si>
  <si>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</si>
  <si>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</si>
  <si>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</si>
  <si>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</si>
  <si>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</si>
  <si>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</si>
  <si>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</si>
  <si>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</si>
  <si>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</si>
  <si>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</si>
  <si>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</si>
  <si>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</si>
  <si>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</si>
  <si>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</si>
  <si>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</si>
  <si>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</si>
  <si>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</si>
  <si>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</si>
  <si>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</si>
  <si>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</si>
  <si>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</si>
  <si>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</si>
  <si>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</si>
  <si>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</si>
  <si>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</si>
  <si>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</si>
  <si>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</si>
  <si>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</si>
  <si>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</si>
  <si>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</si>
  <si>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</si>
  <si>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</si>
  <si>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</si>
  <si>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</si>
  <si>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</si>
  <si>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</si>
  <si>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</si>
  <si>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</si>
  <si>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</si>
  <si>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</si>
  <si>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</si>
  <si>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</si>
  <si>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</si>
  <si>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</si>
  <si>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</si>
  <si>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</si>
  <si>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</si>
  <si>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</si>
  <si>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</si>
  <si>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</si>
  <si>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</si>
  <si>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</si>
  <si>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</si>
  <si>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</si>
  <si>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</si>
  <si>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</si>
  <si>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</si>
  <si>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</si>
  <si>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</si>
  <si>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</si>
  <si>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</si>
  <si>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</si>
  <si>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</si>
  <si>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</si>
  <si>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</si>
  <si>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</si>
  <si>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</si>
  <si>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</si>
  <si>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</si>
  <si>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</si>
  <si>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</si>
  <si>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</si>
  <si>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</si>
  <si>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</si>
  <si>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</si>
  <si>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</si>
  <si>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</si>
  <si>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</si>
  <si>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</si>
  <si>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</si>
  <si>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</si>
  <si>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</si>
  <si>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</si>
  <si>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</si>
  <si>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</si>
  <si>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</si>
  <si>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</si>
  <si>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</si>
  <si>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</si>
  <si>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</si>
  <si>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</si>
  <si>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</si>
  <si>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</si>
  <si>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</si>
  <si>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</si>
  <si>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</si>
  <si>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</si>
  <si>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</si>
  <si>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</si>
  <si>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</si>
  <si>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</si>
  <si>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</si>
  <si>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</si>
  <si>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</si>
  <si>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</si>
  <si>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</si>
  <si>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</si>
  <si>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</si>
  <si>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</si>
  <si>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</si>
  <si>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</si>
  <si>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</si>
  <si>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</si>
  <si>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</si>
  <si>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</si>
  <si>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</si>
  <si>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</si>
  <si>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</si>
  <si>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</si>
  <si>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</si>
  <si>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</si>
  <si>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</si>
  <si>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</si>
  <si>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</si>
  <si>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</si>
  <si>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</si>
  <si>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</si>
  <si>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</si>
  <si>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</si>
  <si>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</si>
  <si>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</si>
  <si>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</si>
  <si>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</si>
  <si>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</si>
  <si>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</si>
  <si>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</si>
  <si>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</si>
  <si>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</si>
  <si>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</si>
  <si>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</si>
  <si>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</si>
  <si>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</si>
  <si>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</si>
  <si>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</si>
  <si>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</si>
  <si>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</si>
  <si>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</si>
  <si>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</si>
  <si>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</si>
  <si>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</si>
  <si>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</si>
  <si>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</si>
  <si>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</si>
  <si>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</si>
  <si>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</si>
  <si>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</si>
  <si>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</si>
  <si>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</si>
  <si>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</si>
  <si>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</si>
  <si>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</si>
  <si>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</si>
  <si>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</si>
  <si>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</si>
  <si>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</si>
  <si>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</si>
  <si>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</si>
  <si>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</si>
  <si>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</si>
  <si>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</si>
  <si>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</si>
  <si>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</si>
  <si>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</si>
  <si>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</si>
  <si>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</si>
  <si>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</si>
  <si>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</si>
  <si>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</si>
  <si>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</si>
  <si>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</si>
  <si>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</si>
  <si>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</si>
  <si>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</si>
  <si>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</si>
  <si>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</si>
  <si>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</si>
  <si>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</si>
  <si>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</si>
  <si>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</si>
  <si>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</si>
  <si>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</si>
  <si>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</si>
  <si>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</si>
  <si>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</si>
  <si>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</si>
  <si>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</si>
  <si>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</si>
  <si>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</si>
  <si>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</si>
  <si>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</si>
  <si>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</si>
  <si>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</si>
  <si>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</si>
  <si>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</si>
  <si>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</si>
  <si>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</si>
  <si>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</si>
  <si>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</si>
  <si>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</si>
  <si>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</si>
  <si>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</si>
  <si>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</si>
  <si>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</si>
  <si>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</si>
  <si>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</si>
  <si>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</si>
  <si>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</si>
  <si>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</si>
  <si>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</si>
  <si>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</si>
  <si>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</si>
  <si>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</si>
  <si>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</si>
  <si>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</si>
  <si>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</si>
  <si>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</si>
  <si>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</si>
  <si>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</si>
  <si>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</si>
  <si>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</si>
  <si>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</si>
  <si>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</si>
  <si>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</si>
  <si>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</si>
  <si>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</si>
  <si>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</si>
  <si>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</si>
  <si>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</si>
  <si>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</si>
  <si>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</si>
  <si>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</si>
  <si>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</si>
  <si>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</si>
  <si>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</si>
  <si>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</si>
  <si>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</si>
  <si>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</si>
  <si>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</si>
  <si>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</si>
  <si>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</si>
  <si>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</si>
  <si>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</si>
  <si>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</si>
  <si>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</si>
  <si>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</si>
  <si>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</si>
  <si>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</si>
  <si>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</si>
  <si>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</si>
  <si>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</si>
  <si>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</si>
  <si>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</si>
  <si>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</si>
  <si>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</si>
  <si>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</si>
  <si>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</si>
  <si>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</si>
  <si>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</si>
  <si>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</si>
  <si>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</si>
  <si>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</si>
  <si>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</si>
  <si>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</si>
  <si>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</si>
  <si>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</si>
  <si>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</si>
  <si>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</si>
  <si>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</si>
  <si>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</si>
  <si>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</si>
  <si>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</si>
  <si>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</si>
  <si>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</si>
  <si>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</si>
  <si>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</si>
  <si>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</si>
  <si>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</si>
  <si>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</si>
  <si>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</si>
  <si>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</si>
  <si>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</si>
  <si>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</si>
  <si>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</si>
  <si>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</si>
  <si>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</si>
  <si>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</si>
  <si>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</si>
  <si>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</si>
  <si>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</si>
  <si>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</si>
  <si>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</si>
  <si>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</si>
  <si>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</si>
  <si>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</si>
  <si>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</si>
  <si>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</si>
  <si>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</si>
  <si>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</si>
  <si>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</si>
  <si>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</si>
  <si>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</si>
  <si>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</si>
  <si>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</si>
  <si>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</si>
  <si>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</si>
  <si>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</si>
  <si>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</si>
  <si>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</si>
  <si>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</si>
  <si>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</si>
  <si>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</si>
  <si>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</si>
  <si>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</si>
  <si>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</si>
  <si>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</si>
  <si>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</si>
  <si>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</si>
  <si>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</si>
  <si>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</si>
  <si>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</si>
  <si>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</si>
  <si>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</si>
  <si>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</si>
  <si>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</si>
  <si>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</si>
  <si>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</si>
  <si>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</si>
  <si>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</si>
  <si>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</si>
  <si>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</si>
  <si>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</si>
  <si>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</si>
  <si>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</si>
  <si>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</si>
  <si>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</si>
  <si>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</si>
  <si>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</si>
  <si>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</si>
  <si>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</si>
  <si>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</si>
  <si>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</si>
  <si>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</si>
  <si>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</si>
  <si>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</si>
  <si>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</si>
  <si>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</si>
  <si>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</si>
  <si>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</si>
  <si>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</si>
  <si>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</si>
  <si>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</si>
  <si>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</si>
  <si>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</si>
  <si>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</si>
  <si>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</si>
  <si>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</si>
  <si>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</si>
  <si>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</si>
  <si>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</si>
  <si>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</si>
  <si>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</si>
  <si>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</si>
  <si>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</si>
  <si>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</si>
  <si>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</si>
  <si>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</si>
  <si>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</si>
  <si>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</si>
  <si>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</si>
  <si>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</si>
  <si>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</si>
  <si>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</si>
  <si>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</si>
  <si>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</si>
  <si>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</si>
  <si>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</si>
  <si>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</si>
  <si>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</si>
  <si>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</si>
  <si>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</si>
  <si>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</si>
  <si>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</si>
  <si>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</si>
  <si>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</si>
  <si>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</si>
  <si>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</si>
  <si>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</si>
  <si>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</si>
  <si>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</si>
  <si>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</si>
  <si>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</si>
  <si>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</si>
  <si>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</si>
  <si>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</si>
  <si>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</si>
  <si>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</si>
  <si>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</si>
  <si>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</si>
  <si>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</si>
  <si>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</si>
  <si>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</si>
  <si>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</si>
  <si>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</si>
  <si>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</si>
  <si>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</si>
  <si>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</si>
  <si>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</si>
  <si>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</si>
  <si>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</si>
  <si>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</si>
  <si>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</si>
  <si>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</si>
  <si>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</si>
  <si>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</si>
  <si>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</si>
  <si>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</si>
  <si>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</si>
  <si>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</si>
  <si>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</si>
  <si>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</si>
  <si>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</si>
  <si>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</si>
  <si>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</si>
  <si>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</si>
  <si>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</si>
  <si>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</si>
  <si>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</si>
  <si>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</si>
  <si>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</si>
  <si>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</si>
  <si>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</si>
  <si>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</si>
  <si>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</si>
  <si>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</si>
  <si>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</si>
  <si>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</si>
  <si>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</si>
  <si>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</si>
  <si>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</si>
  <si>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</si>
  <si>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</si>
  <si>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</si>
  <si>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</si>
  <si>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</si>
  <si>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</si>
  <si>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</si>
  <si>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</si>
  <si>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</si>
  <si>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</si>
  <si>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</si>
  <si>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</si>
  <si>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</si>
  <si>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</si>
  <si>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</si>
  <si>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</si>
  <si>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</si>
  <si>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</si>
  <si>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</si>
  <si>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</si>
  <si>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</si>
  <si>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</si>
  <si>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</si>
  <si>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</si>
  <si>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</si>
  <si>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</si>
  <si>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</si>
  <si>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</si>
  <si>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</si>
  <si>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</si>
  <si>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</si>
  <si>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</si>
  <si>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</si>
  <si>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</si>
  <si>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</si>
  <si>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</si>
  <si>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</si>
  <si>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</si>
  <si>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</si>
  <si>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</si>
  <si>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</si>
  <si>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</si>
  <si>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</si>
  <si>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</si>
  <si>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</si>
  <si>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</si>
  <si>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</si>
  <si>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</si>
  <si>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</si>
  <si>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</si>
  <si>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</si>
  <si>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</si>
  <si>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</si>
  <si>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</si>
  <si>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</si>
  <si>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</si>
  <si>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</si>
  <si>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</si>
  <si>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</si>
  <si>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</si>
  <si>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</si>
  <si>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</si>
  <si>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</si>
  <si>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</si>
  <si>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</si>
  <si>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</si>
  <si>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</si>
  <si>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</si>
  <si>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</si>
  <si>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</si>
  <si>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</si>
  <si>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</si>
  <si>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</si>
  <si>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</si>
  <si>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</si>
  <si>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</si>
  <si>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</si>
  <si>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</si>
  <si>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</si>
  <si>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</si>
  <si>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</si>
  <si>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</si>
  <si>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</si>
  <si>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</si>
  <si>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</si>
  <si>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</si>
  <si>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</si>
  <si>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</si>
  <si>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</si>
  <si>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</si>
  <si>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</si>
  <si>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</si>
  <si>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</si>
  <si>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</si>
  <si>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</si>
  <si>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</si>
  <si>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</si>
  <si>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</si>
  <si>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</si>
  <si>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</si>
  <si>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</si>
  <si>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</si>
  <si>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</si>
  <si>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</si>
  <si>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</si>
  <si>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</si>
  <si>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</si>
  <si>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</si>
  <si>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</si>
  <si>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</si>
  <si>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</si>
  <si>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</si>
  <si>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</si>
  <si>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</si>
  <si>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</si>
  <si>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</si>
  <si>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</si>
  <si>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</si>
  <si>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</si>
  <si>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</si>
  <si>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</si>
  <si>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</si>
  <si>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</si>
  <si>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</si>
  <si>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</si>
  <si>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</si>
  <si>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</si>
  <si>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</si>
  <si>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</si>
  <si>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</si>
  <si>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</si>
  <si>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</si>
  <si>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</si>
  <si>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</si>
  <si>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</si>
  <si>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</si>
  <si>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</si>
  <si>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</si>
  <si>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</si>
  <si>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</si>
  <si>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</si>
  <si>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</si>
  <si>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</si>
  <si>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</si>
  <si>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</si>
  <si>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</si>
  <si>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</si>
  <si>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</si>
  <si>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</si>
  <si>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</si>
  <si>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</si>
  <si>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</si>
  <si>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</si>
  <si>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</si>
  <si>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</si>
  <si>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</si>
  <si>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</si>
  <si>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</si>
  <si>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</si>
  <si>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</si>
  <si>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</si>
  <si>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</si>
  <si>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</si>
  <si>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</si>
  <si>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</si>
  <si>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</si>
  <si>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</si>
  <si>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</si>
  <si>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</si>
  <si>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</si>
  <si>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</si>
  <si>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</si>
  <si>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</si>
  <si>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</si>
  <si>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</si>
  <si>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</si>
  <si>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</si>
  <si>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</si>
  <si>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</si>
  <si>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</si>
  <si>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</si>
  <si>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</si>
  <si>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</si>
  <si>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</si>
  <si>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</si>
  <si>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</si>
  <si>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</si>
  <si>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</si>
  <si>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</si>
  <si>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</si>
  <si>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</si>
  <si>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</si>
  <si>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</si>
  <si>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</si>
  <si>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</si>
  <si>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</si>
  <si>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</si>
  <si>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</si>
  <si>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</si>
  <si>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</si>
  <si>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</si>
  <si>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</si>
  <si>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</si>
  <si>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</si>
  <si>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</si>
  <si>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</si>
  <si>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</si>
  <si>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</si>
  <si>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</si>
  <si>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</si>
  <si>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</si>
  <si>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</si>
  <si>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</si>
  <si>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</si>
  <si>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</si>
  <si>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</si>
  <si>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</si>
  <si>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</si>
  <si>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</si>
  <si>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</si>
  <si>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</si>
  <si>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</si>
  <si>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</si>
  <si>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</si>
  <si>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</si>
  <si>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</si>
  <si>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</si>
  <si>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</si>
  <si>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</si>
  <si>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</si>
  <si>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</si>
  <si>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</si>
  <si>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</si>
  <si>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</si>
  <si>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</si>
  <si>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</si>
  <si>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</si>
  <si>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</si>
  <si>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</si>
  <si>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</si>
  <si>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</si>
  <si>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</si>
  <si>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</si>
  <si>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</si>
  <si>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</si>
  <si>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</si>
  <si>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</si>
  <si>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</si>
  <si>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</si>
  <si>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</si>
  <si>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</si>
  <si>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</si>
  <si>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</si>
  <si>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</si>
  <si>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</si>
  <si>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</si>
  <si>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</si>
  <si>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</si>
  <si>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</si>
  <si>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</si>
  <si>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</si>
  <si>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</si>
  <si>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</si>
  <si>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</si>
  <si>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</si>
  <si>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</si>
  <si>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</si>
  <si>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</si>
  <si>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</si>
  <si>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</si>
  <si>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</si>
  <si>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</si>
  <si>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</si>
  <si>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</si>
  <si>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</si>
  <si>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</si>
  <si>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</si>
  <si>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</si>
  <si>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</si>
  <si>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</si>
  <si>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</si>
  <si>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</si>
  <si>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</si>
  <si>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</si>
  <si>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</si>
  <si>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</si>
  <si>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</si>
  <si>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</si>
  <si>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</si>
  <si>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</si>
  <si>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</si>
  <si>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</si>
  <si>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</si>
  <si>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</si>
  <si>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</si>
  <si>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</si>
  <si>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</si>
  <si>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</si>
  <si>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</si>
  <si>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</si>
  <si>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</si>
  <si>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</si>
  <si>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</si>
  <si>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</si>
  <si>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</si>
  <si>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</si>
  <si>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</si>
  <si>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</si>
  <si>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</si>
  <si>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</si>
  <si>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</si>
  <si>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</si>
  <si>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</si>
  <si>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</si>
  <si>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</si>
  <si>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</si>
  <si>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</si>
  <si>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</si>
  <si>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</si>
  <si>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</si>
  <si>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</si>
  <si>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</si>
  <si>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</si>
  <si>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</si>
  <si>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</si>
  <si>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</si>
  <si>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</si>
  <si>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</si>
  <si>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</si>
  <si>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</si>
  <si>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</si>
  <si>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</si>
  <si>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</si>
  <si>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</si>
  <si>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</si>
  <si>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</si>
  <si>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</si>
  <si>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</si>
  <si>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</si>
  <si>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</si>
  <si>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</si>
  <si>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</si>
  <si>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</si>
  <si>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</si>
  <si>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</si>
  <si>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</si>
  <si>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</si>
  <si>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</si>
  <si>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</si>
  <si>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</si>
  <si>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</si>
  <si>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</si>
  <si>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</si>
  <si>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</si>
  <si>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</si>
  <si>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</si>
  <si>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</si>
  <si>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</si>
  <si>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</si>
  <si>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</si>
  <si>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</si>
  <si>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</si>
  <si>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</si>
  <si>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</si>
  <si>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</si>
  <si>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</si>
  <si>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</si>
  <si>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</si>
  <si>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</si>
  <si>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</si>
  <si>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</si>
  <si>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</si>
  <si>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</si>
  <si>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</si>
  <si>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</si>
  <si>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</si>
  <si>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</si>
  <si>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</si>
  <si>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</si>
  <si>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</si>
  <si>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</si>
  <si>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</si>
  <si>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</si>
  <si>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</si>
  <si>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</si>
  <si>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</si>
  <si>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</si>
  <si>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</si>
  <si>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</si>
  <si>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</si>
  <si>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</si>
  <si>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</si>
  <si>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</si>
  <si>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</si>
  <si>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</si>
  <si>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</si>
  <si>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</si>
  <si>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</si>
  <si>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</si>
  <si>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</si>
  <si>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</si>
  <si>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</si>
  <si>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</si>
  <si>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</si>
  <si>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</si>
  <si>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</si>
  <si>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</si>
  <si>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</si>
  <si>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</si>
  <si>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</si>
  <si>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</si>
  <si>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</si>
  <si>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</si>
  <si>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</si>
  <si>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</si>
  <si>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</si>
  <si>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</si>
  <si>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</si>
  <si>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</si>
  <si>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</si>
  <si>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</si>
  <si>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</si>
  <si>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</si>
  <si>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</si>
  <si>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</si>
  <si>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</si>
  <si>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</si>
  <si>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</si>
  <si>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</si>
  <si>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</si>
  <si>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</si>
  <si>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</si>
  <si>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</si>
  <si>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</si>
  <si>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</si>
  <si>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</si>
  <si>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</si>
  <si>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</si>
  <si>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</si>
  <si>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</si>
  <si>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</si>
  <si>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</si>
  <si>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</si>
  <si>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</si>
  <si>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</si>
  <si>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</si>
  <si>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</si>
  <si>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</si>
  <si>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</si>
  <si>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</si>
  <si>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</si>
  <si>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</si>
  <si>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</si>
  <si>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</si>
  <si>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</si>
  <si>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</si>
  <si>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</si>
  <si>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</si>
  <si>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</si>
  <si>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</si>
  <si>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</si>
  <si>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</si>
  <si>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</si>
  <si>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</si>
  <si>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</si>
  <si>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</si>
  <si>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</si>
  <si>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</si>
  <si>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</si>
  <si>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</si>
  <si>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</si>
  <si>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</si>
  <si>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</si>
  <si>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</si>
  <si>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</si>
  <si>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</si>
  <si>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</si>
  <si>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</si>
  <si>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</si>
  <si>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</si>
  <si>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</si>
  <si>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</si>
  <si>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</si>
  <si>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</si>
  <si>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</si>
  <si>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</si>
  <si>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</si>
  <si>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</si>
  <si>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</si>
  <si>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</si>
  <si>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</si>
  <si>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</si>
  <si>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</si>
  <si>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</si>
  <si>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</si>
  <si>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</si>
  <si>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</si>
  <si>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</si>
  <si>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</si>
  <si>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</si>
  <si>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</si>
  <si>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</si>
  <si>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</si>
  <si>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</si>
  <si>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</si>
  <si>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</si>
  <si>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</si>
  <si>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</si>
  <si>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</si>
  <si>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</si>
  <si>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</si>
  <si>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</si>
  <si>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</si>
  <si>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</si>
  <si>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</si>
  <si>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</si>
  <si>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</si>
  <si>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</si>
  <si>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</si>
  <si>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</si>
  <si>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</si>
  <si>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</si>
  <si>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</si>
  <si>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</si>
  <si>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</si>
  <si>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</si>
  <si>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</si>
  <si>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</si>
  <si>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</si>
  <si>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</si>
  <si>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</si>
  <si>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</si>
  <si>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</si>
  <si>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</si>
  <si>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</si>
  <si>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</si>
  <si>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</si>
  <si>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</si>
  <si>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</si>
  <si>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</si>
  <si>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</si>
  <si>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</si>
  <si>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</si>
  <si>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</si>
  <si>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</si>
  <si>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</si>
  <si>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</si>
  <si>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</si>
  <si>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</si>
  <si>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</si>
  <si>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</si>
  <si>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</si>
  <si>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</si>
  <si>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</si>
  <si>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</si>
  <si>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</si>
  <si>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</si>
  <si>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</si>
  <si>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</si>
  <si>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</si>
  <si>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</si>
  <si>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</si>
  <si>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</si>
  <si>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</si>
  <si>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</si>
  <si>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</si>
  <si>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</si>
  <si>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</si>
  <si>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</si>
  <si>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</si>
  <si>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</si>
  <si>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</si>
  <si>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</si>
  <si>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</si>
  <si>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</si>
  <si>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</si>
  <si>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</si>
  <si>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</si>
  <si>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</si>
  <si>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</si>
  <si>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</si>
  <si>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</si>
  <si>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</si>
  <si>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</si>
  <si>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</si>
  <si>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</si>
  <si>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</si>
  <si>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</si>
  <si>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</si>
  <si>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</si>
  <si>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</si>
  <si>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</si>
  <si>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</si>
  <si>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</si>
  <si>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</si>
  <si>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</si>
  <si>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</si>
  <si>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</si>
  <si>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</si>
  <si>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</si>
  <si>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</si>
  <si>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</si>
  <si>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</si>
  <si>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</si>
  <si>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</si>
  <si>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</si>
  <si>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</si>
  <si>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</si>
  <si>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</si>
  <si>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</si>
  <si>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</si>
  <si>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</si>
  <si>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</si>
  <si>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</si>
  <si>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</si>
  <si>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</si>
  <si>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</si>
  <si>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</si>
  <si>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</si>
  <si>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</si>
  <si>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</si>
  <si>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</si>
  <si>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</si>
  <si>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</si>
  <si>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</si>
  <si>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</si>
  <si>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</si>
  <si>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</si>
  <si>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</si>
  <si>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</si>
  <si>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</si>
  <si>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</si>
  <si>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</si>
  <si>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</si>
  <si>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</si>
  <si>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</si>
  <si>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</si>
  <si>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</si>
  <si>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</si>
  <si>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</si>
  <si>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</si>
  <si>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</si>
  <si>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</si>
  <si>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</si>
  <si>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</si>
  <si>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</si>
  <si>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</si>
  <si>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</si>
  <si>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</si>
  <si>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</si>
  <si>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</si>
  <si>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</si>
  <si>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</si>
  <si>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</si>
  <si>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</si>
  <si>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</si>
  <si>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</si>
  <si>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</si>
  <si>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</si>
  <si>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</si>
  <si>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</si>
  <si>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</si>
  <si>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</si>
  <si>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</si>
  <si>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</si>
  <si>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</si>
  <si>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</si>
  <si>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</si>
  <si>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</si>
  <si>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</si>
  <si>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</si>
  <si>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</si>
  <si>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</si>
  <si>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</si>
  <si>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</si>
  <si>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</si>
  <si>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</si>
  <si>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</si>
  <si>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</si>
  <si>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</si>
  <si>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</si>
  <si>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</si>
  <si>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</si>
  <si>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</si>
  <si>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</si>
  <si>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</si>
  <si>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</si>
  <si>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</si>
  <si>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</si>
  <si>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</si>
  <si>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</si>
  <si>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</si>
  <si>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</si>
  <si>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</si>
  <si>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</si>
  <si>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</si>
  <si>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</si>
  <si>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</si>
  <si>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</si>
  <si>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</si>
  <si>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</si>
  <si>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</si>
  <si>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</si>
  <si>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</si>
  <si>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</si>
  <si>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</si>
  <si>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</si>
  <si>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</si>
  <si>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</si>
  <si>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</si>
  <si>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</si>
  <si>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</si>
  <si>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</si>
  <si>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</si>
  <si>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</si>
  <si>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</si>
  <si>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</si>
  <si>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</si>
  <si>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</si>
  <si>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</si>
  <si>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</si>
  <si>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</si>
  <si>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</si>
  <si>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</si>
  <si>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</si>
  <si>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</si>
  <si>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</si>
  <si>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</si>
  <si>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</si>
  <si>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</si>
  <si>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</si>
  <si>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</si>
  <si>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</si>
  <si>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</si>
  <si>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</si>
  <si>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</si>
  <si>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</si>
  <si>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</si>
  <si>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</si>
  <si>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</si>
  <si>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</si>
  <si>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</si>
  <si>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</si>
  <si>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</si>
  <si>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</si>
  <si>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</si>
  <si>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</si>
  <si>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</si>
  <si>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</si>
  <si>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</si>
  <si>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</si>
  <si>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</si>
  <si>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</si>
  <si>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</si>
  <si>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</si>
  <si>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</si>
  <si>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</si>
  <si>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</si>
  <si>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</si>
  <si>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</si>
  <si>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</si>
  <si>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</si>
  <si>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</si>
  <si>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</si>
  <si>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</si>
  <si>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</si>
  <si>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</si>
  <si>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</si>
  <si>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</si>
  <si>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</si>
  <si>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</si>
  <si>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</si>
  <si>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</si>
  <si>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</si>
  <si>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</si>
  <si>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</si>
  <si>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</si>
  <si>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</si>
  <si>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</si>
  <si>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</si>
  <si>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</si>
  <si>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</si>
  <si>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</si>
  <si>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</si>
  <si>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</si>
  <si>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</si>
  <si>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</si>
  <si>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</si>
  <si>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</si>
  <si>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</si>
  <si>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</si>
  <si>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</si>
  <si>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</si>
  <si>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</si>
  <si>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</si>
  <si>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</si>
  <si>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</si>
  <si>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</si>
  <si>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</si>
  <si>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</si>
  <si>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</si>
  <si>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</si>
  <si>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</si>
  <si>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</si>
  <si>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</si>
  <si>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</si>
  <si>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</si>
  <si>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</si>
  <si>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</si>
  <si>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</si>
  <si>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</si>
  <si>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</si>
  <si>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</si>
  <si>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</si>
  <si>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</si>
  <si>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</si>
  <si>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</si>
  <si>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</si>
  <si>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</si>
  <si>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</si>
  <si>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</si>
  <si>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</si>
  <si>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</si>
  <si>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</si>
  <si>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</si>
  <si>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</si>
  <si>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</si>
  <si>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</si>
  <si>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</si>
  <si>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</si>
  <si>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</si>
  <si>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</si>
  <si>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</si>
  <si>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</si>
  <si>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</si>
  <si>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</si>
  <si>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</si>
  <si>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</si>
  <si>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</si>
  <si>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</si>
  <si>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</si>
  <si>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</si>
  <si>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</si>
  <si>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</si>
  <si>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</si>
  <si>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</si>
  <si>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</si>
  <si>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</si>
  <si>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</si>
  <si>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</si>
  <si>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</si>
  <si>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</si>
  <si>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</si>
  <si>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</si>
  <si>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</si>
  <si>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</si>
  <si>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</si>
  <si>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</si>
  <si>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</si>
  <si>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</si>
  <si>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</si>
  <si>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</si>
  <si>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</si>
  <si>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</si>
  <si>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</si>
  <si>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</si>
  <si>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</si>
  <si>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</si>
  <si>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</si>
  <si>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</si>
  <si>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</si>
  <si>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</si>
  <si>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</si>
  <si>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</si>
  <si>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</si>
  <si>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</si>
  <si>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</si>
  <si>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</si>
  <si>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</si>
  <si>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</si>
  <si>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</si>
  <si>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</si>
  <si>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</si>
  <si>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</si>
  <si>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</si>
  <si>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</si>
  <si>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</si>
  <si>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</si>
  <si>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</si>
  <si>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</si>
  <si>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</si>
  <si>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</si>
  <si>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</si>
  <si>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</si>
  <si>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</si>
  <si>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</si>
  <si>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</si>
  <si>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</si>
  <si>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</si>
  <si>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</si>
  <si>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</si>
  <si>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</si>
  <si>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</si>
  <si>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</si>
  <si>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</si>
  <si>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</si>
  <si>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</si>
  <si>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</si>
  <si>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</si>
  <si>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</si>
  <si>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</si>
  <si>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</si>
  <si>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</si>
  <si>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</si>
  <si>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</si>
  <si>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</si>
  <si>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</si>
  <si>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</si>
  <si>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</si>
  <si>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</si>
  <si>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</si>
  <si>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</si>
  <si>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</si>
  <si>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</si>
  <si>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</si>
  <si>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</si>
  <si>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</si>
  <si>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</si>
  <si>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</si>
  <si>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</si>
  <si>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</si>
  <si>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</si>
  <si>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</si>
  <si>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</si>
  <si>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</si>
  <si>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</si>
  <si>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</si>
  <si>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</si>
  <si>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</si>
  <si>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</si>
  <si>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</si>
  <si>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</si>
  <si>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</si>
  <si>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</si>
  <si>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</si>
  <si>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</si>
  <si>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</si>
  <si>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</si>
  <si>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</si>
  <si>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</si>
  <si>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</si>
  <si>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</si>
  <si>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</si>
  <si>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</si>
  <si>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</si>
  <si>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</si>
  <si>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</si>
  <si>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</si>
  <si>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</si>
  <si>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</si>
  <si>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</si>
  <si>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</si>
  <si>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</si>
  <si>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</si>
  <si>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</si>
  <si>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</si>
  <si>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</si>
  <si>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</si>
  <si>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</si>
  <si>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</si>
  <si>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</si>
  <si>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</si>
  <si>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</si>
  <si>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</si>
  <si>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</si>
  <si>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</si>
  <si>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</si>
  <si>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</si>
  <si>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</si>
  <si>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</si>
  <si>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</si>
  <si>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</si>
  <si>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</si>
  <si>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</si>
  <si>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</si>
  <si>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</si>
  <si>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</si>
  <si>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</si>
  <si>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</si>
  <si>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</si>
  <si>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</si>
  <si>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</si>
  <si>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</si>
  <si>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</si>
  <si>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</si>
  <si>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</si>
  <si>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</si>
  <si>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</si>
  <si>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</si>
  <si>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</si>
  <si>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</si>
  <si>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</si>
  <si>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</si>
  <si>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</si>
  <si>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</si>
  <si>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</si>
  <si>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</si>
  <si>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</si>
  <si>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</si>
  <si>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</si>
  <si>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</si>
  <si>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</si>
  <si>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</si>
  <si>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</si>
  <si>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</si>
  <si>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</si>
  <si>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</si>
  <si>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</si>
  <si>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</si>
  <si>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</si>
  <si>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</si>
  <si>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</si>
  <si>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</si>
  <si>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</si>
  <si>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</si>
  <si>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</si>
  <si>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</si>
  <si>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</si>
  <si>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</si>
  <si>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</si>
  <si>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</si>
  <si>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</si>
  <si>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</si>
  <si>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</si>
  <si>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</si>
  <si>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</si>
  <si>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</si>
  <si>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</si>
  <si>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</si>
  <si>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</si>
  <si>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</si>
  <si>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</si>
  <si>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</si>
  <si>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</si>
  <si>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</si>
  <si>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</si>
  <si>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</si>
  <si>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</si>
  <si>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</si>
  <si>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</si>
  <si>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</si>
  <si>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</si>
  <si>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</si>
  <si>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</si>
  <si>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</si>
  <si>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</si>
  <si>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</si>
  <si>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</si>
  <si>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</si>
  <si>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</si>
  <si>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</si>
  <si>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</si>
  <si>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</si>
  <si>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</si>
  <si>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</si>
  <si>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</si>
  <si>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</si>
  <si>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</si>
  <si>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</si>
  <si>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</si>
  <si>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</si>
  <si>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</si>
  <si>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</si>
  <si>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</si>
  <si>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</si>
  <si>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</si>
  <si>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</si>
  <si>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</si>
  <si>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</si>
  <si>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</si>
  <si>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</si>
  <si>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</si>
  <si>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</si>
  <si>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</si>
  <si>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</si>
  <si>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</si>
  <si>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</si>
  <si>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</si>
  <si>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</si>
  <si>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</si>
  <si>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</si>
  <si>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</si>
  <si>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</si>
  <si>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</si>
  <si>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</si>
  <si>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</si>
  <si>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</si>
  <si>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</si>
  <si>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</si>
  <si>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</si>
  <si>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</si>
  <si>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</si>
  <si>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</si>
  <si>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</si>
  <si>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</si>
  <si>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</si>
  <si>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</si>
  <si>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</si>
  <si>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</si>
  <si>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</si>
  <si>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</si>
  <si>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</si>
  <si>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</si>
  <si>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</si>
  <si>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</si>
  <si>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</si>
  <si>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</si>
  <si>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</si>
  <si>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</si>
  <si>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</si>
  <si>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</si>
  <si>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</si>
  <si>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</si>
  <si>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</si>
  <si>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</si>
  <si>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</si>
  <si>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</si>
  <si>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</si>
  <si>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</si>
  <si>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</si>
  <si>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</si>
  <si>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</si>
  <si>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</si>
  <si>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</si>
  <si>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</si>
  <si>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</si>
  <si>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</si>
  <si>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</si>
  <si>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</si>
  <si>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</si>
  <si>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</si>
  <si>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</si>
  <si>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</si>
  <si>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</si>
  <si>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</si>
  <si>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</si>
  <si>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</si>
  <si>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</si>
  <si>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</si>
  <si>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</si>
  <si>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</si>
  <si>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</si>
  <si>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</si>
  <si>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</si>
  <si>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</si>
  <si>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</si>
  <si>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</si>
  <si>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</si>
  <si>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</si>
  <si>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</si>
  <si>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</si>
  <si>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</si>
  <si>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</si>
  <si>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</si>
  <si>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</si>
  <si>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</si>
  <si>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</si>
  <si>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</si>
  <si>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</si>
  <si>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</si>
  <si>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</si>
  <si>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</si>
  <si>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</si>
  <si>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</si>
  <si>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</si>
  <si>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</si>
  <si>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</si>
  <si>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</si>
  <si>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</si>
  <si>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</si>
  <si>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</si>
  <si>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</si>
  <si>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</si>
  <si>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</si>
  <si>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</si>
  <si>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</si>
  <si>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</si>
  <si>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</si>
  <si>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</si>
  <si>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</si>
  <si>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</si>
  <si>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</si>
  <si>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</si>
  <si>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</si>
  <si>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</si>
  <si>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</si>
  <si>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</si>
  <si>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</si>
  <si>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</si>
  <si>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</si>
  <si>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</si>
  <si>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</si>
  <si>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</si>
  <si>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</si>
  <si>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</si>
  <si>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</si>
  <si>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</si>
  <si>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</si>
  <si>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</si>
  <si>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</si>
  <si>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</si>
  <si>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</si>
  <si>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</si>
  <si>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</si>
  <si>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</si>
  <si>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</si>
  <si>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</si>
  <si>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</si>
  <si>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</si>
  <si>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</si>
  <si>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</si>
  <si>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</si>
  <si>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</si>
  <si>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</si>
  <si>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</si>
  <si>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</si>
  <si>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</si>
  <si>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</si>
  <si>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</si>
  <si>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</si>
  <si>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</si>
  <si>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</si>
  <si>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</si>
  <si>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</si>
  <si>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</si>
  <si>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</si>
  <si>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</si>
  <si>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</si>
  <si>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</si>
  <si>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</si>
  <si>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</si>
  <si>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</si>
  <si>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</si>
  <si>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</si>
  <si>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</si>
  <si>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</si>
  <si>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</si>
  <si>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</si>
  <si>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</si>
  <si>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</si>
  <si>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</si>
  <si>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</si>
  <si>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</si>
  <si>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</si>
  <si>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</si>
  <si>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</si>
  <si>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</si>
  <si>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</si>
  <si>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</si>
  <si>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</si>
  <si>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</si>
  <si>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</si>
  <si>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</si>
  <si>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</si>
  <si>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</si>
  <si>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</si>
  <si>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</si>
  <si>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</si>
  <si>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</si>
  <si>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</si>
  <si>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</si>
  <si>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</si>
  <si>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</si>
  <si>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</si>
  <si>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</si>
  <si>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</si>
  <si>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</si>
  <si>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</si>
  <si>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</si>
  <si>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</si>
  <si>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</si>
  <si>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</si>
  <si>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</si>
  <si>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</si>
  <si>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</si>
  <si>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</si>
  <si>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</si>
  <si>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</si>
  <si>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</si>
  <si>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</si>
  <si>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</si>
  <si>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</si>
  <si>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</si>
  <si>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</si>
  <si>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</si>
  <si>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</si>
  <si>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</si>
  <si>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</si>
  <si>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</si>
  <si>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</si>
  <si>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</si>
  <si>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</si>
  <si>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</si>
  <si>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</si>
  <si>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</si>
  <si>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</si>
  <si>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</si>
  <si>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</si>
  <si>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</si>
  <si>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</si>
  <si>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</si>
  <si>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</si>
  <si>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</si>
  <si>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</si>
  <si>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</si>
  <si>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</si>
  <si>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</si>
  <si>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</si>
  <si>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</si>
  <si>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</si>
  <si>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</si>
  <si>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</si>
  <si>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</si>
  <si>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</si>
  <si>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</si>
  <si>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</si>
  <si>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</si>
  <si>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</si>
  <si>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</si>
  <si>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</si>
  <si>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</si>
  <si>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</si>
  <si>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</si>
  <si>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</si>
  <si>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</si>
  <si>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</si>
  <si>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</si>
  <si>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</si>
  <si>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</si>
  <si>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</si>
  <si>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</si>
  <si>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</si>
  <si>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</si>
  <si>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</si>
  <si>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</si>
  <si>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</si>
  <si>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</si>
  <si>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</si>
  <si>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</si>
  <si>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</si>
  <si>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</si>
  <si>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</si>
  <si>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</si>
  <si>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</si>
  <si>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</si>
  <si>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</si>
  <si>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</si>
  <si>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</si>
  <si>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</si>
  <si>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</si>
  <si>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</si>
  <si>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</si>
  <si>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</si>
  <si>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</si>
  <si>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</si>
  <si>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</si>
  <si>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</si>
  <si>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</si>
  <si>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</si>
  <si>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</si>
  <si>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</si>
  <si>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</si>
  <si>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</si>
  <si>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</si>
  <si>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</si>
  <si>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</si>
  <si>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</si>
  <si>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</si>
  <si>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</si>
  <si>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</si>
  <si>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</si>
  <si>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</si>
  <si>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</si>
  <si>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</si>
  <si>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</si>
  <si>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</si>
  <si>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</si>
  <si>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</si>
  <si>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</si>
  <si>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</si>
  <si>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</si>
  <si>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</si>
  <si>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</si>
  <si>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</si>
  <si>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</si>
  <si>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</si>
  <si>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</si>
  <si>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</si>
  <si>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</si>
  <si>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</si>
  <si>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</si>
  <si>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</si>
  <si>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</si>
  <si>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</si>
  <si>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</si>
  <si>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</si>
  <si>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</si>
  <si>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</si>
  <si>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</si>
  <si>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</si>
  <si>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</si>
  <si>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</si>
  <si>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</si>
  <si>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</si>
  <si>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</si>
  <si>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</si>
  <si>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</si>
  <si>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</si>
  <si>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</si>
  <si>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</si>
  <si>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</si>
  <si>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</si>
  <si>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</si>
  <si>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</si>
  <si>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</si>
  <si>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</si>
  <si>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</si>
  <si>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</si>
  <si>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</si>
  <si>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</si>
  <si>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</si>
  <si>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</si>
  <si>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</si>
  <si>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</si>
  <si>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</si>
  <si>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</si>
  <si>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</si>
  <si>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</si>
  <si>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</si>
  <si>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</si>
  <si>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</si>
  <si>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</si>
  <si>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</si>
  <si>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</si>
  <si>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</si>
  <si>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</si>
  <si>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</si>
  <si>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</si>
  <si>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</si>
  <si>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</si>
  <si>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</si>
  <si>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</si>
  <si>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</si>
  <si>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</si>
  <si>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</si>
  <si>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</si>
  <si>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</si>
  <si>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</si>
  <si>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</si>
  <si>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</si>
  <si>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</si>
  <si>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</si>
  <si>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</si>
  <si>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</si>
  <si>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</si>
  <si>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</si>
  <si>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</si>
  <si>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</si>
  <si>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</si>
  <si>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</si>
  <si>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</si>
  <si>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</si>
  <si>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</si>
  <si>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</si>
  <si>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</si>
  <si>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</si>
  <si>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</si>
  <si>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</si>
  <si>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</si>
  <si>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</si>
  <si>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</si>
  <si>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</si>
  <si>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</si>
  <si>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</si>
  <si>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</si>
  <si>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</si>
  <si>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</si>
  <si>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</si>
  <si>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</si>
  <si>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</si>
  <si>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</si>
  <si>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</si>
  <si>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</si>
  <si>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</si>
  <si>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</si>
  <si>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</si>
  <si>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</si>
  <si>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</si>
  <si>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</si>
  <si>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</si>
  <si>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</si>
  <si>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</si>
  <si>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</si>
  <si>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</si>
  <si>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</si>
  <si>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</si>
  <si>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</si>
  <si>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</si>
  <si>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</si>
  <si>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</si>
  <si>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</si>
  <si>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</si>
  <si>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</si>
  <si>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</si>
  <si>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</si>
  <si>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</si>
  <si>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</si>
  <si>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</si>
  <si>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</si>
  <si>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</si>
  <si>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</si>
  <si>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</si>
  <si>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</si>
  <si>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</si>
  <si>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</si>
  <si>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</si>
  <si>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</si>
  <si>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</si>
  <si>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</si>
  <si>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</si>
  <si>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</si>
  <si>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</si>
  <si>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</si>
  <si>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</si>
  <si>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</si>
  <si>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</si>
  <si>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</si>
  <si>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</si>
  <si>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</si>
  <si>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</si>
  <si>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</si>
  <si>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</si>
  <si>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</si>
  <si>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</si>
  <si>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</si>
  <si>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</si>
  <si>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</si>
  <si>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</si>
  <si>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</si>
  <si>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</si>
  <si>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</si>
  <si>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</si>
  <si>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</si>
  <si>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</si>
  <si>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</si>
  <si>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</si>
  <si>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</si>
  <si>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</si>
  <si>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</si>
  <si>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</si>
  <si>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</si>
  <si>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</si>
  <si>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</si>
  <si>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</si>
  <si>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</si>
  <si>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</si>
  <si>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</si>
  <si>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</si>
  <si>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</si>
  <si>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</si>
  <si>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</si>
  <si>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</si>
  <si>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</si>
  <si>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</si>
  <si>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</si>
  <si>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</si>
  <si>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</si>
  <si>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</si>
  <si>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</si>
  <si>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</si>
  <si>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</si>
  <si>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</si>
  <si>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</si>
  <si>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</si>
  <si>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</si>
  <si>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</si>
  <si>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</si>
  <si>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</si>
  <si>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</si>
  <si>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</si>
  <si>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</si>
  <si>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</si>
  <si>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</si>
  <si>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</si>
  <si>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</si>
  <si>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</si>
  <si>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</si>
  <si>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</si>
  <si>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</si>
  <si>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</si>
  <si>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</si>
  <si>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</si>
  <si>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</si>
  <si>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</si>
  <si>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</si>
  <si>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</si>
  <si>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</si>
  <si>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</si>
  <si>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</si>
  <si>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</si>
  <si>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</si>
  <si>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</si>
  <si>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</si>
  <si>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</si>
  <si>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</si>
  <si>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</si>
  <si>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</si>
  <si>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</si>
  <si>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</si>
  <si>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</si>
  <si>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</si>
  <si>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</si>
  <si>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</si>
  <si>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</si>
  <si>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</si>
  <si>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</si>
  <si>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</si>
  <si>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</si>
  <si>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</si>
  <si>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</si>
  <si>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</si>
  <si>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</si>
  <si>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</si>
  <si>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</si>
  <si>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</si>
  <si>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</si>
  <si>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</si>
  <si>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</si>
  <si>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</si>
  <si>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</si>
  <si>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</si>
  <si>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</si>
  <si>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</si>
  <si>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</si>
  <si>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</si>
  <si>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</si>
  <si>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</si>
  <si>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</si>
  <si>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</si>
  <si>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</si>
  <si>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</si>
  <si>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</si>
  <si>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</si>
  <si>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</si>
  <si>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</si>
  <si>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</si>
  <si>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</si>
  <si>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</si>
  <si>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</si>
  <si>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</si>
  <si>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</si>
  <si>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</si>
  <si>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</si>
  <si>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</si>
  <si>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</si>
  <si>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</si>
  <si>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</si>
  <si>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</si>
  <si>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</si>
  <si>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</si>
  <si>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</si>
  <si>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</si>
  <si>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</si>
  <si>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</si>
  <si>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</si>
  <si>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</si>
  <si>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</si>
  <si>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</si>
  <si>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</si>
  <si>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</si>
  <si>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</si>
  <si>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</si>
  <si>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</si>
  <si>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</si>
  <si>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</si>
  <si>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</si>
  <si>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</si>
  <si>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</si>
  <si>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</si>
  <si>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</si>
  <si>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</si>
  <si>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</si>
  <si>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</si>
  <si>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</si>
  <si>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</si>
  <si>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</si>
  <si>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</si>
  <si>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</si>
  <si>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</si>
  <si>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</si>
  <si>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</si>
  <si>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</si>
  <si>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</si>
  <si>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</si>
  <si>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</si>
  <si>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</si>
  <si>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</si>
  <si>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</si>
  <si>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</si>
  <si>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</si>
  <si>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</si>
  <si>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</si>
  <si>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</si>
  <si>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</si>
  <si>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</si>
  <si>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</si>
  <si>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</si>
  <si>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</si>
  <si>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</si>
  <si>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</si>
  <si>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</si>
  <si>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</si>
  <si>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</si>
  <si>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</si>
  <si>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</si>
  <si>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</si>
  <si>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</si>
  <si>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</si>
  <si>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</si>
  <si>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</si>
  <si>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</si>
  <si>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</si>
  <si>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</si>
  <si>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</si>
  <si>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</si>
  <si>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</si>
  <si>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</si>
  <si>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</si>
  <si>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</si>
  <si>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</si>
  <si>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</si>
  <si>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</si>
  <si>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</si>
  <si>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</si>
  <si>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</si>
  <si>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</si>
  <si>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</si>
  <si>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</si>
  <si>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</si>
  <si>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</si>
  <si>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</si>
  <si>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</si>
  <si>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</si>
  <si>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</si>
  <si>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</si>
  <si>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</si>
  <si>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</si>
  <si>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</si>
  <si>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</si>
  <si>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</si>
  <si>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</si>
  <si>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</si>
  <si>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</si>
  <si>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</si>
  <si>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</si>
  <si>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</si>
  <si>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</si>
  <si>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</si>
  <si>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</si>
  <si>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</si>
  <si>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</si>
  <si>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</si>
  <si>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</si>
  <si>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</si>
  <si>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</si>
  <si>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</si>
  <si>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</si>
  <si>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</si>
  <si>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</si>
  <si>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</si>
  <si>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</si>
  <si>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</si>
  <si>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</si>
  <si>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</si>
  <si>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</si>
  <si>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</si>
  <si>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</si>
  <si>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</si>
  <si>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</si>
  <si>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</si>
  <si>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</si>
  <si>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</si>
  <si>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</si>
  <si>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</si>
  <si>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</si>
  <si>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</si>
  <si>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</si>
  <si>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</si>
  <si>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</si>
  <si>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</si>
  <si>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</si>
  <si>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</si>
  <si>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</si>
  <si>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</si>
  <si>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</si>
  <si>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</si>
  <si>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</si>
  <si>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</si>
  <si>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</si>
  <si>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</si>
  <si>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</si>
  <si>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</si>
  <si>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</si>
  <si>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</si>
  <si>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</si>
  <si>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</si>
  <si>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</si>
  <si>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</si>
  <si>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</si>
  <si>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</si>
  <si>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</si>
  <si>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</si>
  <si>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</si>
  <si>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</si>
  <si>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</si>
  <si>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</si>
  <si>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</si>
  <si>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</si>
  <si>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</si>
  <si>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</si>
  <si>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</si>
  <si>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</si>
  <si>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</si>
  <si>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</si>
  <si>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</si>
  <si>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</si>
  <si>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</si>
  <si>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</si>
  <si>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</si>
  <si>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</si>
  <si>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</si>
  <si>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</si>
  <si>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</si>
  <si>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</si>
  <si>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</si>
  <si>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</si>
  <si>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</si>
  <si>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</si>
  <si>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</si>
  <si>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</si>
  <si>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</si>
  <si>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</si>
  <si>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</si>
  <si>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</si>
  <si>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</si>
  <si>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</si>
  <si>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</si>
  <si>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</si>
  <si>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</si>
  <si>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</si>
  <si>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</si>
  <si>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</si>
  <si>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</si>
  <si>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</si>
  <si>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</si>
  <si>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</si>
  <si>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</si>
  <si>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</si>
  <si>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</si>
  <si>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</si>
  <si>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</si>
  <si>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</si>
  <si>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</si>
  <si>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</si>
  <si>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</si>
  <si>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</si>
  <si>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</si>
  <si>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</si>
  <si>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</si>
  <si>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</si>
  <si>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</si>
  <si>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</si>
  <si>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</si>
  <si>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</si>
  <si>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</si>
  <si>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</si>
  <si>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</si>
  <si>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</si>
  <si>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</si>
  <si>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</si>
  <si>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</si>
  <si>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</si>
  <si>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</si>
  <si>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</si>
  <si>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</si>
  <si>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</si>
  <si>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</si>
  <si>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</si>
  <si>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</si>
  <si>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</si>
  <si>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</si>
  <si>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</si>
  <si>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</si>
  <si>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</si>
  <si>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</si>
  <si>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</si>
  <si>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</si>
  <si>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</si>
  <si>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</si>
  <si>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</si>
  <si>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</si>
  <si>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</si>
  <si>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</si>
  <si>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</si>
  <si>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</si>
  <si>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</si>
  <si>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</si>
  <si>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</si>
  <si>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</si>
  <si>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</si>
  <si>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</si>
  <si>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</si>
  <si>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</si>
  <si>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</si>
  <si>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</si>
  <si>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</si>
  <si>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</si>
  <si>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</si>
  <si>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</si>
  <si>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</si>
  <si>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</si>
  <si>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</si>
  <si>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</si>
  <si>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</si>
  <si>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</si>
  <si>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</si>
  <si>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</si>
  <si>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</si>
  <si>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</si>
  <si>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</si>
  <si>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</si>
  <si>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</si>
  <si>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</si>
  <si>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</si>
  <si>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</si>
  <si>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</si>
  <si>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</si>
  <si>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</si>
  <si>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</si>
  <si>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</si>
  <si>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</si>
  <si>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</si>
  <si>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</si>
  <si>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</si>
  <si>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</si>
  <si>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</si>
  <si>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</si>
  <si>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</si>
  <si>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</si>
  <si>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</si>
  <si>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</si>
  <si>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</si>
  <si>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</si>
  <si>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</si>
  <si>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</si>
  <si>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</si>
  <si>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</si>
  <si>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</si>
  <si>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</si>
  <si>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</si>
  <si>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</si>
  <si>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</si>
  <si>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</si>
  <si>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</si>
  <si>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</si>
  <si>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</si>
  <si>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</si>
  <si>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</si>
  <si>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</si>
  <si>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</si>
  <si>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</si>
  <si>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</si>
  <si>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</si>
  <si>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</si>
  <si>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</si>
  <si>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</si>
  <si>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</si>
  <si>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</si>
  <si>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</si>
  <si>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</si>
  <si>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</si>
  <si>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</si>
  <si>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</si>
  <si>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</si>
  <si>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</si>
  <si>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</si>
  <si>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</si>
  <si>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</si>
  <si>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</si>
  <si>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</si>
  <si>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</si>
  <si>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</si>
  <si>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</si>
  <si>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</si>
  <si>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</si>
  <si>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</si>
  <si>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</si>
  <si>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</si>
  <si>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</si>
  <si>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</si>
  <si>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</si>
  <si>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</si>
  <si>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</si>
  <si>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</si>
  <si>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</si>
  <si>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</si>
  <si>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</si>
  <si>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</si>
  <si>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</si>
  <si>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</si>
  <si>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</si>
  <si>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</si>
  <si>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</si>
  <si>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</si>
  <si>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</si>
  <si>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</si>
  <si>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</si>
  <si>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</si>
  <si>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</si>
  <si>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</si>
  <si>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</si>
  <si>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</si>
  <si>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</si>
  <si>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</si>
  <si>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</si>
  <si>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</si>
  <si>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</si>
  <si>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</si>
  <si>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</si>
  <si>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</si>
  <si>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</si>
  <si>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</si>
  <si>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</si>
  <si>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</si>
  <si>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</si>
  <si>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</si>
  <si>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</si>
  <si>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</si>
  <si>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</si>
  <si>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</si>
  <si>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</si>
  <si>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</si>
  <si>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</si>
  <si>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</si>
  <si>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</si>
  <si>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</si>
  <si>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</si>
  <si>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</si>
  <si>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</si>
  <si>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</si>
  <si>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</si>
  <si>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</si>
  <si>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</si>
  <si>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</si>
  <si>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</si>
  <si>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</si>
  <si>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</si>
  <si>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</si>
  <si>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</si>
  <si>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</si>
  <si>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</si>
  <si>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</si>
  <si>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</si>
  <si>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</si>
  <si>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</si>
  <si>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</si>
  <si>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</si>
  <si>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</si>
  <si>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</si>
  <si>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</si>
  <si>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</si>
  <si>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</si>
  <si>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</si>
  <si>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</si>
  <si>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</si>
  <si>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</si>
  <si>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</si>
  <si>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</si>
  <si>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</si>
  <si>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</si>
  <si>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</si>
  <si>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</si>
  <si>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</si>
  <si>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</si>
  <si>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</si>
  <si>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</si>
  <si>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</si>
  <si>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</si>
  <si>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</si>
  <si>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</si>
  <si>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</si>
  <si>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</si>
  <si>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</si>
  <si>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</si>
  <si>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</si>
  <si>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</si>
  <si>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</si>
  <si>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</si>
  <si>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</si>
  <si>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</si>
  <si>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</si>
  <si>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</si>
  <si>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</si>
  <si>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</si>
  <si>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</si>
  <si>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</si>
  <si>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</si>
  <si>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</si>
  <si>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</si>
  <si>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</si>
  <si>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</si>
  <si>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</si>
  <si>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</si>
  <si>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</si>
  <si>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</si>
  <si>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</si>
  <si>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</si>
  <si>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</si>
  <si>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</si>
  <si>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</si>
  <si>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</si>
  <si>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</si>
  <si>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</si>
  <si>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</si>
  <si>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</si>
  <si>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</si>
  <si>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</si>
  <si>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</si>
  <si>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</si>
  <si>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</si>
  <si>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</si>
  <si>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</si>
  <si>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</si>
  <si>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</si>
  <si>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</si>
  <si>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</si>
  <si>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</si>
  <si>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</si>
  <si>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</si>
  <si>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</si>
  <si>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</si>
  <si>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</si>
  <si>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</si>
  <si>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</si>
  <si>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</si>
  <si>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</si>
  <si>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</si>
  <si>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</si>
  <si>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</si>
  <si>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</si>
  <si>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</si>
  <si>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</si>
  <si>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</si>
  <si>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</si>
  <si>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</si>
  <si>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</si>
  <si>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</si>
  <si>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</si>
  <si>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</si>
  <si>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</si>
  <si>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</si>
  <si>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</si>
  <si>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</si>
  <si>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</si>
  <si>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</si>
  <si>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</si>
  <si>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</si>
  <si>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</si>
  <si>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</si>
  <si>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</si>
  <si>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</si>
  <si>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</si>
  <si>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</si>
  <si>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</si>
  <si>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</si>
  <si>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</si>
  <si>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</si>
  <si>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</si>
  <si>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</si>
  <si>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</si>
  <si>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</si>
  <si>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</si>
  <si>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</si>
  <si>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</si>
  <si>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</si>
  <si>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</si>
  <si>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</si>
  <si>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</si>
  <si>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</si>
  <si>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</si>
  <si>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</si>
  <si>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</si>
  <si>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</si>
  <si>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</si>
  <si>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</si>
  <si>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</si>
  <si>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</si>
  <si>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</si>
  <si>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</si>
  <si>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</si>
  <si>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</si>
  <si>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</si>
  <si>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</si>
  <si>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</si>
  <si>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</si>
  <si>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</si>
  <si>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</si>
  <si>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</si>
  <si>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</si>
  <si>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</si>
  <si>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</si>
  <si>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</si>
  <si>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</si>
  <si>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</si>
  <si>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</si>
  <si>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</si>
  <si>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</si>
  <si>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</si>
  <si>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</si>
  <si>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</si>
  <si>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</si>
  <si>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</si>
  <si>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</si>
  <si>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</si>
  <si>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</si>
  <si>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</si>
  <si>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</si>
  <si>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</si>
  <si>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</si>
  <si>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</si>
  <si>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</si>
  <si>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</si>
  <si>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</si>
  <si>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</si>
  <si>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</si>
  <si>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</si>
  <si>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</si>
  <si>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</si>
  <si>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</si>
  <si>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</si>
  <si>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</si>
  <si>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</si>
  <si>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</si>
  <si>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</si>
  <si>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</si>
  <si>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</si>
  <si>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</si>
  <si>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</si>
  <si>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</si>
  <si>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</si>
  <si>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</si>
  <si>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</si>
  <si>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</si>
  <si>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</si>
  <si>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</si>
  <si>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</si>
  <si>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</si>
  <si>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</si>
  <si>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</si>
  <si>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</si>
  <si>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</si>
  <si>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</si>
  <si>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</si>
  <si>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</si>
  <si>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</si>
  <si>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</si>
  <si>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</si>
  <si>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</si>
  <si>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</si>
  <si>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</si>
  <si>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</si>
  <si>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</si>
  <si>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</si>
  <si>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</si>
  <si>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</si>
  <si>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</si>
  <si>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</si>
  <si>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</si>
  <si>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</si>
  <si>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</si>
  <si>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</si>
  <si>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</si>
  <si>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</si>
  <si>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</si>
  <si>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</si>
  <si>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</si>
  <si>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</si>
  <si>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</si>
  <si>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</si>
  <si>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</si>
  <si>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</si>
  <si>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</si>
  <si>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</si>
  <si>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</si>
  <si>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</si>
  <si>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</si>
  <si>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</si>
  <si>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</si>
  <si>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</si>
  <si>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</si>
  <si>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</si>
  <si>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</si>
  <si>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</si>
  <si>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</si>
  <si>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</si>
  <si>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</si>
  <si>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</si>
  <si>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</si>
  <si>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</si>
  <si>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</si>
  <si>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</si>
  <si>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</si>
  <si>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</si>
  <si>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</si>
  <si>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</si>
  <si>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</si>
  <si>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</si>
  <si>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</si>
  <si>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</si>
  <si>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</si>
  <si>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</si>
  <si>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</si>
  <si>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</si>
  <si>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</si>
  <si>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</si>
  <si>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</si>
  <si>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</si>
  <si>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</si>
  <si>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</si>
  <si>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</si>
  <si>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</si>
  <si>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</si>
  <si>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</si>
  <si>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</si>
  <si>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</si>
  <si>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</si>
  <si>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</si>
  <si>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</si>
  <si>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</si>
  <si>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</si>
  <si>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</si>
  <si>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</si>
  <si>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</si>
  <si>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</si>
  <si>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</si>
  <si>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</si>
  <si>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</si>
  <si>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</si>
  <si>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</si>
  <si>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</si>
  <si>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</si>
  <si>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</si>
  <si>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</si>
  <si>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</si>
  <si>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</si>
  <si>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</si>
  <si>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</si>
  <si>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</si>
  <si>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</si>
  <si>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</si>
  <si>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</si>
  <si>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</si>
  <si>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</si>
  <si>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</si>
  <si>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</si>
  <si>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</si>
  <si>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</si>
  <si>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</si>
  <si>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</si>
  <si>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</si>
  <si>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</si>
  <si>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</si>
  <si>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</si>
  <si>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</si>
  <si>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</si>
  <si>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</si>
  <si>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</si>
  <si>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</si>
  <si>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</si>
  <si>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</si>
  <si>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</si>
  <si>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</si>
  <si>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</si>
  <si>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</si>
  <si>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</si>
  <si>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</si>
  <si>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</si>
  <si>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</si>
  <si>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</si>
  <si>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</si>
  <si>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</si>
  <si>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</si>
  <si>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</si>
  <si>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</si>
  <si>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</si>
  <si>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</si>
  <si>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</si>
  <si>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</si>
  <si>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</si>
  <si>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</si>
  <si>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</si>
  <si>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</si>
  <si>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</si>
  <si>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</si>
  <si>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</si>
  <si>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</si>
  <si>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</si>
  <si>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</si>
  <si>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</si>
  <si>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</si>
  <si>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</si>
  <si>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</si>
  <si>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</si>
  <si>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</si>
  <si>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</si>
  <si>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</si>
  <si>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</si>
  <si>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</si>
  <si>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</si>
  <si>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</si>
  <si>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</si>
  <si>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</si>
  <si>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</si>
  <si>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</si>
  <si>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</si>
  <si>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</si>
  <si>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</si>
  <si>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</si>
  <si>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</si>
  <si>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</si>
  <si>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</si>
  <si>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</si>
  <si>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</si>
  <si>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</si>
  <si>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</si>
  <si>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</si>
  <si>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</si>
  <si>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</si>
  <si>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</si>
  <si>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</si>
  <si>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</si>
  <si>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</si>
  <si>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</si>
  <si>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</si>
  <si>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</si>
  <si>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</si>
  <si>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</si>
  <si>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</si>
  <si>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</si>
  <si>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</si>
  <si>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</si>
  <si>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</si>
  <si>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</si>
  <si>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</si>
  <si>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</si>
  <si>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</si>
  <si>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</si>
  <si>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</si>
  <si>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</si>
  <si>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</si>
  <si>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</si>
  <si>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</si>
  <si>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</si>
  <si>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</si>
  <si>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</si>
  <si>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</si>
  <si>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</si>
  <si>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</si>
  <si>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</si>
  <si>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</si>
  <si>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</si>
  <si>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</si>
  <si>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</si>
  <si>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</si>
  <si>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</si>
  <si>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</si>
  <si>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</si>
  <si>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</si>
  <si>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</si>
  <si>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</si>
  <si>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</si>
  <si>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</si>
  <si>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</si>
  <si>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</si>
  <si>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</si>
  <si>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</si>
  <si>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</si>
  <si>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</si>
  <si>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</si>
  <si>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</si>
  <si>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</si>
  <si>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</si>
  <si>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</si>
  <si>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</si>
  <si>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</si>
  <si>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</si>
  <si>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</si>
  <si>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</si>
  <si>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</si>
  <si>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</si>
  <si>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</si>
  <si>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</si>
  <si>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</si>
  <si>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</si>
  <si>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</si>
  <si>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</si>
  <si>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</si>
  <si>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</si>
  <si>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</si>
  <si>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</si>
  <si>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</si>
  <si>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</si>
  <si>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</si>
  <si>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</si>
  <si>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</si>
  <si>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</si>
  <si>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</si>
  <si>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</si>
  <si>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</si>
  <si>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</si>
  <si>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</si>
  <si>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</si>
  <si>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</si>
  <si>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</si>
  <si>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</si>
  <si>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</si>
  <si>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</si>
  <si>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</si>
  <si>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</si>
  <si>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</si>
  <si>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</si>
  <si>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</si>
  <si>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</si>
  <si>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</si>
  <si>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</si>
  <si>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</si>
  <si>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</si>
  <si>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</si>
  <si>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</si>
  <si>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</si>
  <si>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</si>
  <si>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</si>
  <si>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</si>
  <si>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</si>
  <si>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</si>
  <si>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</si>
  <si>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</si>
  <si>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</si>
  <si>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</si>
  <si>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</si>
  <si>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</si>
  <si>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</si>
  <si>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</si>
  <si>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</si>
  <si>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</si>
  <si>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</si>
  <si>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</si>
  <si>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</si>
  <si>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</si>
  <si>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</si>
  <si>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</si>
  <si>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</si>
  <si>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</si>
  <si>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</si>
  <si>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</si>
  <si>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</si>
  <si>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</si>
  <si>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</si>
  <si>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</si>
  <si>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</si>
  <si>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</si>
  <si>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</si>
  <si>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</si>
  <si>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</si>
  <si>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</si>
  <si>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</si>
  <si>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</si>
  <si>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</si>
  <si>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</si>
  <si>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</si>
  <si>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</si>
  <si>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</si>
  <si>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</si>
  <si>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</si>
  <si>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</si>
  <si>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</si>
  <si>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</si>
  <si>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</si>
  <si>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</si>
  <si>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</si>
  <si>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</si>
  <si>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</si>
  <si>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</si>
  <si>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</si>
  <si>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</si>
  <si>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</si>
  <si>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</si>
  <si>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</si>
  <si>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</si>
  <si>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</si>
  <si>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</si>
  <si>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</si>
  <si>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</si>
  <si>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</si>
  <si>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</si>
  <si>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</si>
  <si>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</si>
  <si>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</si>
  <si>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</si>
  <si>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</si>
  <si>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</si>
  <si>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</si>
  <si>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</si>
  <si>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</si>
  <si>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</si>
  <si>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</si>
  <si>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</si>
  <si>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</si>
  <si>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</si>
  <si>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</si>
  <si>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</si>
  <si>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</si>
  <si>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</si>
  <si>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</si>
  <si>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</si>
  <si>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</si>
  <si>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</si>
  <si>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</si>
  <si>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</si>
  <si>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</si>
  <si>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</si>
  <si>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</si>
  <si>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</si>
  <si>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</si>
  <si>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</si>
  <si>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</si>
  <si>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</si>
  <si>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</si>
  <si>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</si>
  <si>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</si>
  <si>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</si>
  <si>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</si>
  <si>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</si>
  <si>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</si>
  <si>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</si>
  <si>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</si>
  <si>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</si>
  <si>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</si>
  <si>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</si>
  <si>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</si>
  <si>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</si>
  <si>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</si>
  <si>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</si>
  <si>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</si>
  <si>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</si>
  <si>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</si>
  <si>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</si>
  <si>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</si>
  <si>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</si>
  <si>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</si>
  <si>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</si>
  <si>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</si>
  <si>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</si>
  <si>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</si>
  <si>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</si>
  <si>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</si>
  <si>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</si>
  <si>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</si>
  <si>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</si>
  <si>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</si>
  <si>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</si>
  <si>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</si>
  <si>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</si>
  <si>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</si>
  <si>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</si>
  <si>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</si>
  <si>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</si>
  <si>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</si>
  <si>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</si>
  <si>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</si>
  <si>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</si>
  <si>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</si>
  <si>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</si>
  <si>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</si>
  <si>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</si>
  <si>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</si>
  <si>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</si>
  <si>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</si>
  <si>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</si>
  <si>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</si>
  <si>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</si>
  <si>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</si>
  <si>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</si>
  <si>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</si>
  <si>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</si>
  <si>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</si>
  <si>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</si>
  <si>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</si>
  <si>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</si>
  <si>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</si>
  <si>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</si>
  <si>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</si>
  <si>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</si>
  <si>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</si>
  <si>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</si>
  <si>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</si>
  <si>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</si>
  <si>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</si>
  <si>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</si>
  <si>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</si>
  <si>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</si>
  <si>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</si>
  <si>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</si>
  <si>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</si>
  <si>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</si>
  <si>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</si>
  <si>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</si>
  <si>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</si>
  <si>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</si>
  <si>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</si>
  <si>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</si>
  <si>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</si>
  <si>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</si>
  <si>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</si>
  <si>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</si>
  <si>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</si>
  <si>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</si>
  <si>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</si>
  <si>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</si>
  <si>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</si>
  <si>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</si>
  <si>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</si>
  <si>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</si>
  <si>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</si>
  <si>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</si>
  <si>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</si>
  <si>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</si>
  <si>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</si>
  <si>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</si>
  <si>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</si>
  <si>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</si>
  <si>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</si>
  <si>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</si>
  <si>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</si>
  <si>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</si>
  <si>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</si>
  <si>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</si>
  <si>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</si>
  <si>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</si>
  <si>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</si>
  <si>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</si>
  <si>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</si>
  <si>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</si>
  <si>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</si>
  <si>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</si>
  <si>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</si>
  <si>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</si>
  <si>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</si>
  <si>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</si>
  <si>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</si>
  <si>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</si>
  <si>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</si>
  <si>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</si>
  <si>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</si>
  <si>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</si>
  <si>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</si>
  <si>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</si>
  <si>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</si>
  <si>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</si>
  <si>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</si>
  <si>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</si>
  <si>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</si>
  <si>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</si>
  <si>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</si>
  <si>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</si>
  <si>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</si>
  <si>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</si>
  <si>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</si>
  <si>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</si>
  <si>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</si>
  <si>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</si>
  <si>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</si>
  <si>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</si>
  <si>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</si>
  <si>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</si>
  <si>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</si>
  <si>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</si>
  <si>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</si>
  <si>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</si>
  <si>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</si>
  <si>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</si>
  <si>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</si>
  <si>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</si>
  <si>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</si>
  <si>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</si>
  <si>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</si>
  <si>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</si>
  <si>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</si>
  <si>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</si>
  <si>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</si>
  <si>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</si>
  <si>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</si>
  <si>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</si>
  <si>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</si>
  <si>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</si>
  <si>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</si>
  <si>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</si>
  <si>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</si>
  <si>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</si>
  <si>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</si>
  <si>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</si>
  <si>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</si>
  <si>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</si>
  <si>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</si>
  <si>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</si>
  <si>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</si>
  <si>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</si>
  <si>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</si>
  <si>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</si>
  <si>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</si>
  <si>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</si>
  <si>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</si>
  <si>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</si>
  <si>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</si>
  <si>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</si>
  <si>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</si>
  <si>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</si>
  <si>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</si>
  <si>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</si>
  <si>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</si>
  <si>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</si>
  <si>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</si>
  <si>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</si>
  <si>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</si>
  <si>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</si>
  <si>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</si>
  <si>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</si>
  <si>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</si>
  <si>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</si>
  <si>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</si>
  <si>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</si>
  <si>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</si>
  <si>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</si>
  <si>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</si>
  <si>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</si>
  <si>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</si>
  <si>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</si>
  <si>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</si>
  <si>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</si>
  <si>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</si>
  <si>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</si>
  <si>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</si>
  <si>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</si>
  <si>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</si>
  <si>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</si>
  <si>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</si>
  <si>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</si>
  <si>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</si>
  <si>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</si>
  <si>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</si>
  <si>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</si>
  <si>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</si>
  <si>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</si>
  <si>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</si>
  <si>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</si>
  <si>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</si>
  <si>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</si>
  <si>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</si>
  <si>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</si>
  <si>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</si>
  <si>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</si>
  <si>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</si>
  <si>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</si>
  <si>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</si>
  <si>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</si>
  <si>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</si>
  <si>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</si>
  <si>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</si>
  <si>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</si>
  <si>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</si>
  <si>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</si>
  <si>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</si>
  <si>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</si>
  <si>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</si>
  <si>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</si>
  <si>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</si>
  <si>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</si>
  <si>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</si>
  <si>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</si>
  <si>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</si>
  <si>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</si>
  <si>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</si>
  <si>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</si>
  <si>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</si>
  <si>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</si>
  <si>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</si>
  <si>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</si>
  <si>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</si>
  <si>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</si>
  <si>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</si>
  <si>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</si>
  <si>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</si>
  <si>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</si>
  <si>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</si>
  <si>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</si>
  <si>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</si>
  <si>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</si>
  <si>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</si>
  <si>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</si>
  <si>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</si>
  <si>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</si>
  <si>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</si>
  <si>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</si>
  <si>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</si>
  <si>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</si>
  <si>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</si>
  <si>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</si>
  <si>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</si>
  <si>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</si>
  <si>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</si>
  <si>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</si>
  <si>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</si>
  <si>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</si>
  <si>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</si>
  <si>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</si>
  <si>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</si>
  <si>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</si>
  <si>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</si>
  <si>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</si>
  <si>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</si>
  <si>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</si>
  <si>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</si>
  <si>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</si>
  <si>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</si>
  <si>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</si>
  <si>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</si>
  <si>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</si>
  <si>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</si>
  <si>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</si>
  <si>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</si>
  <si>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</si>
  <si>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</si>
  <si>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</si>
  <si>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</si>
  <si>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</si>
  <si>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</si>
  <si>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</si>
  <si>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</si>
  <si>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</si>
  <si>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</si>
  <si>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</si>
  <si>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</si>
  <si>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</si>
  <si>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</si>
  <si>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</si>
  <si>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</si>
  <si>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</si>
  <si>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</si>
  <si>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</si>
  <si>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</si>
  <si>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</si>
  <si>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</si>
  <si>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</si>
  <si>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</si>
  <si>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</si>
  <si>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</si>
  <si>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</si>
  <si>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</si>
  <si>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</si>
  <si>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</si>
  <si>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</si>
  <si>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</si>
  <si>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</si>
  <si>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</si>
  <si>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</si>
  <si>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</si>
  <si>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</si>
  <si>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</si>
  <si>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</si>
  <si>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</si>
  <si>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</si>
  <si>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</si>
  <si>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</si>
  <si>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</si>
  <si>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</si>
  <si>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</si>
  <si>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</si>
  <si>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</si>
  <si>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</si>
  <si>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</si>
  <si>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</si>
  <si>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</si>
  <si>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</si>
  <si>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</si>
  <si>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</si>
  <si>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</si>
  <si>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</si>
  <si>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</si>
  <si>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</si>
  <si>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</si>
  <si>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</si>
  <si>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</si>
  <si>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</si>
  <si>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</si>
  <si>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</si>
  <si>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</si>
  <si>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</si>
  <si>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</si>
  <si>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</si>
  <si>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</si>
  <si>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</si>
  <si>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</si>
  <si>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</si>
  <si>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</si>
  <si>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</si>
  <si>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</si>
  <si>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</si>
  <si>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</si>
  <si>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</si>
  <si>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</si>
  <si>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</si>
  <si>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</si>
  <si>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</si>
  <si>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</si>
  <si>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</si>
  <si>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</si>
  <si>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</si>
  <si>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</si>
  <si>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</si>
  <si>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</si>
  <si>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</si>
  <si>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</si>
  <si>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</si>
  <si>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</si>
  <si>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</si>
  <si>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</si>
  <si>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</si>
  <si>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</si>
  <si>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</si>
  <si>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</si>
  <si>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</si>
  <si>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</si>
  <si>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</si>
  <si>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</si>
  <si>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</si>
  <si>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</si>
  <si>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</si>
  <si>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</si>
  <si>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</si>
  <si>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</si>
  <si>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</si>
  <si>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</si>
  <si>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</si>
  <si>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</si>
  <si>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</si>
  <si>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</si>
  <si>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</si>
  <si>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</si>
  <si>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</si>
  <si>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</si>
  <si>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</si>
  <si>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</si>
  <si>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</si>
  <si>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</si>
  <si>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</si>
  <si>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</si>
  <si>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</si>
  <si>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</si>
  <si>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</si>
  <si>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</si>
  <si>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</si>
  <si>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</si>
  <si>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</si>
  <si>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</si>
  <si>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</si>
  <si>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</si>
  <si>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</si>
  <si>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</si>
  <si>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</si>
  <si>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</si>
  <si>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</si>
  <si>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</si>
  <si>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</si>
  <si>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</si>
  <si>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</si>
  <si>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</si>
  <si>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</si>
  <si>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</si>
  <si>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</si>
  <si>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</si>
  <si>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</si>
  <si>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</si>
  <si>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</si>
  <si>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</si>
  <si>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</si>
  <si>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</si>
  <si>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</si>
  <si>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</si>
  <si>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</si>
  <si>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</si>
  <si>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</si>
  <si>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</si>
  <si>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</si>
  <si>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</si>
  <si>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</si>
  <si>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</si>
  <si>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</si>
  <si>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</si>
  <si>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</si>
  <si>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</si>
  <si>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</si>
  <si>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</si>
  <si>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</si>
  <si>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</si>
  <si>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</si>
  <si>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</si>
  <si>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</si>
  <si>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</si>
  <si>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</si>
  <si>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</si>
  <si>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</si>
  <si>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</si>
  <si>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</si>
  <si>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</si>
  <si>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</si>
  <si>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</si>
  <si>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</si>
  <si>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</si>
  <si>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</si>
  <si>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</si>
  <si>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</si>
  <si>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</si>
  <si>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</si>
  <si>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</si>
  <si>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</si>
  <si>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</si>
  <si>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</si>
  <si>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</si>
  <si>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</si>
  <si>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</si>
  <si>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</si>
  <si>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</si>
  <si>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</si>
  <si>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</si>
  <si>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</si>
  <si>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</si>
  <si>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</si>
  <si>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</si>
  <si>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</si>
  <si>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</si>
  <si>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</si>
  <si>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</si>
  <si>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</si>
  <si>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</si>
  <si>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</si>
  <si>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</si>
  <si>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</si>
  <si>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</si>
  <si>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</si>
  <si>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</si>
  <si>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</si>
  <si>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</si>
  <si>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</si>
  <si>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</si>
  <si>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</si>
  <si>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</si>
  <si>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</si>
  <si>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</si>
  <si>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</si>
  <si>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</si>
  <si>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</si>
  <si>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</si>
  <si>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</si>
  <si>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</si>
  <si>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</si>
  <si>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</si>
  <si>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</si>
  <si>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</si>
  <si>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</si>
  <si>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</si>
  <si>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</si>
  <si>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</si>
  <si>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</si>
  <si>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</si>
  <si>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</si>
  <si>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</si>
  <si>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</si>
  <si>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</si>
  <si>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</si>
  <si>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</si>
  <si>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</si>
  <si>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</si>
  <si>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</si>
  <si>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</si>
  <si>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</si>
  <si>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</si>
  <si>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</si>
  <si>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</si>
  <si>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</si>
  <si>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</si>
  <si>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</si>
  <si>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</si>
  <si>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</si>
  <si>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</si>
  <si>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</si>
  <si>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</si>
  <si>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</si>
  <si>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</si>
  <si>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</si>
  <si>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</si>
  <si>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</si>
  <si>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</si>
  <si>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</si>
  <si>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</si>
  <si>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</si>
  <si>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</si>
  <si>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</si>
  <si>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</si>
  <si>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</si>
  <si>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</si>
  <si>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</si>
  <si>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</si>
  <si>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</si>
  <si>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</si>
  <si>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</si>
  <si>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</si>
  <si>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</si>
  <si>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</si>
  <si>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</si>
  <si>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</si>
  <si>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</si>
  <si>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</si>
  <si>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</si>
  <si>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</si>
  <si>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</si>
  <si>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</si>
  <si>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</si>
  <si>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</si>
  <si>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</si>
  <si>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</si>
  <si>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</si>
  <si>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</si>
  <si>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</si>
  <si>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</si>
  <si>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</si>
  <si>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</si>
  <si>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</si>
  <si>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</si>
  <si>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</si>
  <si>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</si>
  <si>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</si>
  <si>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</si>
  <si>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</si>
  <si>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</si>
  <si>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</si>
  <si>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</si>
  <si>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</si>
  <si>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</si>
  <si>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</si>
  <si>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</si>
  <si>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</si>
  <si>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</si>
  <si>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</si>
  <si>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</si>
  <si>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</si>
  <si>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</si>
  <si>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</si>
  <si>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</si>
  <si>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</si>
  <si>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</si>
  <si>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</si>
  <si>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</si>
  <si>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</si>
  <si>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</si>
  <si>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</si>
  <si>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</si>
  <si>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</si>
  <si>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</si>
  <si>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</si>
  <si>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</si>
  <si>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</si>
  <si>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</si>
  <si>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</si>
  <si>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</si>
  <si>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</si>
  <si>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</si>
  <si>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</si>
  <si>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</si>
  <si>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</si>
  <si>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</si>
  <si>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</si>
  <si>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</si>
  <si>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</si>
  <si>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</si>
  <si>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</si>
  <si>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</si>
  <si>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</si>
  <si>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</si>
  <si>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</si>
  <si>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</si>
  <si>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</si>
  <si>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</si>
  <si>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</si>
  <si>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</si>
  <si>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</si>
  <si>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</si>
  <si>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</si>
  <si>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</si>
  <si>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</si>
  <si>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</si>
  <si>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</si>
  <si>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</si>
  <si>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</si>
  <si>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</si>
  <si>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</si>
  <si>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</si>
  <si>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</si>
  <si>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</si>
  <si>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</si>
  <si>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</si>
  <si>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</si>
  <si>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</si>
  <si>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</si>
  <si>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</si>
  <si>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</si>
  <si>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</si>
  <si>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</si>
  <si>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</si>
  <si>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</si>
  <si>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</si>
  <si>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</si>
  <si>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</si>
  <si>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</si>
  <si>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</si>
  <si>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</si>
  <si>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</si>
  <si>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</si>
  <si>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</si>
  <si>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</si>
  <si>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</si>
  <si>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</si>
  <si>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</si>
  <si>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</si>
  <si>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</si>
  <si>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</si>
  <si>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</si>
  <si>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</si>
  <si>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</si>
  <si>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</si>
  <si>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</si>
  <si>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</si>
  <si>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</si>
  <si>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</si>
  <si>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</si>
  <si>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</si>
  <si>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</si>
  <si>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</si>
  <si>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</si>
  <si>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</si>
  <si>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</si>
  <si>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</si>
  <si>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</si>
  <si>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</si>
  <si>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</si>
  <si>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</si>
  <si>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</si>
  <si>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</si>
  <si>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</si>
  <si>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</si>
  <si>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</si>
  <si>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</si>
  <si>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</si>
  <si>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</si>
  <si>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</si>
  <si>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</si>
  <si>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</si>
  <si>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</si>
  <si>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</si>
  <si>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</si>
  <si>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</si>
  <si>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</si>
  <si>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</si>
  <si>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</si>
  <si>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</si>
  <si>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</si>
  <si>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</si>
  <si>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</si>
  <si>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</si>
  <si>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</si>
  <si>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</si>
  <si>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</si>
  <si>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</si>
  <si>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</si>
  <si>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</si>
  <si>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</si>
  <si>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</si>
  <si>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</si>
  <si>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</si>
  <si>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</si>
  <si>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</si>
  <si>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</si>
  <si>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</si>
  <si>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</si>
  <si>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</si>
  <si>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</si>
  <si>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</si>
  <si>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</si>
  <si>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</si>
  <si>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</si>
  <si>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</si>
  <si>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</si>
  <si>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</si>
  <si>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</si>
  <si>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</si>
  <si>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</si>
  <si>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</si>
  <si>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</si>
  <si>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</si>
  <si>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</si>
  <si>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</si>
  <si>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</si>
  <si>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</si>
  <si>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</si>
  <si>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</si>
  <si>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</si>
  <si>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</si>
  <si>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</si>
  <si>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</si>
  <si>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</si>
  <si>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</si>
  <si>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</si>
  <si>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</si>
  <si>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</si>
  <si>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</si>
  <si>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</si>
  <si>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</si>
  <si>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</si>
  <si>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</si>
  <si>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</si>
  <si>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</si>
  <si>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</si>
  <si>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</si>
  <si>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</si>
  <si>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</si>
  <si>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</si>
  <si>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</si>
  <si>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</si>
  <si>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</si>
  <si>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</si>
  <si>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</si>
  <si>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</si>
  <si>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</si>
  <si>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</si>
  <si>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</si>
  <si>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</si>
  <si>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</si>
  <si>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</si>
  <si>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</si>
  <si>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</si>
  <si>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</si>
  <si>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</si>
  <si>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</si>
  <si>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</si>
  <si>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</si>
  <si>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</si>
  <si>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</si>
  <si>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</si>
  <si>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</si>
  <si>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</si>
  <si>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</si>
  <si>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</si>
  <si>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</si>
  <si>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</si>
  <si>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</si>
  <si>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</si>
  <si>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</si>
  <si>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</si>
  <si>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</si>
  <si>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</si>
  <si>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</si>
  <si>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</si>
  <si>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</si>
  <si>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</si>
  <si>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</si>
  <si>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</si>
  <si>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</si>
  <si>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</si>
  <si>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</si>
  <si>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</si>
  <si>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</si>
  <si>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</si>
  <si>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</si>
  <si>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</si>
  <si>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</si>
  <si>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</si>
  <si>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</si>
  <si>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</si>
  <si>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</si>
  <si>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</si>
  <si>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</si>
  <si>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</si>
  <si>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</si>
  <si>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</si>
  <si>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</si>
  <si>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</si>
  <si>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</si>
  <si>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</si>
  <si>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</si>
  <si>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</si>
  <si>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</si>
  <si>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</si>
  <si>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</si>
  <si>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</si>
  <si>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</si>
  <si>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</si>
  <si>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</si>
  <si>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</si>
  <si>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</si>
  <si>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</si>
  <si>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</si>
  <si>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</si>
  <si>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</si>
  <si>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</si>
  <si>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</si>
  <si>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</si>
  <si>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</si>
  <si>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</si>
  <si>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</si>
  <si>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</si>
  <si>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</si>
  <si>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</si>
  <si>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</si>
  <si>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</si>
  <si>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</si>
  <si>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</si>
  <si>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</si>
  <si>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</si>
  <si>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</si>
  <si>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</si>
  <si>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</si>
  <si>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</si>
  <si>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</si>
  <si>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</si>
  <si>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</si>
  <si>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</si>
  <si>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</si>
  <si>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</si>
  <si>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</si>
  <si>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</si>
  <si>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</si>
  <si>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</si>
  <si>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</si>
  <si>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</si>
  <si>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</si>
  <si>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</si>
  <si>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</si>
  <si>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</si>
  <si>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</si>
  <si>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</si>
  <si>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</si>
  <si>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</si>
  <si>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</si>
  <si>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</si>
  <si>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</si>
  <si>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</si>
  <si>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</si>
  <si>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</si>
  <si>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</si>
  <si>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</si>
  <si>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</si>
  <si>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</si>
  <si>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</si>
  <si>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</si>
  <si>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</si>
  <si>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</si>
  <si>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</si>
  <si>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</si>
  <si>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</si>
  <si>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</si>
  <si>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</si>
  <si>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</si>
  <si>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</si>
  <si>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</si>
  <si>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</si>
  <si>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</si>
  <si>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</si>
  <si>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</si>
  <si>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</si>
  <si>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</si>
  <si>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</si>
  <si>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</si>
  <si>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</si>
  <si>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</si>
  <si>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</si>
  <si>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</si>
  <si>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</si>
  <si>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</si>
  <si>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</si>
  <si>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</si>
  <si>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</si>
  <si>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</si>
  <si>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</si>
  <si>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</si>
  <si>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</si>
  <si>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</si>
  <si>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</si>
  <si>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</si>
  <si>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</si>
  <si>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</si>
  <si>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</si>
  <si>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</si>
  <si>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</si>
  <si>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</si>
  <si>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</si>
  <si>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</si>
  <si>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</si>
  <si>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</si>
  <si>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</si>
  <si>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</si>
  <si>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</si>
  <si>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</si>
  <si>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</si>
  <si>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</si>
  <si>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</si>
  <si>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</si>
  <si>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</si>
  <si>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</si>
  <si>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</si>
  <si>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</si>
  <si>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</si>
  <si>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</si>
  <si>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</si>
  <si>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</si>
  <si>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</si>
  <si>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</si>
  <si>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</si>
  <si>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</si>
  <si>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</si>
  <si>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</si>
  <si>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</si>
  <si>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</si>
  <si>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</si>
  <si>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</si>
  <si>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</si>
  <si>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</si>
  <si>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</si>
  <si>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</si>
  <si>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</si>
  <si>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</si>
  <si>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</si>
  <si>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</si>
  <si>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</si>
  <si>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</si>
  <si>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</si>
  <si>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</si>
  <si>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</si>
  <si>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</si>
  <si>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</si>
  <si>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</si>
  <si>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</si>
  <si>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</si>
  <si>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</si>
  <si>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</si>
  <si>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</si>
  <si>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</si>
  <si>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</si>
  <si>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</si>
  <si>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</si>
  <si>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</si>
  <si>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</si>
  <si>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</si>
  <si>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</si>
  <si>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</si>
  <si>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</si>
  <si>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</si>
  <si>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</si>
  <si>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</si>
  <si>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</si>
  <si>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</si>
  <si>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</si>
  <si>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</si>
  <si>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</si>
  <si>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</si>
  <si>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</si>
  <si>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</si>
  <si>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</si>
  <si>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</si>
  <si>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</si>
  <si>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</si>
  <si>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</si>
  <si>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</si>
  <si>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</si>
  <si>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</si>
  <si>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</si>
  <si>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</si>
  <si>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</si>
  <si>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</si>
  <si>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</si>
  <si>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</si>
  <si>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</si>
  <si>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</si>
  <si>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</si>
  <si>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</si>
  <si>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</si>
  <si>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</si>
  <si>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</si>
  <si>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</si>
  <si>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</si>
  <si>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</si>
  <si>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</si>
  <si>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</si>
  <si>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</si>
  <si>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</si>
  <si>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</si>
  <si>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</si>
  <si>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</si>
  <si>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</si>
  <si>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</si>
  <si>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</si>
  <si>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</si>
  <si>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</si>
  <si>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</si>
  <si>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</si>
  <si>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</si>
  <si>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</si>
  <si>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</si>
  <si>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</si>
  <si>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</si>
  <si>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</si>
  <si>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</si>
  <si>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</si>
  <si>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</si>
  <si>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</si>
  <si>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</si>
  <si>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</si>
  <si>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</si>
  <si>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</si>
  <si>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</si>
  <si>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</si>
  <si>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</si>
  <si>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</si>
  <si>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</si>
  <si>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</si>
  <si>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</si>
  <si>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</si>
  <si>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</si>
  <si>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</si>
  <si>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</si>
  <si>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</si>
  <si>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</si>
  <si>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</si>
  <si>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</si>
  <si>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</si>
  <si>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</si>
  <si>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</si>
  <si>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</si>
  <si>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</si>
  <si>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</si>
  <si>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</si>
  <si>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</si>
  <si>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</si>
  <si>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</si>
  <si>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</si>
  <si>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</si>
  <si>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</si>
  <si>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</si>
  <si>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</si>
  <si>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</si>
  <si>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</si>
  <si>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</si>
  <si>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</si>
  <si>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</si>
  <si>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</si>
  <si>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</si>
  <si>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</si>
  <si>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</si>
  <si>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</si>
  <si>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</si>
  <si>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</si>
  <si>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</si>
  <si>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</si>
  <si>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</si>
  <si>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</si>
  <si>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</si>
  <si>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</si>
  <si>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</si>
  <si>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</si>
  <si>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</si>
  <si>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</si>
  <si>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</si>
  <si>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</si>
  <si>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</si>
  <si>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</si>
  <si>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</si>
  <si>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</si>
  <si>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</si>
  <si>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</si>
  <si>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</si>
  <si>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</si>
  <si>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</si>
  <si>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</si>
  <si>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</si>
  <si>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</si>
  <si>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</si>
  <si>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</si>
  <si>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</si>
  <si>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</si>
  <si>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</si>
  <si>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</si>
  <si>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</si>
  <si>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</si>
  <si>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</si>
  <si>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</si>
  <si>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</si>
  <si>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</si>
  <si>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</si>
  <si>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</si>
  <si>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</si>
  <si>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</si>
  <si>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</si>
  <si>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</si>
  <si>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</si>
  <si>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</si>
  <si>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</si>
  <si>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</si>
  <si>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</si>
  <si>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</si>
  <si>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</si>
  <si>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</si>
  <si>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</si>
  <si>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</si>
  <si>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</si>
  <si>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</si>
  <si>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</si>
  <si>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</si>
  <si>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</si>
  <si>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</si>
  <si>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</si>
  <si>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</si>
  <si>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</si>
  <si>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</si>
  <si>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</si>
  <si>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</si>
  <si>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</si>
  <si>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</si>
  <si>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</si>
  <si>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</si>
  <si>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</si>
  <si>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</si>
  <si>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</si>
  <si>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</si>
  <si>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</si>
  <si>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</si>
  <si>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</si>
  <si>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</si>
  <si>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</si>
  <si>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</si>
  <si>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</si>
  <si>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</si>
  <si>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</si>
  <si>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</si>
  <si>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</si>
  <si>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</si>
  <si>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</si>
  <si>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</si>
  <si>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</si>
  <si>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</si>
  <si>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</si>
  <si>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</si>
  <si>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</si>
  <si>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</si>
  <si>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</si>
  <si>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</si>
  <si>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</si>
  <si>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</si>
  <si>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</si>
  <si>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</si>
  <si>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</si>
  <si>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</si>
  <si>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</si>
  <si>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</si>
  <si>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</si>
  <si>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</si>
  <si>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</si>
  <si>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</si>
  <si>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</si>
  <si>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</si>
  <si>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</si>
  <si>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</si>
  <si>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</si>
  <si>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</si>
  <si>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</si>
  <si>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</si>
  <si>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</si>
  <si>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</si>
  <si>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</si>
  <si>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</si>
  <si>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</si>
  <si>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</si>
  <si>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</si>
  <si>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</si>
  <si>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</si>
  <si>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</si>
  <si>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</si>
  <si>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</si>
  <si>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</si>
  <si>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</si>
  <si>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</si>
  <si>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</si>
  <si>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</si>
  <si>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</si>
  <si>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</si>
  <si>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</si>
  <si>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</si>
  <si>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</si>
  <si>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</si>
  <si>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</si>
  <si>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</si>
  <si>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</si>
  <si>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</si>
  <si>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</si>
  <si>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</si>
  <si>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</si>
  <si>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</si>
  <si>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</si>
  <si>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</si>
  <si>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</si>
  <si>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</si>
  <si>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</si>
  <si>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</si>
  <si>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</si>
  <si>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</si>
  <si>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</si>
  <si>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</si>
  <si>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</si>
  <si>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</si>
  <si>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</si>
  <si>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</si>
  <si>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</si>
  <si>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</si>
  <si>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</si>
  <si>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</si>
  <si>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</si>
  <si>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</si>
  <si>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</si>
  <si>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</si>
  <si>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</si>
  <si>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</si>
  <si>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</si>
  <si>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</si>
  <si>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</si>
  <si>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</si>
  <si>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</si>
  <si>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</si>
  <si>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</si>
  <si>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</si>
  <si>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</si>
  <si>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</si>
  <si>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</si>
  <si>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</si>
  <si>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</si>
  <si>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</si>
  <si>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</si>
  <si>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</si>
  <si>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</si>
  <si>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</si>
  <si>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</si>
  <si>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</si>
  <si>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</si>
  <si>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</si>
  <si>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</si>
  <si>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</si>
  <si>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</si>
  <si>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</si>
  <si>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</si>
  <si>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</si>
  <si>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</si>
  <si>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</si>
  <si>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</si>
  <si>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</si>
  <si>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</si>
  <si>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</si>
  <si>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</si>
  <si>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</si>
  <si>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</si>
  <si>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</si>
  <si>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</si>
  <si>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</si>
  <si>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</si>
  <si>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</si>
  <si>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</si>
  <si>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</si>
  <si>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</si>
  <si>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</si>
  <si>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</si>
  <si>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</si>
  <si>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</si>
  <si>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</si>
  <si>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</si>
  <si>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</si>
  <si>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</si>
  <si>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</si>
  <si>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</si>
  <si>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</si>
  <si>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</si>
  <si>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</si>
  <si>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</si>
  <si>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</si>
  <si>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</si>
  <si>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</si>
  <si>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</si>
  <si>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</si>
  <si>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</si>
  <si>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</si>
  <si>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</si>
  <si>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</si>
  <si>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</si>
  <si>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</si>
  <si>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</si>
  <si>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</si>
  <si>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</si>
  <si>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</si>
  <si>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</si>
  <si>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</si>
  <si>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</si>
  <si>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</si>
  <si>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</si>
  <si>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</si>
  <si>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</si>
  <si>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</si>
  <si>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</si>
  <si>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</si>
  <si>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</si>
  <si>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</si>
  <si>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</si>
  <si>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</si>
  <si>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</si>
  <si>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</si>
  <si>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</si>
  <si>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</si>
  <si>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</si>
  <si>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</si>
  <si>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</si>
  <si>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</si>
  <si>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</si>
  <si>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</si>
  <si>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</si>
  <si>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</si>
  <si>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</si>
  <si>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</si>
  <si>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</si>
  <si>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</si>
  <si>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</si>
  <si>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</si>
  <si>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</si>
  <si>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</si>
  <si>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</si>
  <si>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</si>
  <si>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</si>
  <si>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</si>
  <si>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</si>
  <si>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</si>
  <si>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</si>
  <si>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</si>
  <si>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</si>
  <si>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</si>
  <si>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</si>
  <si>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</si>
  <si>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</si>
  <si>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</si>
  <si>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</si>
  <si>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</si>
  <si>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</si>
  <si>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</si>
  <si>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</si>
  <si>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</si>
  <si>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</si>
  <si>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</si>
  <si>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</si>
  <si>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</si>
  <si>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</si>
  <si>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</si>
  <si>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</si>
  <si>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</si>
  <si>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</si>
  <si>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</si>
  <si>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</si>
  <si>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</si>
  <si>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</si>
  <si>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</si>
  <si>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</si>
  <si>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</si>
  <si>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</si>
  <si>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</si>
  <si>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</si>
  <si>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</si>
  <si>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</si>
  <si>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</si>
  <si>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</si>
  <si>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</si>
  <si>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</si>
  <si>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</si>
  <si>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</si>
  <si>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</si>
  <si>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</si>
  <si>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</si>
  <si>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</si>
  <si>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</si>
  <si>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</si>
  <si>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</si>
  <si>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</si>
  <si>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</si>
  <si>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</si>
  <si>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</si>
  <si>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</si>
  <si>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</si>
  <si>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</si>
  <si>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</si>
  <si>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</si>
  <si>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</si>
  <si>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</si>
  <si>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</si>
  <si>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</si>
  <si>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</si>
  <si>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</si>
  <si>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</si>
  <si>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</si>
  <si>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</si>
  <si>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</si>
  <si>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</si>
  <si>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</si>
  <si>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</si>
  <si>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</si>
  <si>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</si>
  <si>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</si>
  <si>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</si>
  <si>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</si>
  <si>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</si>
  <si>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</si>
  <si>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</si>
  <si>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</si>
  <si>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</si>
  <si>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</si>
  <si>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</si>
  <si>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</si>
  <si>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</si>
  <si>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</si>
  <si>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</si>
  <si>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</si>
  <si>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</si>
  <si>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</si>
  <si>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</si>
  <si>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</si>
  <si>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</si>
  <si>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</si>
  <si>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</si>
  <si>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</si>
  <si>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</si>
  <si>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</si>
  <si>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</si>
  <si>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</si>
  <si>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</si>
  <si>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</si>
  <si>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</si>
  <si>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</si>
  <si>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</si>
  <si>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</si>
  <si>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</si>
  <si>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</si>
  <si>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</si>
  <si>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</si>
  <si>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</si>
  <si>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</si>
  <si>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</si>
  <si>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</si>
  <si>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</si>
  <si>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</si>
  <si>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</si>
  <si>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</si>
  <si>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</si>
  <si>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</si>
  <si>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</si>
  <si>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</si>
  <si>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</si>
  <si>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</si>
  <si>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</si>
  <si>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</si>
  <si>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</si>
  <si>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</si>
  <si>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</si>
  <si>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</si>
  <si>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</si>
  <si>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</si>
  <si>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</si>
  <si>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</si>
  <si>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</si>
  <si>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</si>
  <si>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</si>
  <si>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</si>
  <si>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</si>
  <si>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</si>
  <si>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</si>
  <si>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</si>
  <si>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</si>
  <si>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</si>
  <si>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</si>
  <si>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</si>
  <si>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</si>
  <si>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</si>
  <si>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</si>
  <si>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</si>
  <si>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</si>
  <si>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</si>
  <si>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</si>
  <si>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</si>
  <si>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</si>
  <si>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</si>
  <si>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</si>
  <si>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</si>
  <si>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</si>
  <si>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</si>
  <si>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</si>
  <si>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</si>
  <si>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</si>
  <si>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</si>
  <si>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</si>
  <si>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</si>
  <si>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</si>
  <si>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</si>
  <si>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</si>
  <si>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</si>
  <si>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</si>
  <si>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</si>
  <si>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</si>
  <si>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</si>
  <si>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</si>
  <si>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</si>
  <si>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</si>
  <si>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</si>
  <si>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</si>
  <si>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</si>
  <si>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</si>
  <si>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</si>
  <si>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</si>
  <si>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</si>
  <si>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</si>
  <si>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</si>
  <si>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</si>
  <si>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</si>
  <si>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</si>
  <si>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</si>
  <si>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</si>
  <si>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</si>
  <si>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</si>
  <si>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</si>
  <si>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</si>
  <si>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</si>
  <si>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</si>
  <si>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</si>
  <si>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</si>
  <si>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</si>
  <si>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</si>
  <si>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</si>
  <si>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</si>
  <si>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</si>
  <si>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</si>
  <si>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</si>
  <si>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</si>
  <si>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</si>
  <si>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</si>
  <si>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</si>
  <si>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</si>
  <si>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</si>
  <si>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</si>
  <si>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</si>
  <si>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</si>
  <si>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</si>
  <si>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</si>
  <si>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</si>
  <si>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</si>
  <si>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</si>
  <si>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</si>
  <si>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</si>
  <si>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</si>
  <si>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</si>
  <si>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</si>
  <si>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</si>
  <si>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</si>
  <si>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</si>
  <si>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</si>
  <si>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</si>
  <si>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</si>
  <si>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</si>
  <si>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</si>
  <si>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</si>
  <si>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</si>
  <si>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</si>
  <si>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</si>
  <si>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</si>
  <si>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</si>
  <si>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</si>
  <si>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</si>
  <si>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</si>
  <si>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</si>
  <si>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</si>
  <si>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</si>
  <si>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</si>
  <si>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</si>
  <si>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</si>
  <si>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</si>
  <si>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</si>
  <si>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</si>
  <si>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</si>
  <si>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</si>
  <si>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</si>
  <si>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</si>
  <si>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</si>
  <si>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</si>
  <si>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</si>
  <si>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</si>
  <si>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</si>
  <si>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</si>
  <si>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</si>
  <si>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</si>
  <si>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</si>
  <si>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</si>
  <si>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</si>
  <si>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</si>
  <si>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</si>
  <si>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</si>
  <si>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</si>
  <si>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</si>
  <si>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</si>
  <si>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</si>
  <si>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</si>
  <si>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</si>
  <si>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</si>
  <si>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</si>
  <si>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</si>
  <si>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</si>
  <si>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</si>
  <si>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</si>
  <si>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</si>
  <si>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</si>
  <si>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</si>
  <si>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</si>
  <si>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</si>
  <si>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</si>
  <si>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</si>
  <si>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</si>
  <si>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</si>
  <si>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</si>
  <si>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</si>
  <si>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</si>
  <si>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</si>
  <si>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</si>
  <si>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</si>
  <si>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</si>
  <si>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</si>
  <si>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</si>
  <si>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</si>
  <si>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</si>
  <si>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</si>
  <si>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</si>
  <si>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</si>
  <si>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</si>
  <si>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</si>
  <si>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</si>
  <si>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</si>
  <si>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</si>
  <si>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</si>
  <si>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</si>
  <si>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</si>
  <si>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</si>
  <si>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</si>
  <si>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</si>
  <si>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</si>
  <si>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</si>
  <si>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</si>
  <si>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</si>
  <si>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</si>
  <si>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</si>
  <si>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</si>
  <si>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</si>
  <si>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</si>
  <si>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</si>
  <si>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</si>
  <si>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</si>
  <si>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</si>
  <si>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</si>
  <si>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</si>
  <si>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</si>
  <si>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</si>
  <si>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</si>
  <si>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</si>
  <si>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</si>
  <si>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</si>
  <si>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</si>
  <si>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</si>
  <si>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</si>
  <si>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</si>
  <si>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</si>
  <si>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</si>
  <si>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</si>
  <si>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</si>
  <si>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</si>
  <si>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</si>
  <si>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</si>
  <si>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</si>
  <si>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</si>
  <si>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</si>
  <si>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</si>
  <si>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</si>
  <si>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</si>
  <si>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</si>
  <si>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</si>
  <si>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</si>
  <si>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</si>
  <si>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</si>
  <si>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</si>
  <si>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</si>
  <si>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</si>
  <si>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</si>
  <si>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</si>
  <si>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</si>
  <si>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</si>
  <si>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</si>
  <si>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</si>
  <si>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</si>
  <si>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</si>
  <si>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</si>
  <si>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</si>
  <si>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</si>
  <si>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</si>
  <si>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</si>
  <si>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</si>
  <si>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</si>
  <si>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</si>
  <si>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</si>
  <si>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</si>
  <si>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</si>
  <si>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</si>
  <si>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</si>
  <si>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</si>
  <si>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</si>
  <si>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</si>
  <si>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</si>
  <si>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</si>
  <si>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</si>
  <si>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</si>
  <si>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</si>
  <si>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</si>
  <si>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</si>
  <si>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</si>
  <si>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</si>
  <si>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</si>
  <si>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</si>
  <si>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</si>
  <si>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</si>
  <si>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</si>
  <si>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</si>
  <si>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</si>
  <si>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</si>
  <si>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</si>
  <si>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</si>
  <si>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</si>
  <si>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</si>
  <si>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</si>
  <si>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</si>
  <si>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</si>
  <si>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</si>
  <si>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</si>
  <si>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</si>
  <si>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</si>
  <si>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</si>
  <si>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</si>
  <si>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</si>
  <si>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</si>
  <si>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</si>
  <si>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</si>
  <si>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</si>
  <si>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</si>
  <si>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</si>
  <si>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</si>
  <si>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</si>
  <si>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</si>
  <si>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</si>
  <si>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</si>
  <si>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</si>
  <si>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</si>
  <si>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</si>
  <si>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</si>
  <si>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</si>
  <si>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</si>
  <si>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</si>
  <si>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</si>
  <si>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</si>
  <si>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</si>
  <si>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</si>
  <si>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</si>
  <si>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</si>
  <si>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</si>
  <si>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</si>
  <si>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</si>
  <si>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</si>
  <si>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</si>
  <si>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</si>
  <si>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</si>
  <si>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</si>
  <si>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</si>
  <si>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</si>
  <si>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</si>
  <si>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</si>
  <si>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</si>
  <si>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</si>
  <si>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</si>
  <si>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</si>
  <si>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</si>
  <si>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</si>
  <si>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</si>
  <si>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</si>
  <si>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</si>
  <si>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</si>
  <si>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</si>
  <si>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</si>
  <si>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</si>
  <si>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</si>
  <si>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</si>
  <si>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</si>
  <si>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</si>
  <si>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</si>
  <si>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</si>
  <si>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</si>
  <si>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</si>
  <si>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</si>
  <si>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</si>
  <si>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</si>
  <si>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</si>
  <si>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</si>
  <si>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</si>
  <si>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</si>
  <si>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</si>
  <si>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</si>
  <si>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</si>
  <si>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</si>
  <si>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</si>
  <si>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</si>
  <si>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</si>
  <si>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</si>
  <si>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</si>
  <si>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</si>
  <si>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</si>
  <si>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</si>
  <si>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</si>
  <si>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</si>
  <si>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</si>
  <si>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</si>
  <si>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</si>
  <si>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</si>
  <si>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</si>
  <si>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</si>
  <si>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</si>
  <si>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</si>
  <si>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</si>
  <si>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</si>
  <si>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</si>
  <si>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</si>
  <si>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</si>
  <si>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</si>
  <si>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</si>
  <si>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</si>
  <si>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</si>
  <si>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</si>
  <si>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</si>
  <si>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</si>
  <si>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</si>
  <si>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</si>
  <si>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</si>
  <si>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</si>
  <si>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</si>
  <si>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</si>
  <si>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</si>
  <si>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</si>
  <si>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</si>
  <si>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</si>
  <si>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</si>
  <si>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</si>
  <si>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</si>
  <si>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</si>
  <si>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</si>
  <si>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</si>
  <si>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</si>
  <si>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</si>
  <si>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</si>
  <si>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</si>
  <si>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</si>
  <si>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</si>
  <si>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</si>
  <si>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</si>
  <si>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</si>
  <si>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</si>
  <si>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</si>
  <si>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</si>
  <si>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</si>
  <si>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</si>
  <si>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</si>
  <si>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</si>
  <si>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</si>
  <si>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</si>
  <si>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</si>
  <si>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</si>
  <si>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</si>
  <si>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</si>
  <si>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</si>
  <si>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</si>
  <si>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</si>
  <si>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</si>
  <si>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</si>
  <si>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</si>
  <si>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</si>
  <si>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</si>
  <si>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</si>
  <si>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</si>
  <si>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</si>
  <si>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</si>
  <si>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</si>
  <si>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</si>
  <si>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</si>
  <si>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</si>
  <si>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</si>
  <si>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</si>
  <si>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</si>
  <si>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</si>
  <si>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</si>
  <si>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</si>
  <si>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</si>
  <si>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</si>
  <si>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</si>
  <si>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</si>
  <si>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</si>
  <si>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</si>
  <si>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</si>
  <si>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</si>
  <si>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</si>
  <si>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</si>
  <si>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</si>
  <si>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</si>
  <si>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</si>
  <si>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</si>
  <si>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</si>
  <si>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</si>
  <si>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</si>
  <si>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</si>
  <si>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</si>
  <si>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</si>
  <si>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</si>
  <si>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</si>
  <si>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</si>
  <si>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</si>
  <si>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</si>
  <si>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</si>
  <si>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</si>
  <si>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</si>
  <si>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</si>
  <si>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</si>
  <si>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</si>
  <si>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</si>
  <si>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</si>
  <si>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</si>
  <si>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</si>
  <si>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</si>
  <si>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</si>
  <si>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</si>
  <si>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</si>
  <si>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</si>
  <si>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</si>
  <si>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</si>
  <si>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</si>
  <si>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</si>
  <si>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</si>
  <si>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</si>
  <si>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</si>
  <si>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</si>
  <si>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</si>
  <si>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</si>
  <si>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</si>
  <si>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</si>
  <si>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</si>
  <si>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</si>
  <si>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</si>
  <si>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</si>
  <si>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</si>
  <si>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</si>
  <si>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</si>
  <si>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</si>
  <si>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</si>
  <si>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</si>
  <si>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</si>
  <si>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</si>
  <si>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</si>
  <si>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</si>
  <si>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</si>
  <si>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</si>
  <si>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</si>
  <si>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</si>
  <si>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</si>
  <si>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</si>
  <si>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</si>
  <si>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</si>
  <si>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</si>
  <si>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</si>
  <si>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</si>
  <si>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</si>
  <si>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</si>
  <si>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</si>
  <si>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</si>
  <si>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</si>
  <si>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</si>
  <si>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</si>
  <si>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</si>
  <si>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</si>
  <si>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</si>
  <si>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</si>
  <si>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</si>
  <si>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</si>
  <si>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</si>
  <si>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</si>
  <si>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</si>
  <si>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</si>
  <si>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</si>
  <si>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</si>
  <si>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</si>
  <si>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</si>
  <si>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</si>
  <si>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</si>
  <si>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</si>
  <si>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</si>
  <si>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</si>
  <si>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</si>
  <si>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</si>
  <si>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</si>
  <si>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</si>
  <si>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</si>
  <si>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</si>
  <si>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</si>
  <si>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</si>
  <si>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</si>
  <si>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</si>
  <si>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</si>
  <si>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</si>
  <si>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</si>
  <si>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</si>
  <si>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</si>
  <si>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</si>
  <si>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</si>
  <si>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</si>
  <si>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</si>
  <si>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</si>
  <si>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</si>
  <si>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</si>
  <si>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</si>
  <si>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</si>
  <si>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</si>
  <si>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</si>
  <si>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</si>
  <si>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</si>
  <si>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</si>
  <si>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</si>
  <si>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</si>
  <si>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</si>
  <si>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</si>
  <si>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</si>
  <si>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</si>
  <si>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</si>
  <si>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</si>
  <si>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</si>
  <si>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</si>
  <si>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</si>
  <si>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</si>
  <si>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</si>
  <si>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</si>
  <si>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</si>
  <si>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</si>
  <si>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</si>
  <si>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</si>
  <si>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</si>
  <si>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</si>
  <si>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</si>
  <si>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</si>
  <si>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</si>
  <si>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</si>
  <si>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</si>
  <si>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</si>
  <si>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</si>
  <si>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</si>
  <si>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</si>
  <si>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</si>
  <si>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</si>
  <si>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</si>
  <si>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</si>
  <si>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</si>
  <si>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</si>
  <si>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</si>
  <si>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</si>
  <si>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</si>
  <si>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</si>
  <si>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</si>
  <si>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</si>
  <si>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</si>
  <si>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</si>
  <si>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</si>
  <si>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</si>
  <si>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</si>
  <si>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</si>
  <si>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</si>
  <si>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</si>
  <si>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</si>
  <si>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</si>
  <si>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</si>
  <si>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</si>
  <si>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</si>
  <si>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</si>
  <si>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</si>
  <si>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</si>
  <si>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</si>
  <si>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</si>
  <si>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</si>
  <si>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</si>
  <si>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</si>
  <si>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</si>
  <si>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</si>
  <si>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</si>
  <si>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</si>
  <si>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</si>
  <si>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</si>
  <si>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</si>
  <si>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</si>
  <si>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</si>
  <si>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</si>
  <si>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</si>
  <si>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</si>
  <si>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</si>
  <si>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</si>
  <si>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</si>
  <si>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</si>
  <si>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</si>
  <si>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</si>
  <si>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</si>
  <si>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</si>
  <si>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</si>
  <si>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</si>
  <si>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</si>
  <si>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</si>
  <si>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</si>
  <si>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</si>
  <si>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</si>
  <si>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</si>
  <si>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</si>
  <si>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</si>
  <si>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</si>
  <si>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</si>
  <si>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</si>
  <si>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</si>
  <si>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</si>
  <si>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</si>
  <si>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</si>
  <si>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</si>
  <si>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</si>
  <si>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</si>
  <si>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</si>
  <si>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</si>
  <si>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</si>
  <si>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</si>
  <si>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</si>
  <si>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</si>
  <si>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</si>
  <si>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</si>
  <si>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</si>
  <si>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</si>
  <si>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</si>
  <si>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</si>
  <si>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</si>
  <si>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</si>
  <si>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</si>
  <si>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</si>
  <si>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</si>
  <si>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</si>
  <si>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</si>
  <si>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</si>
  <si>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</si>
  <si>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</si>
  <si>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</si>
  <si>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</si>
  <si>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</si>
  <si>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</si>
  <si>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</si>
  <si>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</si>
  <si>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</si>
  <si>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</si>
  <si>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</si>
  <si>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</si>
  <si>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</si>
  <si>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</si>
  <si>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</si>
  <si>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</si>
  <si>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</si>
  <si>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</si>
  <si>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</si>
  <si>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</si>
  <si>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</si>
  <si>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</si>
  <si>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</si>
  <si>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</si>
  <si>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</si>
  <si>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</si>
  <si>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</si>
  <si>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</si>
  <si>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</si>
  <si>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</si>
  <si>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</si>
  <si>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</si>
  <si>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</si>
  <si>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</si>
  <si>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</si>
  <si>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</si>
  <si>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</si>
  <si>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</si>
  <si>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</si>
  <si>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</si>
  <si>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</si>
  <si>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</si>
  <si>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</si>
  <si>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</si>
  <si>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</si>
  <si>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</si>
  <si>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</si>
  <si>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</si>
  <si>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</si>
  <si>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</si>
  <si>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</si>
  <si>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</si>
  <si>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</si>
  <si>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</si>
  <si>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</si>
  <si>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</si>
  <si>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</si>
  <si>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</si>
  <si>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</si>
  <si>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</si>
  <si>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</si>
  <si>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</si>
  <si>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</si>
  <si>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</si>
  <si>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</si>
  <si>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</si>
  <si>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</si>
  <si>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</si>
  <si>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</si>
  <si>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</si>
  <si>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</si>
  <si>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</si>
  <si>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</si>
  <si>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</si>
  <si>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</si>
  <si>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</si>
  <si>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</si>
  <si>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</si>
  <si>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</si>
  <si>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</si>
  <si>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</si>
  <si>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</si>
  <si>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</si>
  <si>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</si>
  <si>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</si>
  <si>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</si>
  <si>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</si>
  <si>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</si>
  <si>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</si>
  <si>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</si>
  <si>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</si>
  <si>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</si>
  <si>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</si>
  <si>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</si>
  <si>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</si>
  <si>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</si>
  <si>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</si>
  <si>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</si>
  <si>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</si>
  <si>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</si>
  <si>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</si>
  <si>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</si>
  <si>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</si>
  <si>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</si>
  <si>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</si>
  <si>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</si>
  <si>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</si>
  <si>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</si>
  <si>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</si>
  <si>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</si>
  <si>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</si>
  <si>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</si>
  <si>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</si>
  <si>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</si>
  <si>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</si>
  <si>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</si>
  <si>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</si>
  <si>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</si>
  <si>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</si>
  <si>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</si>
  <si>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</si>
  <si>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</si>
  <si>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</si>
  <si>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</si>
  <si>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</si>
  <si>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</si>
  <si>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</si>
  <si>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</si>
  <si>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</si>
  <si>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</si>
  <si>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</si>
  <si>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</si>
  <si>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</si>
  <si>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</si>
  <si>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</si>
  <si>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</si>
  <si>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</si>
  <si>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</si>
  <si>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</si>
  <si>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</si>
  <si>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</si>
  <si>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</si>
  <si>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</si>
  <si>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</si>
  <si>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</si>
  <si>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</si>
  <si>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</si>
  <si>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</si>
  <si>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</si>
  <si>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</si>
  <si>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</si>
  <si>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</si>
  <si>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</si>
  <si>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</si>
  <si>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</si>
  <si>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</si>
  <si>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</si>
  <si>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</si>
  <si>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</si>
  <si>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</si>
  <si>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</si>
  <si>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</si>
  <si>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</si>
  <si>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</si>
  <si>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</si>
  <si>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</si>
  <si>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</si>
  <si>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</si>
  <si>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</si>
  <si>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</si>
  <si>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</si>
  <si>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</si>
  <si>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</si>
  <si>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</si>
  <si>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</si>
  <si>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</si>
  <si>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</si>
  <si>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</si>
  <si>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</si>
  <si>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</si>
  <si>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</si>
  <si>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</si>
  <si>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</si>
  <si>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</si>
  <si>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</si>
  <si>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</si>
  <si>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</si>
  <si>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</si>
  <si>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</si>
  <si>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</si>
  <si>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</si>
  <si>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</si>
  <si>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</si>
  <si>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</si>
  <si>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</si>
  <si>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</si>
  <si>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</si>
  <si>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</si>
  <si>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</si>
  <si>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</si>
  <si>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</si>
  <si>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</si>
  <si>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</si>
  <si>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</si>
  <si>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</si>
  <si>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</si>
  <si>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</si>
  <si>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</si>
  <si>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</si>
  <si>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</si>
  <si>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</si>
  <si>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</si>
  <si>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</si>
  <si>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</si>
  <si>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</si>
  <si>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</si>
  <si>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</si>
  <si>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</si>
  <si>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</si>
  <si>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</si>
  <si>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</si>
  <si>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</si>
  <si>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</si>
  <si>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</si>
  <si>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</si>
  <si>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</si>
  <si>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</si>
  <si>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</si>
  <si>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</si>
  <si>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</si>
  <si>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</si>
  <si>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</si>
  <si>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</si>
  <si>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</si>
  <si>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</si>
  <si>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</si>
  <si>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</si>
  <si>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</si>
  <si>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</si>
  <si>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</si>
  <si>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</si>
  <si>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</si>
  <si>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</si>
  <si>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</si>
  <si>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</si>
  <si>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</si>
  <si>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</si>
  <si>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</si>
  <si>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</si>
  <si>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</si>
  <si>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</si>
  <si>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</si>
  <si>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</si>
  <si>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</si>
  <si>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</si>
  <si>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</si>
  <si>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</si>
  <si>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</si>
  <si>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</si>
  <si>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</si>
  <si>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</si>
  <si>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</si>
  <si>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</si>
  <si>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</si>
  <si>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</si>
  <si>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</si>
  <si>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</si>
  <si>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</si>
  <si>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</si>
  <si>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</si>
  <si>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</si>
  <si>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</si>
  <si>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</si>
  <si>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</si>
  <si>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</si>
  <si>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</si>
  <si>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</si>
  <si>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</si>
  <si>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</si>
  <si>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</si>
  <si>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</si>
  <si>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</si>
  <si>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</si>
  <si>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</si>
  <si>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</si>
  <si>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</si>
  <si>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</si>
  <si>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</si>
  <si>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</si>
  <si>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</si>
  <si>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</si>
  <si>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</si>
  <si>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</si>
  <si>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</si>
  <si>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</si>
  <si>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</si>
  <si>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</si>
  <si>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</si>
  <si>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</si>
  <si>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</si>
  <si>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</si>
  <si>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</si>
  <si>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</si>
  <si>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</si>
  <si>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</si>
  <si>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</si>
  <si>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</si>
  <si>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</si>
  <si>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</si>
  <si>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</si>
  <si>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</si>
  <si>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</si>
  <si>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</si>
  <si>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</si>
  <si>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</si>
  <si>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</si>
  <si>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</si>
  <si>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</si>
  <si>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</si>
  <si>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</si>
  <si>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</si>
  <si>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</si>
  <si>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</si>
  <si>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</si>
  <si>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</si>
  <si>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</si>
  <si>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</si>
  <si>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</si>
  <si>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</si>
  <si>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</si>
  <si>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</si>
  <si>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</si>
  <si>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</si>
  <si>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</si>
  <si>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</si>
  <si>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</si>
  <si>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</si>
  <si>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</si>
  <si>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</si>
  <si>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</si>
  <si>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</si>
  <si>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</si>
  <si>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</si>
  <si>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</si>
  <si>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</si>
  <si>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</si>
  <si>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</si>
  <si>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</si>
  <si>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</si>
  <si>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</si>
  <si>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</si>
  <si>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</si>
  <si>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</si>
  <si>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</si>
  <si>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</si>
  <si>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</si>
  <si>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</si>
  <si>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</si>
  <si>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</si>
  <si>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</si>
  <si>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</si>
  <si>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</si>
  <si>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</si>
  <si>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</si>
  <si>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</si>
  <si>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</si>
  <si>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</si>
  <si>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</si>
  <si>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</si>
  <si>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</si>
  <si>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</si>
  <si>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</si>
  <si>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</si>
  <si>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</si>
  <si>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</si>
  <si>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</si>
  <si>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</si>
  <si>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</si>
  <si>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</si>
  <si>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</si>
  <si>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</si>
  <si>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</si>
  <si>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</si>
  <si>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</si>
  <si>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</si>
  <si>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</si>
  <si>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</si>
  <si>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</si>
  <si>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</si>
  <si>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</si>
  <si>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</si>
  <si>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</si>
  <si>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</si>
  <si>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</si>
  <si>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</si>
  <si>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</si>
  <si>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</si>
  <si>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</si>
  <si>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</si>
  <si>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</si>
  <si>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</si>
  <si>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</si>
  <si>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</si>
  <si>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</si>
  <si>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</si>
  <si>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</si>
  <si>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</si>
  <si>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</si>
  <si>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</si>
  <si>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</si>
  <si>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</si>
  <si>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</si>
  <si>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</si>
  <si>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</si>
  <si>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</si>
  <si>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</si>
  <si>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</si>
  <si>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</si>
  <si>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</si>
  <si>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</si>
  <si>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</si>
  <si>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</si>
  <si>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</si>
  <si>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</si>
  <si>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</si>
  <si>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</si>
  <si>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</si>
  <si>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</si>
  <si>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</si>
  <si>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</si>
  <si>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</si>
  <si>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</si>
  <si>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</si>
  <si>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</si>
  <si>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</si>
  <si>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</si>
  <si>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</si>
  <si>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</si>
  <si>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</si>
  <si>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</si>
  <si>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</si>
  <si>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</si>
  <si>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</si>
  <si>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</si>
  <si>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</si>
  <si>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</si>
  <si>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</si>
  <si>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</si>
  <si>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</si>
  <si>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</si>
  <si>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</si>
  <si>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</si>
  <si>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</si>
  <si>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</si>
  <si>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</si>
  <si>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</si>
  <si>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</si>
  <si>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</si>
  <si>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</si>
  <si>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</si>
  <si>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</si>
  <si>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</si>
  <si>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</si>
  <si>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</si>
  <si>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</si>
  <si>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</si>
  <si>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</si>
  <si>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</si>
  <si>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</si>
  <si>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</si>
  <si>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</si>
  <si>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</si>
  <si>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</si>
  <si>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</si>
  <si>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</si>
  <si>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</si>
  <si>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</si>
  <si>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</si>
  <si>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</si>
  <si>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</si>
  <si>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</si>
  <si>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</si>
  <si>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</si>
  <si>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</si>
  <si>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</si>
  <si>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</si>
  <si>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</si>
  <si>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</si>
  <si>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</si>
  <si>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</si>
  <si>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</si>
  <si>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</si>
  <si>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</si>
  <si>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</si>
  <si>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</si>
  <si>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</si>
  <si>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</si>
  <si>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</si>
  <si>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</si>
  <si>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</si>
  <si>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</si>
  <si>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</si>
  <si>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</si>
  <si>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</si>
  <si>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</si>
  <si>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</si>
  <si>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</si>
  <si>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</si>
  <si>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</si>
  <si>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</si>
  <si>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</si>
  <si>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</si>
  <si>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</si>
  <si>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</si>
  <si>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</si>
  <si>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</si>
  <si>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</si>
  <si>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</si>
  <si>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</si>
  <si>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</si>
  <si>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</si>
  <si>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</si>
  <si>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</si>
  <si>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</si>
  <si>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</si>
  <si>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</si>
  <si>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</si>
  <si>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</si>
  <si>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</si>
  <si>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</si>
  <si>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</si>
  <si>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</si>
  <si>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</si>
  <si>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</si>
  <si>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</si>
  <si>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</si>
  <si>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</si>
  <si>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</si>
  <si>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</si>
  <si>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</si>
  <si>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</si>
  <si>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</si>
  <si>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</si>
  <si>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</si>
  <si>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</si>
  <si>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</si>
  <si>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</si>
  <si>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</si>
  <si>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</si>
  <si>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</si>
  <si>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</si>
  <si>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</si>
  <si>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</si>
  <si>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</si>
  <si>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</si>
  <si>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</si>
  <si>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</si>
  <si>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</si>
  <si>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</si>
  <si>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</si>
  <si>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</si>
  <si>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</si>
  <si>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</si>
  <si>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</si>
  <si>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</si>
  <si>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</si>
  <si>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</si>
  <si>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</si>
  <si>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</si>
  <si>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</si>
  <si>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</si>
  <si>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</si>
  <si>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</si>
  <si>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</si>
  <si>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</si>
  <si>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</si>
  <si>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</si>
  <si>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</si>
  <si>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</si>
  <si>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</si>
  <si>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</si>
  <si>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</si>
  <si>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</si>
  <si>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</si>
  <si>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</si>
  <si>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</si>
  <si>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</si>
  <si>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</si>
  <si>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</si>
  <si>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</si>
  <si>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</si>
  <si>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</si>
  <si>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</si>
  <si>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</si>
  <si>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</si>
  <si>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</si>
  <si>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</si>
  <si>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</si>
  <si>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</si>
  <si>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</si>
  <si>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</si>
  <si>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</si>
  <si>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</si>
  <si>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</si>
  <si>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</si>
  <si>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</si>
  <si>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</si>
  <si>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</si>
  <si>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</si>
  <si>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</si>
  <si>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</si>
  <si>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</si>
  <si>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</si>
  <si>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</si>
  <si>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</si>
  <si>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</si>
  <si>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</si>
  <si>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</si>
  <si>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</si>
  <si>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</si>
  <si>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</si>
  <si>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</si>
  <si>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</si>
  <si>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</si>
  <si>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</si>
  <si>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</si>
  <si>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</si>
  <si>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</si>
  <si>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</si>
  <si>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</si>
  <si>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</si>
  <si>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</si>
  <si>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</si>
  <si>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</si>
  <si>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</si>
  <si>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</si>
  <si>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</si>
  <si>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</si>
  <si>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</si>
  <si>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</si>
  <si>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</si>
  <si>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</si>
  <si>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</si>
  <si>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</si>
  <si>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</si>
  <si>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</si>
  <si>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</si>
  <si>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</si>
  <si>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</si>
  <si>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</si>
  <si>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</si>
  <si>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</si>
  <si>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</si>
  <si>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</si>
  <si>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</si>
  <si>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</si>
  <si>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</si>
  <si>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</si>
  <si>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</si>
  <si>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</si>
  <si>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</si>
  <si>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</si>
  <si>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</si>
  <si>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</si>
  <si>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</si>
  <si>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</si>
  <si>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</si>
  <si>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</si>
  <si>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</si>
  <si>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</si>
  <si>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</si>
  <si>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</si>
  <si>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</si>
  <si>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</si>
  <si>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</si>
  <si>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</si>
  <si>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</si>
  <si>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</si>
  <si>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</si>
  <si>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</si>
  <si>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</si>
  <si>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</si>
  <si>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</si>
  <si>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</si>
  <si>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</si>
  <si>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</si>
  <si>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</si>
  <si>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</si>
  <si>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</si>
  <si>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</si>
  <si>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</si>
  <si>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</si>
  <si>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</si>
  <si>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</si>
  <si>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</si>
  <si>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</si>
  <si>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</si>
  <si>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</si>
  <si>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</si>
  <si>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</si>
  <si>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</si>
  <si>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</si>
  <si>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</si>
  <si>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</si>
  <si>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</si>
  <si>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</si>
  <si>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</si>
  <si>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</si>
  <si>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</si>
  <si>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</si>
  <si>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</si>
  <si>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</si>
  <si>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</si>
  <si>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</si>
  <si>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</si>
  <si>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</si>
  <si>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</si>
  <si>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</si>
  <si>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</si>
  <si>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</si>
  <si>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</si>
  <si>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</si>
  <si>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</si>
  <si>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</si>
  <si>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</si>
  <si>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</si>
  <si>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</si>
  <si>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</si>
  <si>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</si>
  <si>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</si>
  <si>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</si>
  <si>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</si>
  <si>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</si>
  <si>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</si>
  <si>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</si>
  <si>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</si>
  <si>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</si>
  <si>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</si>
  <si>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</si>
  <si>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</si>
  <si>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</si>
  <si>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</si>
  <si>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</si>
  <si>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</si>
  <si>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</si>
  <si>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</si>
  <si>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</si>
  <si>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</si>
  <si>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</si>
  <si>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</si>
  <si>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</si>
  <si>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</si>
  <si>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</si>
  <si>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</si>
  <si>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</si>
  <si>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</si>
  <si>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</si>
  <si>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</si>
  <si>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</si>
  <si>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</si>
  <si>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</si>
  <si>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</si>
  <si>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</si>
  <si>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</si>
  <si>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</si>
  <si>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</si>
  <si>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</si>
  <si>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</si>
  <si>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</si>
  <si>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</si>
  <si>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</si>
  <si>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</si>
  <si>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</si>
  <si>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</si>
  <si>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</si>
  <si>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</si>
  <si>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</si>
  <si>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</si>
  <si>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</si>
  <si>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</si>
  <si>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</si>
  <si>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</si>
  <si>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</si>
  <si>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</si>
  <si>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</si>
  <si>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</si>
  <si>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</si>
  <si>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</si>
  <si>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</si>
  <si>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</si>
  <si>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</si>
  <si>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</si>
  <si>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</si>
  <si>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</si>
  <si>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</si>
  <si>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</si>
  <si>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</si>
  <si>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</si>
  <si>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</si>
  <si>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</si>
  <si>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</si>
  <si>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</si>
  <si>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</si>
  <si>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</si>
  <si>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</si>
  <si>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</si>
  <si>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</si>
  <si>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</si>
  <si>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</si>
  <si>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</si>
  <si>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</si>
  <si>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</si>
  <si>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</si>
  <si>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</si>
  <si>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</si>
  <si>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</si>
  <si>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</si>
  <si>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</si>
  <si>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</si>
  <si>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</si>
  <si>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</si>
  <si>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</si>
  <si>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</si>
  <si>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</si>
  <si>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</si>
  <si>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</si>
  <si>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</si>
  <si>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</si>
  <si>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</si>
  <si>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</si>
  <si>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</si>
  <si>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</si>
  <si>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</si>
  <si>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</si>
  <si>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</si>
  <si>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</si>
  <si>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</si>
  <si>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</si>
  <si>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</si>
  <si>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</si>
  <si>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</si>
  <si>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</si>
  <si>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</si>
  <si>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</si>
  <si>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</si>
  <si>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</si>
  <si>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</si>
  <si>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</si>
  <si>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</si>
  <si>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</si>
  <si>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</si>
  <si>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</si>
  <si>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</si>
  <si>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</si>
  <si>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</si>
  <si>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</si>
  <si>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</si>
  <si>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</si>
  <si>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</si>
  <si>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</si>
  <si>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</si>
  <si>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</si>
  <si>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</si>
  <si>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</si>
  <si>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</si>
  <si>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</si>
  <si>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</si>
  <si>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</si>
  <si>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</si>
  <si>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</si>
  <si>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</si>
  <si>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</si>
  <si>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</si>
  <si>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</si>
  <si>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</si>
  <si>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</si>
  <si>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</si>
  <si>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</si>
  <si>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</si>
  <si>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</si>
  <si>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</si>
  <si>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</si>
  <si>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</si>
  <si>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</si>
  <si>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</si>
  <si>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</si>
  <si>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</si>
  <si>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</si>
  <si>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</si>
  <si>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</si>
  <si>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</si>
  <si>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</si>
  <si>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</si>
  <si>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</si>
  <si>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</si>
  <si>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</si>
  <si>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</si>
  <si>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</si>
  <si>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</si>
  <si>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</si>
  <si>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</si>
  <si>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</si>
  <si>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</si>
  <si>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</si>
  <si>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</si>
  <si>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</si>
  <si>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</si>
  <si>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</si>
  <si>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</si>
  <si>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</si>
  <si>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</si>
  <si>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</si>
  <si>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</si>
  <si>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</si>
  <si>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</si>
  <si>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</si>
  <si>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</si>
  <si>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</si>
  <si>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</si>
  <si>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</si>
  <si>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</si>
  <si>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</si>
  <si>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</si>
  <si>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</si>
  <si>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</si>
  <si>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</si>
  <si>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</si>
  <si>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</si>
  <si>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</si>
  <si>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</si>
  <si>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</si>
  <si>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</si>
  <si>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</si>
  <si>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</si>
  <si>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</si>
  <si>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</si>
  <si>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</si>
  <si>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</si>
  <si>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</si>
  <si>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</si>
  <si>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</si>
  <si>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</si>
  <si>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</si>
  <si>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</si>
  <si>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</si>
  <si>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</si>
  <si>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</si>
  <si>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</si>
  <si>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</si>
  <si>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</si>
  <si>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</si>
  <si>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</si>
  <si>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</si>
  <si>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</si>
  <si>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</si>
  <si>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</si>
  <si>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</si>
  <si>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</si>
  <si>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</si>
  <si>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</si>
  <si>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</si>
  <si>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</si>
  <si>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</si>
  <si>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</si>
  <si>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</si>
  <si>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</si>
  <si>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</si>
  <si>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</si>
  <si>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</si>
  <si>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</si>
  <si>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</si>
  <si>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</si>
  <si>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</si>
  <si>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</si>
  <si>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</si>
  <si>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</si>
  <si>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</si>
  <si>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</si>
  <si>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</si>
  <si>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</si>
  <si>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</si>
  <si>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</si>
  <si>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</si>
  <si>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</si>
  <si>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</si>
  <si>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</si>
  <si>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</si>
  <si>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</si>
  <si>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</si>
  <si>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</si>
  <si>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</si>
  <si>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</si>
  <si>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</si>
  <si>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</si>
  <si>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</si>
  <si>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</si>
  <si>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</si>
  <si>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</si>
  <si>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</si>
  <si>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</si>
  <si>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</si>
  <si>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</si>
  <si>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</si>
  <si>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</si>
  <si>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</si>
  <si>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</si>
  <si>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</si>
  <si>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</si>
  <si>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</si>
  <si>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</si>
  <si>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</si>
  <si>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</si>
  <si>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</si>
  <si>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</si>
  <si>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</si>
  <si>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</si>
  <si>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</si>
  <si>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</si>
  <si>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</si>
  <si>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</si>
  <si>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</si>
  <si>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</si>
  <si>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</si>
  <si>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</si>
  <si>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</si>
  <si>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</si>
  <si>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</si>
  <si>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</si>
  <si>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</si>
  <si>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</si>
  <si>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</si>
  <si>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</si>
  <si>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</si>
  <si>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</si>
  <si>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</si>
  <si>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</si>
  <si>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</si>
  <si>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</si>
  <si>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</si>
  <si>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</si>
  <si>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</si>
  <si>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</si>
  <si>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</si>
  <si>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</si>
  <si>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</si>
  <si>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</si>
  <si>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</si>
  <si>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</si>
  <si>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</si>
  <si>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</si>
  <si>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</si>
  <si>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</si>
  <si>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</si>
  <si>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</si>
  <si>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</si>
  <si>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</si>
  <si>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</si>
  <si>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</si>
  <si>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</si>
  <si>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</si>
  <si>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</si>
  <si>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</si>
  <si>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</si>
  <si>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</si>
  <si>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</si>
  <si>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</si>
  <si>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</si>
  <si>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</si>
  <si>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</si>
  <si>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</si>
  <si>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</si>
  <si>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</si>
  <si>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</si>
  <si>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</si>
  <si>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</si>
  <si>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</si>
  <si>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</si>
  <si>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</si>
  <si>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</si>
  <si>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</si>
  <si>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</si>
  <si>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</si>
  <si>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</si>
  <si>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</si>
  <si>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</si>
  <si>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</si>
  <si>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</si>
  <si>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</si>
  <si>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</si>
  <si>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</si>
  <si>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</si>
  <si>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</si>
  <si>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</si>
  <si>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</si>
  <si>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</si>
  <si>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</si>
  <si>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</si>
  <si>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</si>
  <si>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</si>
  <si>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</si>
  <si>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</si>
  <si>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</si>
  <si>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</si>
  <si>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</si>
  <si>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</si>
  <si>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</si>
  <si>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</si>
  <si>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</si>
  <si>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</si>
  <si>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</si>
  <si>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</si>
  <si>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</si>
  <si>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</si>
  <si>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</si>
  <si>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</si>
  <si>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</si>
  <si>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</si>
  <si>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</si>
  <si>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</si>
  <si>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</si>
  <si>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</si>
  <si>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</si>
  <si>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</si>
  <si>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</si>
  <si>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</si>
  <si>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</si>
  <si>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</si>
  <si>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</si>
  <si>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</si>
  <si>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</si>
  <si>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</si>
  <si>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</si>
  <si>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</si>
  <si>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</si>
  <si>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</si>
  <si>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</si>
  <si>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</si>
  <si>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</si>
  <si>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</si>
  <si>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</si>
  <si>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</si>
  <si>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</si>
  <si>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</si>
  <si>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</si>
  <si>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</si>
  <si>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</si>
  <si>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</si>
  <si>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</si>
  <si>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</si>
  <si>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</si>
  <si>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</si>
  <si>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</si>
  <si>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</si>
  <si>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</si>
  <si>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</si>
  <si>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</si>
  <si>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</si>
  <si>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</si>
  <si>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</si>
  <si>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</si>
  <si>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</si>
  <si>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</si>
  <si>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</si>
  <si>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</si>
  <si>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</si>
  <si>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</si>
  <si>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</si>
  <si>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</si>
  <si>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</si>
  <si>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</si>
  <si>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</si>
  <si>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</si>
  <si>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</si>
  <si>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</si>
  <si>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</si>
  <si>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</si>
  <si>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</si>
  <si>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</si>
  <si>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</si>
  <si>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</si>
  <si>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</si>
  <si>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</si>
  <si>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</si>
  <si>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</si>
  <si>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</si>
  <si>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</si>
  <si>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</si>
  <si>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</si>
  <si>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</si>
  <si>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</si>
  <si>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</si>
  <si>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</si>
  <si>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</si>
  <si>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</si>
  <si>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</si>
  <si>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</si>
  <si>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</si>
  <si>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</si>
  <si>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</si>
  <si>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</si>
  <si>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</si>
  <si>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</si>
  <si>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</si>
  <si>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</si>
  <si>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</si>
  <si>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</si>
  <si>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</si>
  <si>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</si>
  <si>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</si>
  <si>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</si>
  <si>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</si>
  <si>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</si>
  <si>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</si>
  <si>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</si>
  <si>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</si>
  <si>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</si>
  <si>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</si>
  <si>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</si>
  <si>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</si>
  <si>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</si>
  <si>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</si>
  <si>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</si>
  <si>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</si>
  <si>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</si>
  <si>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</si>
  <si>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</si>
  <si>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</si>
  <si>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</si>
  <si>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</si>
  <si>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</si>
  <si>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</si>
  <si>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</si>
  <si>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</si>
  <si>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</si>
  <si>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</si>
  <si>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</si>
  <si>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</si>
  <si>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</si>
  <si>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</si>
  <si>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</si>
  <si>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</si>
  <si>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</si>
  <si>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</si>
  <si>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</si>
  <si>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</si>
  <si>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</si>
  <si>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</si>
  <si>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</si>
  <si>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</si>
  <si>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</si>
  <si>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</si>
  <si>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</si>
  <si>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</si>
  <si>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</si>
  <si>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</si>
  <si>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</si>
  <si>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</si>
  <si>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</si>
  <si>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</si>
  <si>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</si>
  <si>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</si>
  <si>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</si>
  <si>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</si>
  <si>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</si>
  <si>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</si>
  <si>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</si>
  <si>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</si>
  <si>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</si>
  <si>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</si>
  <si>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</si>
  <si>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</si>
  <si>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</si>
  <si>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</si>
  <si>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</si>
  <si>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</si>
  <si>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</si>
  <si>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</si>
  <si>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</si>
  <si>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</si>
  <si>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</si>
  <si>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</si>
  <si>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</si>
  <si>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</si>
  <si>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</si>
  <si>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</si>
  <si>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</si>
  <si>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</si>
  <si>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</si>
  <si>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</si>
  <si>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</si>
  <si>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</si>
  <si>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</si>
  <si>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</si>
  <si>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</si>
  <si>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</si>
  <si>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</si>
  <si>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</si>
  <si>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</si>
  <si>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</si>
  <si>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</si>
  <si>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</si>
  <si>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</si>
  <si>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</si>
  <si>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</si>
  <si>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</si>
  <si>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</si>
  <si>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</si>
  <si>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</si>
  <si>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</si>
  <si>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</si>
  <si>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</si>
  <si>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</si>
  <si>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</si>
  <si>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</si>
  <si>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</si>
  <si>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</si>
  <si>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</si>
  <si>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</si>
  <si>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</si>
  <si>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</si>
  <si>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</si>
  <si>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</si>
  <si>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</si>
  <si>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</si>
  <si>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</si>
  <si>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</si>
  <si>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</si>
  <si>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</si>
  <si>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</si>
  <si>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</si>
  <si>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</si>
  <si>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</si>
  <si>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</si>
  <si>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</si>
  <si>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</si>
  <si>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</si>
  <si>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</si>
  <si>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</si>
  <si>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</si>
  <si>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</si>
  <si>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</si>
  <si>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</si>
  <si>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</si>
  <si>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</si>
  <si>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</si>
  <si>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</si>
  <si>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</si>
  <si>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</si>
  <si>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</si>
  <si>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</si>
  <si>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</si>
  <si>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</si>
  <si>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</si>
  <si>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</si>
  <si>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</si>
  <si>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</si>
  <si>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</si>
  <si>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</si>
  <si>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</si>
  <si>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</si>
  <si>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</si>
  <si>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</si>
  <si>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</si>
  <si>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</si>
  <si>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</si>
  <si>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</si>
  <si>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</si>
  <si>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</si>
  <si>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</si>
  <si>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</si>
  <si>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</si>
  <si>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</si>
  <si>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</si>
  <si>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</si>
  <si>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</si>
  <si>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</si>
  <si>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</si>
  <si>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</si>
  <si>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</si>
  <si>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</si>
  <si>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</si>
  <si>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</si>
  <si>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</si>
  <si>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</si>
  <si>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</si>
  <si>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</si>
  <si>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</si>
  <si>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</si>
  <si>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</si>
  <si>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</si>
  <si>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</si>
  <si>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</si>
  <si>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</si>
  <si>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</si>
  <si>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</si>
  <si>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</si>
  <si>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</si>
  <si>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</si>
  <si>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</si>
  <si>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</si>
  <si>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</si>
  <si>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</si>
  <si>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</si>
  <si>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</si>
  <si>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</si>
  <si>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</si>
  <si>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</si>
  <si>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</si>
  <si>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</si>
  <si>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</si>
  <si>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</si>
  <si>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</si>
  <si>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</si>
  <si>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</si>
  <si>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</si>
  <si>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</si>
  <si>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</si>
  <si>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</si>
  <si>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</si>
  <si>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</si>
  <si>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</si>
  <si>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</si>
  <si>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</si>
  <si>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</si>
  <si>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</si>
  <si>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</si>
  <si>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</si>
  <si>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</si>
  <si>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</si>
  <si>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</si>
  <si>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</si>
  <si>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</si>
  <si>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</si>
  <si>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</si>
  <si>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</si>
  <si>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</si>
  <si>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</si>
  <si>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</si>
  <si>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</si>
  <si>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</si>
  <si>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</si>
  <si>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</si>
  <si>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</si>
  <si>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</si>
  <si>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</si>
  <si>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</si>
  <si>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</si>
  <si>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</si>
  <si>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</si>
  <si>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</si>
  <si>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</si>
  <si>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</si>
  <si>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</si>
  <si>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</si>
  <si>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</si>
  <si>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</si>
  <si>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</si>
  <si>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</si>
  <si>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</si>
  <si>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</si>
  <si>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</si>
  <si>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</si>
  <si>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</si>
  <si>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</si>
  <si>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</si>
  <si>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</si>
  <si>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</si>
  <si>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</si>
  <si>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</si>
  <si>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</si>
  <si>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</si>
  <si>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</si>
  <si>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</si>
  <si>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</si>
  <si>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</si>
  <si>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</si>
  <si>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</si>
  <si>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</si>
  <si>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</si>
  <si>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</si>
  <si>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</si>
  <si>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</si>
  <si>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</si>
  <si>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</si>
  <si>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</si>
  <si>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</si>
  <si>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</si>
  <si>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</si>
  <si>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</si>
  <si>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</si>
  <si>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</si>
  <si>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</si>
  <si>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</si>
  <si>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</si>
  <si>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</si>
  <si>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</si>
  <si>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</si>
  <si>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</si>
  <si>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</si>
  <si>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</si>
  <si>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</si>
  <si>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</si>
  <si>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</si>
  <si>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</si>
  <si>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</si>
  <si>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</si>
  <si>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</si>
  <si>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</si>
  <si>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</si>
  <si>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</si>
  <si>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</si>
  <si>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</si>
  <si>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</si>
  <si>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</si>
  <si>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</si>
  <si>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</si>
  <si>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</si>
  <si>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</si>
  <si>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</si>
  <si>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</si>
  <si>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</si>
  <si>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</si>
  <si>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</si>
  <si>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</si>
  <si>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</si>
  <si>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</si>
  <si>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</si>
  <si>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</si>
  <si>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</si>
  <si>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</si>
  <si>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</si>
  <si>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</si>
  <si>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</si>
  <si>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</si>
  <si>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</si>
  <si>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</si>
  <si>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</si>
  <si>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</si>
  <si>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</si>
  <si>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</si>
  <si>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</si>
  <si>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</si>
  <si>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</si>
  <si>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</si>
  <si>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</si>
  <si>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</si>
  <si>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</si>
  <si>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</si>
  <si>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</si>
  <si>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</si>
  <si>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</si>
  <si>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</si>
  <si>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</si>
  <si>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</si>
  <si>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</si>
  <si>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</si>
  <si>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</si>
  <si>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</si>
  <si>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</si>
  <si>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</si>
  <si>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</si>
  <si>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</si>
  <si>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</si>
  <si>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</si>
  <si>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</si>
  <si>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</si>
  <si>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</si>
  <si>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</si>
  <si>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</si>
  <si>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</si>
  <si>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</si>
  <si>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</si>
  <si>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</si>
  <si>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</si>
  <si>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</si>
  <si>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</si>
  <si>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</si>
  <si>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</si>
  <si>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</si>
  <si>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</si>
  <si>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</si>
  <si>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</si>
  <si>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</si>
  <si>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</si>
  <si>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</si>
  <si>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</si>
  <si>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</si>
  <si>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</si>
  <si>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</si>
  <si>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</si>
  <si>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</si>
  <si>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</si>
  <si>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</si>
  <si>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</si>
  <si>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</si>
  <si>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</si>
  <si>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</si>
  <si>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</si>
  <si>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</si>
  <si>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</si>
  <si>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</si>
  <si>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</si>
  <si>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</si>
  <si>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</si>
  <si>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</si>
  <si>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</si>
  <si>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</si>
  <si>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</si>
  <si>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</si>
  <si>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</si>
  <si>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</si>
  <si>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</si>
  <si>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</si>
  <si>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</si>
  <si>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</si>
  <si>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</si>
  <si>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</si>
  <si>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</si>
  <si>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</si>
  <si>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</si>
  <si>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</si>
  <si>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</si>
  <si>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</si>
  <si>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</si>
  <si>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</si>
  <si>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</si>
  <si>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</si>
  <si>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</si>
  <si>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</si>
  <si>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</si>
  <si>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</si>
  <si>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</si>
  <si>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</si>
  <si>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</si>
  <si>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</si>
  <si>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</si>
  <si>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</si>
  <si>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</si>
  <si>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</si>
  <si>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</si>
  <si>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</si>
  <si>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</si>
  <si>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</si>
  <si>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</si>
  <si>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</si>
  <si>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</si>
  <si>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</si>
  <si>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</si>
  <si>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</si>
  <si>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</si>
  <si>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</si>
  <si>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</si>
  <si>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</si>
  <si>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</si>
  <si>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</si>
  <si>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</si>
  <si>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</si>
  <si>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</si>
  <si>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</si>
  <si>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</si>
  <si>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</si>
  <si>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</si>
  <si>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</si>
  <si>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</si>
  <si>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</si>
  <si>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</si>
  <si>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</si>
  <si>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</si>
  <si>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</si>
  <si>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</si>
  <si>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</si>
  <si>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</si>
  <si>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</si>
  <si>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</si>
  <si>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</si>
  <si>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</si>
  <si>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</si>
  <si>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</si>
  <si>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</si>
  <si>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</si>
  <si>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</si>
  <si>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</si>
  <si>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</si>
  <si>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</si>
  <si>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</si>
  <si>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</si>
  <si>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</si>
  <si>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</si>
  <si>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</si>
  <si>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</si>
  <si>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</si>
  <si>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</si>
  <si>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</si>
  <si>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</si>
  <si>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</si>
  <si>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</si>
  <si>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</si>
  <si>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</si>
  <si>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</si>
  <si>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</si>
  <si>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</si>
  <si>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</si>
  <si>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</si>
  <si>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</si>
  <si>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</si>
  <si>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</si>
  <si>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</si>
  <si>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pledged</t>
  </si>
  <si>
    <t>average donation</t>
  </si>
  <si>
    <t>category and subcategory</t>
  </si>
  <si>
    <t>parent category</t>
  </si>
  <si>
    <t>subcategory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</si>
  <si>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</si>
  <si>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</si>
  <si>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</si>
  <si>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</si>
  <si>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</si>
  <si>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</si>
  <si>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</si>
  <si>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</si>
  <si>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</si>
  <si>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</si>
  <si>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</si>
  <si>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</si>
  <si>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outcomes</t>
  </si>
  <si>
    <t>plays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</si>
  <si>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</si>
  <si>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</si>
  <si>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</si>
  <si>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</si>
  <si>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</si>
  <si>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</si>
  <si>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</si>
  <si>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</si>
  <si>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</si>
  <si>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</si>
  <si>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</si>
  <si>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</si>
  <si>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</si>
  <si>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</si>
  <si>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</si>
  <si>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</si>
  <si>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</si>
  <si>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</si>
  <si>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</si>
  <si>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</si>
  <si>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</si>
  <si>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</si>
  <si>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</si>
  <si>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</si>
  <si>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</si>
  <si>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</si>
  <si>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</si>
  <si>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</si>
  <si>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(All)</t>
  </si>
  <si>
    <t>years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</si>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</sst>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2" applyNumberFormat="1" applyFont="1"/>
    <xf numFmtId="9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2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27077865266841"/>
          <c:y val="5.7942584166598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9-4A2B-A2E1-C04A43B959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9-4A2B-A2E1-C04A43B959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9-4A2B-A2E1-C04A43B959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9-4A2B-A2E1-C04A43B95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598800"/>
        <c:axId val="622601752"/>
      </c:barChart>
      <c:catAx>
        <c:axId val="622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01752"/>
        <c:crosses val="autoZero"/>
        <c:auto val="1"/>
        <c:lblAlgn val="ctr"/>
        <c:lblOffset val="100"/>
        <c:noMultiLvlLbl val="0"/>
      </c:catAx>
      <c:valAx>
        <c:axId val="62260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A-4376-9447-BCAB2320E0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A-4376-9447-BCAB2320E0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A-4376-9447-BCAB2320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457416"/>
        <c:axId val="416456432"/>
      </c:barChart>
      <c:catAx>
        <c:axId val="4164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432"/>
        <c:crosses val="autoZero"/>
        <c:auto val="1"/>
        <c:lblAlgn val="ctr"/>
        <c:lblOffset val="100"/>
        <c:noMultiLvlLbl val="0"/>
      </c:catAx>
      <c:valAx>
        <c:axId val="4164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4-4525-9F59-05C89F73E2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4-4525-9F59-05C89F73E2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4-4525-9F59-05C89F73E2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5-4A9B-8E95-229A38B2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81128"/>
        <c:axId val="763485720"/>
      </c:lineChart>
      <c:catAx>
        <c:axId val="76348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5720"/>
        <c:crosses val="autoZero"/>
        <c:auto val="1"/>
        <c:lblAlgn val="ctr"/>
        <c:lblOffset val="100"/>
        <c:noMultiLvlLbl val="0"/>
      </c:catAx>
      <c:valAx>
        <c:axId val="7634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Outcomes by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E-4C43-A75C-5893751AE3E1}"/>
            </c:ext>
          </c:extLst>
        </c:ser>
        <c:ser>
          <c:idx val="1"/>
          <c:order val="1"/>
          <c:tx>
            <c:strRef>
              <c:f>'Theater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E-4C43-A75C-5893751AE3E1}"/>
            </c:ext>
          </c:extLst>
        </c:ser>
        <c:ser>
          <c:idx val="2"/>
          <c:order val="2"/>
          <c:tx>
            <c:strRef>
              <c:f>'Theater 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EE-4C43-A75C-5893751A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921000"/>
        <c:axId val="667925592"/>
      </c:lineChart>
      <c:catAx>
        <c:axId val="66792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5592"/>
        <c:crosses val="autoZero"/>
        <c:auto val="1"/>
        <c:lblAlgn val="ctr"/>
        <c:lblOffset val="100"/>
        <c:noMultiLvlLbl val="0"/>
      </c:catAx>
      <c:valAx>
        <c:axId val="6679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%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1-4F41-A38B-7AD2F35CBE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1-4F41-A38B-7AD2F35CBE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1-4F41-A38B-7AD2F35C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421872"/>
        <c:axId val="674422200"/>
      </c:lineChart>
      <c:catAx>
        <c:axId val="6744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2200"/>
        <c:crosses val="autoZero"/>
        <c:auto val="1"/>
        <c:lblAlgn val="ctr"/>
        <c:lblOffset val="100"/>
        <c:noMultiLvlLbl val="0"/>
      </c:catAx>
      <c:valAx>
        <c:axId val="6744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936129-D483-4FD6-9E91-E9F1598275F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58ABAC-635B-4D03-B9D6-413CE4F1CF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153987</xdr:rowOff>
    </xdr:from>
    <xdr:to>
      <xdr:col>14</xdr:col>
      <xdr:colOff>0</xdr:colOff>
      <xdr:row>16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40DB8-22F8-44E8-9458-37ADBD84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134937</xdr:rowOff>
    </xdr:from>
    <xdr:to>
      <xdr:col>17</xdr:col>
      <xdr:colOff>88899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B21B-A6EE-4E9A-A248-F9E54D9F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106362</xdr:rowOff>
    </xdr:from>
    <xdr:to>
      <xdr:col>14</xdr:col>
      <xdr:colOff>238125</xdr:colOff>
      <xdr:row>16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0F13-FF1A-454C-B50F-05BC11712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554288</xdr:colOff>
      <xdr:row>20</xdr:row>
      <xdr:rowOff>5516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5C6C03-AA93-44B4-86DE-2FAD549B80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81000"/>
              <a:ext cx="5431088" cy="3434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0</xdr:row>
      <xdr:rowOff>171450</xdr:rowOff>
    </xdr:from>
    <xdr:to>
      <xdr:col>17</xdr:col>
      <xdr:colOff>28575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6E7DB-B7F7-4B0A-9C78-9F5D3F0A4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104776</xdr:colOff>
      <xdr:row>15</xdr:row>
      <xdr:rowOff>6350</xdr:rowOff>
    </xdr:from>
    <xdr:to>
      <xdr:col>6</xdr:col>
      <xdr:colOff>1168401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BFCE-5B72-42BC-BE62-B0F4D1648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7152778" createdVersion="7" refreshedVersion="7" minRefreshableVersion="3" recordCount="4114" xr:uid="{306D7E3E-AECD-4357-9990-E164FEB8E200}">
  <cacheSource type="worksheet">
    <worksheetSource name="Org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923611" createdVersion="7" refreshedVersion="7" minRefreshableVersion="3" recordCount="4114" xr:uid="{CB7D3512-F088-4C47-91C4-20E20087FDAB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91782404" createdVersion="7" refreshedVersion="7" minRefreshableVersion="3" recordCount="4114" xr:uid="{AA46910D-31C8-40A9-AB3B-7D72B94B35A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94143-C501-4499-A300-0FA640F0C48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0D977-959D-48E9-B922-47DD8E4BE6F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9E3E5-8779-497F-BC96-61847A64FCD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26AA8-F695-47EB-83C4-C5F7D093FD84}" name="PivotTable1" cacheId="0" applyNumberFormats="0" applyBorderFormats="0" applyFontFormats="0" applyPatternFormats="0" applyAlignmentFormats="0" applyWidthHeightFormats="1" dataCaption="Values" missingCaption="0" updatedVersion="7" minRefreshableVersion="3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 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42BF5-B20E-40AE-B483-64FB977F8639}" name="GoalOutcomes" displayName="GoalOutcomes" ref="A1:H13" totalsRowShown="0">
  <autoFilter ref="A1:H13" xr:uid="{4B542BF5-B20E-40AE-B483-64FB977F8639}"/>
  <tableColumns count="8">
    <tableColumn id="1" xr3:uid="{ECB9CDF3-B344-473F-80AA-E2C695F527FD}" name="Goal"/>
    <tableColumn id="2" xr3:uid="{A84FFF27-4CE4-43EF-815E-69958B99EBC5}" name="Number Successful"/>
    <tableColumn id="3" xr3:uid="{4933813B-6876-4D2E-847A-AEAA61B461E4}" name="Number Failed"/>
    <tableColumn id="4" xr3:uid="{AA9AB3C3-D55F-46FF-839A-8873DA821C8D}" name="Number Canceled"/>
    <tableColumn id="5" xr3:uid="{96E815D6-66B2-406C-B338-F973E2CD0289}" name="Total Projects" dataDxfId="14">
      <calculatedColumnFormula>GoalOutcomes[[#This Row],[Number Successful]]+GoalOutcomes[[#This Row],[Number Failed]]+GoalOutcomes[[#This Row],[Number Canceled]]</calculatedColumnFormula>
    </tableColumn>
    <tableColumn id="6" xr3:uid="{E2FD3A49-EFD3-40CE-AA32-201D836F778F}" name="Percentage Successful" dataDxfId="13">
      <calculatedColumnFormula>GoalOutcomes[[#This Row],[Number Successful]]/GoalOutcomes[[#This Row],[Total Projects]]</calculatedColumnFormula>
    </tableColumn>
    <tableColumn id="7" xr3:uid="{259A16B4-61B2-4726-A070-1B3A0B034B58}" name="Percentage Failed" dataDxfId="12">
      <calculatedColumnFormula>GoalOutcomes[[#This Row],[Number Failed]]/GoalOutcomes[[#This Row],[Total Projects]]</calculatedColumnFormula>
    </tableColumn>
    <tableColumn id="8" xr3:uid="{FCDD47BB-3016-48B6-BB7A-A3DD740A5AE6}" name="Percentage Canceled" dataDxfId="11">
      <calculatedColumnFormula>GoalOutcomes[[#This Row],[Number Canceled]]/GoalOutcomes[[#This Row],[Total Projects]]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B95E92-B249-4FD0-9795-9742FD00D82B}" name="OrgData" displayName="OrgData" ref="A1:U4115" totalsRowShown="0">
  <autoFilter ref="A1:U4115" xr:uid="{00000000-0001-0000-0000-000000000000}"/>
  <tableColumns count="21">
    <tableColumn id="1" xr3:uid="{3F726172-AA2D-4415-B4AB-01B6B616F21A}" name="id"/>
    <tableColumn id="2" xr3:uid="{7DFC8DE3-44C0-47B7-81CA-2939B88D931F}" name="name" dataDxfId="6"/>
    <tableColumn id="3" xr3:uid="{4648F970-7984-4AF0-BBBE-CD51D6184B73}" name="blurb" dataDxfId="5"/>
    <tableColumn id="4" xr3:uid="{F1A72B64-344A-4428-B061-470587E2AD44}" name="goal" dataDxfId="4"/>
    <tableColumn id="5" xr3:uid="{A4A73935-2A83-46F5-ABFA-50653F0BF65D}" name="pledged" dataDxfId="3"/>
    <tableColumn id="6" xr3:uid="{FD6C12B4-8B32-4AFB-9519-C2826C086459}" name="outcomes"/>
    <tableColumn id="7" xr3:uid="{D992A43A-1BF2-4127-807B-FBE1D9FDF447}" name="country"/>
    <tableColumn id="8" xr3:uid="{0E4DFF5C-1F7D-478B-A146-3F4D1342E94D}" name="currency"/>
    <tableColumn id="9" xr3:uid="{DB2113B9-8E99-4CB2-9FBB-B41EB972F6E1}" name="deadline"/>
    <tableColumn id="10" xr3:uid="{524E52AB-B939-4018-A9EB-6FB363970938}" name="launched_at"/>
    <tableColumn id="11" xr3:uid="{FA642A47-3F4C-44F6-954B-8D6C28162649}" name="staff_pick"/>
    <tableColumn id="12" xr3:uid="{E0047224-A1D3-4B15-B228-A9E5D507E3C9}" name="backers_count"/>
    <tableColumn id="13" xr3:uid="{6719E95D-4A7F-466C-8EC0-3D2654DFB9A0}" name="spotlight"/>
    <tableColumn id="14" xr3:uid="{F1D6B7E4-0DCB-4125-BE27-70A207E870E8}" name="category and subcategory"/>
    <tableColumn id="15" xr3:uid="{D3FF4CA2-6186-4F8D-AAF8-2CD62808CC0E}" name="% pledged" dataDxfId="2" dataCellStyle="Comma">
      <calculatedColumnFormula>ROUND(E2/D2*100, 0)</calculatedColumnFormula>
    </tableColumn>
    <tableColumn id="16" xr3:uid="{EBC8A3FA-D9D4-4FD3-BCDB-CA8C0DAE63C8}" name="average donation">
      <calculatedColumnFormula>IFERROR(ROUND(E2/L2, 2),0)</calculatedColumnFormula>
    </tableColumn>
    <tableColumn id="17" xr3:uid="{CF67F342-A86F-426A-B530-945CFD310CEF}" name="parent category">
      <calculatedColumnFormula>LEFT(N2, FIND("/", N2, 1) - 1)</calculatedColumnFormula>
    </tableColumn>
    <tableColumn id="18" xr3:uid="{100753B2-3245-4FF7-82E1-FC388598E266}" name="subcategory">
      <calculatedColumnFormula>RIGHT(N2, LEN(N2) - FIND("/", N2, 1))</calculatedColumnFormula>
    </tableColumn>
    <tableColumn id="19" xr3:uid="{0C7A958C-4008-448B-9A76-134A4EA34FCF}" name="date created conversion" dataDxfId="1">
      <calculatedColumnFormula>(((J2/60)/60)/24)+DATE(1970,1,1)</calculatedColumnFormula>
    </tableColumn>
    <tableColumn id="20" xr3:uid="{C14F132B-C0AA-4F3B-B22A-1E71933D69EA}" name="date ended conversion" dataDxfId="0">
      <calculatedColumnFormula>(((I2/60)/60)/24)+DATE(1970,1,1)</calculatedColumnFormula>
    </tableColumn>
    <tableColumn id="21" xr3:uid="{AB75E191-017A-439D-AFE0-4B9E0FA73C94}" name="years">
      <calculatedColumnFormula>YEAR(S2)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A3E-8523-4BAB-B832-CFAB0DE87634}">
  <dimension ref="A1:F14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6" t="s">
        <v>8222</v>
      </c>
      <c r="B1" t="s">
        <v>8223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7" t="s">
        <v>8313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7" t="s">
        <v>8314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7" t="s">
        <v>8315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7" t="s">
        <v>8316</v>
      </c>
      <c r="B8" s="8">
        <v>23</v>
      </c>
      <c r="C8" s="8"/>
      <c r="D8" s="8"/>
      <c r="E8" s="8"/>
      <c r="F8" s="8">
        <v>23</v>
      </c>
    </row>
    <row r="9" spans="1:6" x14ac:dyDescent="0.25">
      <c r="A9" s="7" t="s">
        <v>8317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7" t="s">
        <v>8318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7" t="s">
        <v>8319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7" t="s">
        <v>8320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7" t="s">
        <v>8321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7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5078-8BA3-487B-A298-BD7F677E6561}">
  <dimension ref="A1:E7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8308</v>
      </c>
      <c r="B2" t="s">
        <v>8321</v>
      </c>
    </row>
    <row r="4" spans="1:5" x14ac:dyDescent="0.25">
      <c r="A4" s="6" t="s">
        <v>8322</v>
      </c>
      <c r="B4" s="6" t="s">
        <v>8310</v>
      </c>
    </row>
    <row r="5" spans="1:5" x14ac:dyDescent="0.25">
      <c r="A5" s="6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25">
      <c r="A6" s="7" t="s">
        <v>8323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3877-5650-4C1E-AFD8-28AE521656FE}">
  <dimension ref="A1:F17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6" t="s">
        <v>8308</v>
      </c>
      <c r="B1" t="s">
        <v>8321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10" t="s">
        <v>8332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10" t="s">
        <v>8333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10" t="s">
        <v>8334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10" t="s">
        <v>8335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10" t="s">
        <v>8326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10" t="s">
        <v>8336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10" t="s">
        <v>8327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10" t="s">
        <v>8328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10" t="s">
        <v>8329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10" t="s">
        <v>8330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10" t="s">
        <v>8331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10" t="s">
        <v>8337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10" t="s">
        <v>8311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ED12-264B-4988-AA7D-834BA433408F}">
  <dimension ref="A1:F6"/>
  <sheetViews>
    <sheetView workbookViewId="0"/>
  </sheetViews>
  <sheetFormatPr defaultRowHeight="15" x14ac:dyDescent="0.25"/>
  <cols>
    <col min="1" max="1" width="32" bestFit="1" customWidth="1"/>
    <col min="2" max="2" width="41.140625" customWidth="1"/>
    <col min="5" max="5" width="15.85546875" bestFit="1" customWidth="1"/>
    <col min="6" max="6" width="16.85546875" bestFit="1" customWidth="1"/>
  </cols>
  <sheetData>
    <row r="1" spans="1:6" x14ac:dyDescent="0.25">
      <c r="A1" t="s">
        <v>1</v>
      </c>
      <c r="B1" t="s">
        <v>4110</v>
      </c>
      <c r="C1" t="s">
        <v>8216</v>
      </c>
      <c r="D1" t="s">
        <v>8217</v>
      </c>
      <c r="E1" t="s">
        <v>8306</v>
      </c>
      <c r="F1" t="s">
        <v>8338</v>
      </c>
    </row>
    <row r="2" spans="1:6" x14ac:dyDescent="0.25">
      <c r="A2" t="s">
        <v>3473</v>
      </c>
      <c r="B2" t="str">
        <f>VLOOKUP(A2,'Original Data'!B:C, 2, FALSE)</f>
        <v>Help us get actor-writer Ian Bonar's debut play - a hilarious, heartbreaking story of grief and loss - to the 2016 Edinburgh Fringe.</v>
      </c>
      <c r="C2">
        <f>VLOOKUP(A2,'Original Data'!B:E, 3, FALSE)</f>
        <v>2000</v>
      </c>
      <c r="D2">
        <f>VLOOKUP(A2,'Original Data'!B:E, 4, FALSE)</f>
        <v>2020</v>
      </c>
      <c r="E2">
        <f>VLOOKUP(A2,'Original Data'!B:P, 15, FALSE)</f>
        <v>51.79</v>
      </c>
      <c r="F2">
        <f>VLOOKUP(A2,'Original Data'!B:P, 11, FALSE)</f>
        <v>39</v>
      </c>
    </row>
    <row r="3" spans="1:6" x14ac:dyDescent="0.25">
      <c r="A3" t="s">
        <v>3616</v>
      </c>
      <c r="B3" t="str">
        <f>VLOOKUP(A3,'Original Data'!B:C, 2, FALSE)</f>
        <v>The play yet to be described as "A surefire Edinburgh Fringe Festival Cult Hit". Coming to the Underbelly, Edinburgh, 5th-30th August.</v>
      </c>
      <c r="C3">
        <f>VLOOKUP(A3,'Original Data'!B:E, 3, FALSE)</f>
        <v>2000</v>
      </c>
      <c r="D3">
        <f>VLOOKUP(A3,'Original Data'!B:E, 4, FALSE)</f>
        <v>2020</v>
      </c>
      <c r="E3">
        <f>VLOOKUP(A3,'Original Data'!B:P, 15, FALSE)</f>
        <v>36.07</v>
      </c>
      <c r="F3">
        <f>VLOOKUP(A3,'Original Data'!B:P, 11, FALSE)</f>
        <v>56</v>
      </c>
    </row>
    <row r="4" spans="1:6" x14ac:dyDescent="0.25">
      <c r="A4" t="s">
        <v>3178</v>
      </c>
      <c r="B4" t="str">
        <f>VLOOKUP(A4,'Original Data'!B:C, 2, FALSE)</f>
        <v>Cutting Off Kate Bush is a one-woman show written &amp; performed by Lucy Benson-Brown, premiering at the Edinburgh Fringe Festival 2014</v>
      </c>
      <c r="C4">
        <f>VLOOKUP(A4,'Original Data'!B:E, 3, FALSE)</f>
        <v>1500</v>
      </c>
      <c r="D4">
        <f>VLOOKUP(A4,'Original Data'!B:E, 4, FALSE)</f>
        <v>2576</v>
      </c>
      <c r="E4">
        <f>VLOOKUP(A4,'Original Data'!B:P, 15, FALSE)</f>
        <v>33.03</v>
      </c>
      <c r="F4">
        <f>VLOOKUP(A4,'Original Data'!B:P, 11, FALSE)</f>
        <v>78</v>
      </c>
    </row>
    <row r="5" spans="1:6" x14ac:dyDescent="0.25">
      <c r="A5" t="s">
        <v>3329</v>
      </c>
      <c r="B5" t="str">
        <f>VLOOKUP(A5,'Original Data'!B:C, 2, FALSE)</f>
        <v>Jestia and Raedon is a brand new romantic comedy play going to the Edinburgh Fringe Festival this summer.</v>
      </c>
      <c r="C5">
        <f>VLOOKUP(A5,'Original Data'!B:E, 3, FALSE)</f>
        <v>1000</v>
      </c>
      <c r="D5">
        <f>VLOOKUP(A5,'Original Data'!B:E, 4, FALSE)</f>
        <v>1168</v>
      </c>
      <c r="E5">
        <f>VLOOKUP(A5,'Original Data'!B:P, 15, FALSE)</f>
        <v>44.92</v>
      </c>
      <c r="F5">
        <f>VLOOKUP(A5,'Original Data'!B:P, 11, FALSE)</f>
        <v>26</v>
      </c>
    </row>
    <row r="6" spans="1:6" x14ac:dyDescent="0.25">
      <c r="A6" t="s">
        <v>3221</v>
      </c>
      <c r="B6" t="str">
        <f>VLOOKUP(A6,'Original Data'!B:C, 2, FALSE)</f>
        <v>A one-man show about love, loss, and motorways, written &amp; performed by Ben Norris. Help us get to the 2015 Edinburgh Fringe and beyond!</v>
      </c>
      <c r="C6">
        <f>VLOOKUP(A6,'Original Data'!B:E, 3, FALSE)</f>
        <v>4000</v>
      </c>
      <c r="D6">
        <f>VLOOKUP(A6,'Original Data'!B:E, 4, FALSE)</f>
        <v>4137</v>
      </c>
      <c r="E6">
        <f>VLOOKUP(A6,'Original Data'!B:P, 15, FALSE)</f>
        <v>36.61</v>
      </c>
      <c r="F6">
        <f>VLOOKUP(A6,'Original Data'!B:P,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ED-F9F6-4A05-9D75-EE52CDC69F8F}">
  <dimension ref="A1:T413"/>
  <sheetViews>
    <sheetView workbookViewId="0"/>
  </sheetViews>
  <sheetFormatPr defaultRowHeight="15" x14ac:dyDescent="0.25"/>
  <cols>
    <col min="1" max="1" width="4.85546875" bestFit="1" customWidth="1"/>
    <col min="3" max="3" width="9.42578125" bestFit="1" customWidth="1"/>
    <col min="4" max="4" width="12.140625" bestFit="1" customWidth="1"/>
    <col min="5" max="5" width="10.85546875" bestFit="1" customWidth="1"/>
    <col min="6" max="6" width="9.5703125" bestFit="1" customWidth="1"/>
    <col min="7" max="7" width="7.42578125" bestFit="1" customWidth="1"/>
    <col min="8" max="8" width="8.140625" bestFit="1" customWidth="1"/>
    <col min="9" max="9" width="10.85546875" bestFit="1" customWidth="1"/>
    <col min="10" max="10" width="11.28515625" bestFit="1" customWidth="1"/>
    <col min="11" max="11" width="9.140625" bestFit="1" customWidth="1"/>
    <col min="12" max="12" width="13.140625" bestFit="1" customWidth="1"/>
    <col min="13" max="13" width="8.42578125" bestFit="1" customWidth="1"/>
    <col min="14" max="14" width="22.7109375" bestFit="1" customWidth="1"/>
    <col min="15" max="15" width="9.85546875" bestFit="1" customWidth="1"/>
    <col min="16" max="16" width="15.85546875" bestFit="1" customWidth="1"/>
    <col min="17" max="17" width="14.28515625" bestFit="1" customWidth="1"/>
    <col min="18" max="18" width="11.140625" bestFit="1" customWidth="1"/>
    <col min="19" max="19" width="21.5703125" bestFit="1" customWidth="1"/>
    <col min="20" max="20" width="20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8321</v>
      </c>
      <c r="R2" t="s">
        <v>8323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8321</v>
      </c>
      <c r="R3" t="s">
        <v>8323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8321</v>
      </c>
      <c r="R4" t="s">
        <v>8323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8321</v>
      </c>
      <c r="R5" t="s">
        <v>8323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8321</v>
      </c>
      <c r="R6" t="s">
        <v>8323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8321</v>
      </c>
      <c r="R7" t="s">
        <v>8323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8321</v>
      </c>
      <c r="R8" t="s">
        <v>8323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8321</v>
      </c>
      <c r="R9" t="s">
        <v>8323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8321</v>
      </c>
      <c r="R10" t="s">
        <v>8323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8321</v>
      </c>
      <c r="R11" t="s">
        <v>8323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8321</v>
      </c>
      <c r="R12" t="s">
        <v>8323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8321</v>
      </c>
      <c r="R13" t="s">
        <v>8323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8321</v>
      </c>
      <c r="R14" t="s">
        <v>8323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8321</v>
      </c>
      <c r="R15" t="s">
        <v>8323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8321</v>
      </c>
      <c r="R16" t="s">
        <v>8323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8321</v>
      </c>
      <c r="R17" t="s">
        <v>8323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8321</v>
      </c>
      <c r="R18" t="s">
        <v>8323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8321</v>
      </c>
      <c r="R19" t="s">
        <v>8323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8321</v>
      </c>
      <c r="R20" t="s">
        <v>8323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8321</v>
      </c>
      <c r="R21" t="s">
        <v>8323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8321</v>
      </c>
      <c r="R22" t="s">
        <v>8323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8321</v>
      </c>
      <c r="R23" t="s">
        <v>8323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8321</v>
      </c>
      <c r="R24" t="s">
        <v>8323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8321</v>
      </c>
      <c r="R25" t="s">
        <v>8323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8321</v>
      </c>
      <c r="R26" t="s">
        <v>8323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8321</v>
      </c>
      <c r="R27" t="s">
        <v>8323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8321</v>
      </c>
      <c r="R28" t="s">
        <v>8323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8321</v>
      </c>
      <c r="R29" t="s">
        <v>8323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8321</v>
      </c>
      <c r="R30" t="s">
        <v>8323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8321</v>
      </c>
      <c r="R31" t="s">
        <v>8323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8321</v>
      </c>
      <c r="R32" t="s">
        <v>8323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8321</v>
      </c>
      <c r="R33" t="s">
        <v>8323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8321</v>
      </c>
      <c r="R34" t="s">
        <v>8323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8321</v>
      </c>
      <c r="R35" t="s">
        <v>8323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8321</v>
      </c>
      <c r="R36" t="s">
        <v>8323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8321</v>
      </c>
      <c r="R37" t="s">
        <v>8323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8321</v>
      </c>
      <c r="R38" t="s">
        <v>8323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8321</v>
      </c>
      <c r="R39" t="s">
        <v>8323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8321</v>
      </c>
      <c r="R40" t="s">
        <v>8323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8321</v>
      </c>
      <c r="R41" t="s">
        <v>8323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8321</v>
      </c>
      <c r="R42" t="s">
        <v>8323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8321</v>
      </c>
      <c r="R43" t="s">
        <v>8323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8321</v>
      </c>
      <c r="R44" t="s">
        <v>8323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8321</v>
      </c>
      <c r="R45" t="s">
        <v>8323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8321</v>
      </c>
      <c r="R46" t="s">
        <v>8323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8321</v>
      </c>
      <c r="R47" t="s">
        <v>8323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8321</v>
      </c>
      <c r="R48" t="s">
        <v>8323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8321</v>
      </c>
      <c r="R49" t="s">
        <v>8323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8321</v>
      </c>
      <c r="R50" t="s">
        <v>8323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8321</v>
      </c>
      <c r="R51" t="s">
        <v>8323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8321</v>
      </c>
      <c r="R52" t="s">
        <v>8323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8321</v>
      </c>
      <c r="R53" t="s">
        <v>8323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8321</v>
      </c>
      <c r="R54" t="s">
        <v>8323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8321</v>
      </c>
      <c r="R55" t="s">
        <v>8323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8321</v>
      </c>
      <c r="R56" t="s">
        <v>8323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8321</v>
      </c>
      <c r="R57" t="s">
        <v>8323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8321</v>
      </c>
      <c r="R58" t="s">
        <v>8323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8321</v>
      </c>
      <c r="R59" t="s">
        <v>8323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8321</v>
      </c>
      <c r="R60" t="s">
        <v>8323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8321</v>
      </c>
      <c r="R61" t="s">
        <v>8323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8321</v>
      </c>
      <c r="R62" t="s">
        <v>8323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8321</v>
      </c>
      <c r="R63" t="s">
        <v>8323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8321</v>
      </c>
      <c r="R64" t="s">
        <v>8323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8321</v>
      </c>
      <c r="R65" t="s">
        <v>8323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8321</v>
      </c>
      <c r="R66" t="s">
        <v>8323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8321</v>
      </c>
      <c r="R67" t="s">
        <v>8323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8321</v>
      </c>
      <c r="R68" t="s">
        <v>8323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8321</v>
      </c>
      <c r="R69" t="s">
        <v>8323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8321</v>
      </c>
      <c r="R70" t="s">
        <v>8323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8321</v>
      </c>
      <c r="R71" t="s">
        <v>8323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8321</v>
      </c>
      <c r="R72" t="s">
        <v>8323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8321</v>
      </c>
      <c r="R73" t="s">
        <v>8323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8321</v>
      </c>
      <c r="R74" t="s">
        <v>8323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8321</v>
      </c>
      <c r="R75" t="s">
        <v>8323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8321</v>
      </c>
      <c r="R76" t="s">
        <v>8323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8321</v>
      </c>
      <c r="R77" t="s">
        <v>8323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8321</v>
      </c>
      <c r="R78" t="s">
        <v>8323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8321</v>
      </c>
      <c r="R79" t="s">
        <v>8323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8321</v>
      </c>
      <c r="R80" t="s">
        <v>8323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8321</v>
      </c>
      <c r="R81" t="s">
        <v>8323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8321</v>
      </c>
      <c r="R82" t="s">
        <v>8323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8321</v>
      </c>
      <c r="R83" t="s">
        <v>8323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8321</v>
      </c>
      <c r="R84" t="s">
        <v>8323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8321</v>
      </c>
      <c r="R85" t="s">
        <v>8323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8321</v>
      </c>
      <c r="R86" t="s">
        <v>8323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8321</v>
      </c>
      <c r="R87" t="s">
        <v>8323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8321</v>
      </c>
      <c r="R88" t="s">
        <v>8323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8321</v>
      </c>
      <c r="R89" t="s">
        <v>8323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8321</v>
      </c>
      <c r="R90" t="s">
        <v>8323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8321</v>
      </c>
      <c r="R91" t="s">
        <v>8323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8321</v>
      </c>
      <c r="R92" t="s">
        <v>8323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8321</v>
      </c>
      <c r="R93" t="s">
        <v>8323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8321</v>
      </c>
      <c r="R94" t="s">
        <v>8323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8321</v>
      </c>
      <c r="R95" t="s">
        <v>8323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8321</v>
      </c>
      <c r="R96" t="s">
        <v>8323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8321</v>
      </c>
      <c r="R97" t="s">
        <v>8323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8321</v>
      </c>
      <c r="R98" t="s">
        <v>8323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8321</v>
      </c>
      <c r="R99" t="s">
        <v>8323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8321</v>
      </c>
      <c r="R100" t="s">
        <v>8323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8321</v>
      </c>
      <c r="R101" t="s">
        <v>8323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8321</v>
      </c>
      <c r="R102" t="s">
        <v>8323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8321</v>
      </c>
      <c r="R103" t="s">
        <v>8323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8321</v>
      </c>
      <c r="R104" t="s">
        <v>8323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8321</v>
      </c>
      <c r="R105" t="s">
        <v>8323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8321</v>
      </c>
      <c r="R106" t="s">
        <v>8323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8321</v>
      </c>
      <c r="R107" t="s">
        <v>8323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8321</v>
      </c>
      <c r="R108" t="s">
        <v>8323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8321</v>
      </c>
      <c r="R109" t="s">
        <v>8323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8321</v>
      </c>
      <c r="R110" t="s">
        <v>8323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8321</v>
      </c>
      <c r="R111" t="s">
        <v>8323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8321</v>
      </c>
      <c r="R112" t="s">
        <v>8323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8321</v>
      </c>
      <c r="R113" t="s">
        <v>8323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8321</v>
      </c>
      <c r="R114" t="s">
        <v>8323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8321</v>
      </c>
      <c r="R115" t="s">
        <v>8323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8321</v>
      </c>
      <c r="R116" t="s">
        <v>8323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8321</v>
      </c>
      <c r="R117" t="s">
        <v>8323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8321</v>
      </c>
      <c r="R118" t="s">
        <v>8323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8321</v>
      </c>
      <c r="R119" t="s">
        <v>8323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8321</v>
      </c>
      <c r="R120" t="s">
        <v>8323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8321</v>
      </c>
      <c r="R121" t="s">
        <v>8323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8321</v>
      </c>
      <c r="R122" t="s">
        <v>8323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8321</v>
      </c>
      <c r="R123" t="s">
        <v>8323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8321</v>
      </c>
      <c r="R124" t="s">
        <v>8323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8321</v>
      </c>
      <c r="R125" t="s">
        <v>8323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8321</v>
      </c>
      <c r="R126" t="s">
        <v>8323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8321</v>
      </c>
      <c r="R127" t="s">
        <v>8323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8321</v>
      </c>
      <c r="R128" t="s">
        <v>8323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8321</v>
      </c>
      <c r="R129" t="s">
        <v>8323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8321</v>
      </c>
      <c r="R130" t="s">
        <v>8323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8321</v>
      </c>
      <c r="R131" t="s">
        <v>8323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8321</v>
      </c>
      <c r="R132" t="s">
        <v>8323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8321</v>
      </c>
      <c r="R133" t="s">
        <v>8323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8321</v>
      </c>
      <c r="R134" t="s">
        <v>8323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8321</v>
      </c>
      <c r="R135" t="s">
        <v>8323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8321</v>
      </c>
      <c r="R136" t="s">
        <v>8323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8321</v>
      </c>
      <c r="R137" t="s">
        <v>8323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8321</v>
      </c>
      <c r="R138" t="s">
        <v>8323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8321</v>
      </c>
      <c r="R139" t="s">
        <v>8323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8321</v>
      </c>
      <c r="R140" t="s">
        <v>8323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8321</v>
      </c>
      <c r="R141" t="s">
        <v>8323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8321</v>
      </c>
      <c r="R142" t="s">
        <v>8323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8321</v>
      </c>
      <c r="R143" t="s">
        <v>8323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8321</v>
      </c>
      <c r="R144" t="s">
        <v>8323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8321</v>
      </c>
      <c r="R145" t="s">
        <v>8323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8321</v>
      </c>
      <c r="R146" t="s">
        <v>8323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8321</v>
      </c>
      <c r="R147" t="s">
        <v>8323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8321</v>
      </c>
      <c r="R148" t="s">
        <v>8323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8321</v>
      </c>
      <c r="R149" t="s">
        <v>8323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8321</v>
      </c>
      <c r="R150" t="s">
        <v>8323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8321</v>
      </c>
      <c r="R151" t="s">
        <v>8323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8321</v>
      </c>
      <c r="R152" t="s">
        <v>8323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8321</v>
      </c>
      <c r="R153" t="s">
        <v>8323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8321</v>
      </c>
      <c r="R154" t="s">
        <v>8323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8321</v>
      </c>
      <c r="R155" t="s">
        <v>8323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8321</v>
      </c>
      <c r="R156" t="s">
        <v>8323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8321</v>
      </c>
      <c r="R157" t="s">
        <v>8323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8321</v>
      </c>
      <c r="R158" t="s">
        <v>8323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8321</v>
      </c>
      <c r="R159" t="s">
        <v>8323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8321</v>
      </c>
      <c r="R160" t="s">
        <v>8323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8321</v>
      </c>
      <c r="R161" t="s">
        <v>8323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8321</v>
      </c>
      <c r="R162" t="s">
        <v>8323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8321</v>
      </c>
      <c r="R163" t="s">
        <v>8323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8321</v>
      </c>
      <c r="R164" t="s">
        <v>8323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8321</v>
      </c>
      <c r="R165" t="s">
        <v>8323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8321</v>
      </c>
      <c r="R166" t="s">
        <v>8323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8321</v>
      </c>
      <c r="R167" t="s">
        <v>8323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8321</v>
      </c>
      <c r="R168" t="s">
        <v>8323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8321</v>
      </c>
      <c r="R169" t="s">
        <v>8323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8321</v>
      </c>
      <c r="R170" t="s">
        <v>8323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8321</v>
      </c>
      <c r="R171" t="s">
        <v>8323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8321</v>
      </c>
      <c r="R172" t="s">
        <v>8323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8321</v>
      </c>
      <c r="R173" t="s">
        <v>8323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8321</v>
      </c>
      <c r="R174" t="s">
        <v>8323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8321</v>
      </c>
      <c r="R175" t="s">
        <v>8323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8321</v>
      </c>
      <c r="R176" t="s">
        <v>8323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8321</v>
      </c>
      <c r="R177" t="s">
        <v>8323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8321</v>
      </c>
      <c r="R178" t="s">
        <v>8323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8321</v>
      </c>
      <c r="R179" t="s">
        <v>8323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8321</v>
      </c>
      <c r="R180" t="s">
        <v>8323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8321</v>
      </c>
      <c r="R181" t="s">
        <v>8323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8321</v>
      </c>
      <c r="R182" t="s">
        <v>8323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8321</v>
      </c>
      <c r="R183" t="s">
        <v>8323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8321</v>
      </c>
      <c r="R184" t="s">
        <v>8323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8321</v>
      </c>
      <c r="R185" t="s">
        <v>8323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8321</v>
      </c>
      <c r="R186" t="s">
        <v>8323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8321</v>
      </c>
      <c r="R187" t="s">
        <v>8323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8321</v>
      </c>
      <c r="R188" t="s">
        <v>8323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8321</v>
      </c>
      <c r="R189" t="s">
        <v>8323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8321</v>
      </c>
      <c r="R190" t="s">
        <v>8323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8321</v>
      </c>
      <c r="R191" t="s">
        <v>8323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8321</v>
      </c>
      <c r="R192" t="s">
        <v>8323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8321</v>
      </c>
      <c r="R193" t="s">
        <v>8323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8321</v>
      </c>
      <c r="R194" t="s">
        <v>8323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8321</v>
      </c>
      <c r="R195" t="s">
        <v>8323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8321</v>
      </c>
      <c r="R196" t="s">
        <v>8323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8321</v>
      </c>
      <c r="R197" t="s">
        <v>8323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8321</v>
      </c>
      <c r="R198" t="s">
        <v>8323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8321</v>
      </c>
      <c r="R199" t="s">
        <v>8323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8321</v>
      </c>
      <c r="R200" t="s">
        <v>8323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8321</v>
      </c>
      <c r="R201" t="s">
        <v>8323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8321</v>
      </c>
      <c r="R202" t="s">
        <v>8323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8321</v>
      </c>
      <c r="R203" t="s">
        <v>8323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8321</v>
      </c>
      <c r="R204" t="s">
        <v>8323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8321</v>
      </c>
      <c r="R205" t="s">
        <v>8323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8321</v>
      </c>
      <c r="R206" t="s">
        <v>8323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8321</v>
      </c>
      <c r="R207" t="s">
        <v>8323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8321</v>
      </c>
      <c r="R208" t="s">
        <v>8323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8321</v>
      </c>
      <c r="R209" t="s">
        <v>8323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8321</v>
      </c>
      <c r="R210" t="s">
        <v>8323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8321</v>
      </c>
      <c r="R211" t="s">
        <v>8323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8321</v>
      </c>
      <c r="R212" t="s">
        <v>8323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8321</v>
      </c>
      <c r="R213" t="s">
        <v>8323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8321</v>
      </c>
      <c r="R214" t="s">
        <v>8323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8321</v>
      </c>
      <c r="R215" t="s">
        <v>8323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8321</v>
      </c>
      <c r="R216" t="s">
        <v>8323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8321</v>
      </c>
      <c r="R217" t="s">
        <v>8323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8321</v>
      </c>
      <c r="R218" t="s">
        <v>8323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8321</v>
      </c>
      <c r="R219" t="s">
        <v>8323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8321</v>
      </c>
      <c r="R220" t="s">
        <v>8323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8321</v>
      </c>
      <c r="R221" t="s">
        <v>8323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8321</v>
      </c>
      <c r="R222" t="s">
        <v>8323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8321</v>
      </c>
      <c r="R223" t="s">
        <v>8323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8321</v>
      </c>
      <c r="R224" t="s">
        <v>8323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8321</v>
      </c>
      <c r="R225" t="s">
        <v>8323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8321</v>
      </c>
      <c r="R226" t="s">
        <v>8323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8321</v>
      </c>
      <c r="R227" t="s">
        <v>8323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8321</v>
      </c>
      <c r="R228" t="s">
        <v>8323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8321</v>
      </c>
      <c r="R229" t="s">
        <v>8323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8321</v>
      </c>
      <c r="R230" t="s">
        <v>8323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8321</v>
      </c>
      <c r="R231" t="s">
        <v>8323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8321</v>
      </c>
      <c r="R232" t="s">
        <v>8323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8321</v>
      </c>
      <c r="R233" t="s">
        <v>8323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8321</v>
      </c>
      <c r="R234" t="s">
        <v>8323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8321</v>
      </c>
      <c r="R235" t="s">
        <v>8323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8321</v>
      </c>
      <c r="R236" t="s">
        <v>8323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8321</v>
      </c>
      <c r="R237" t="s">
        <v>8323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8321</v>
      </c>
      <c r="R238" t="s">
        <v>8323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8321</v>
      </c>
      <c r="R239" t="s">
        <v>8323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8321</v>
      </c>
      <c r="R240" t="s">
        <v>8323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8321</v>
      </c>
      <c r="R241" t="s">
        <v>8323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8321</v>
      </c>
      <c r="R242" t="s">
        <v>8323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8321</v>
      </c>
      <c r="R243" t="s">
        <v>8323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8321</v>
      </c>
      <c r="R244" t="s">
        <v>8323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8321</v>
      </c>
      <c r="R245" t="s">
        <v>8323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8321</v>
      </c>
      <c r="R246" t="s">
        <v>8323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8321</v>
      </c>
      <c r="R247" t="s">
        <v>8323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8321</v>
      </c>
      <c r="R248" t="s">
        <v>8323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8321</v>
      </c>
      <c r="R249" t="s">
        <v>8323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8321</v>
      </c>
      <c r="R250" t="s">
        <v>8323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8321</v>
      </c>
      <c r="R251" t="s">
        <v>8323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8321</v>
      </c>
      <c r="R252" t="s">
        <v>8323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8321</v>
      </c>
      <c r="R253" t="s">
        <v>8323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8321</v>
      </c>
      <c r="R254" t="s">
        <v>8323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8321</v>
      </c>
      <c r="R255" t="s">
        <v>8323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8321</v>
      </c>
      <c r="R256" t="s">
        <v>8323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8321</v>
      </c>
      <c r="R257" t="s">
        <v>8323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8321</v>
      </c>
      <c r="R258" t="s">
        <v>8323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8321</v>
      </c>
      <c r="R259" t="s">
        <v>8323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8321</v>
      </c>
      <c r="R260" t="s">
        <v>8323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8321</v>
      </c>
      <c r="R261" t="s">
        <v>8323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8321</v>
      </c>
      <c r="R262" t="s">
        <v>8323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8321</v>
      </c>
      <c r="R263" t="s">
        <v>8323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8321</v>
      </c>
      <c r="R264" t="s">
        <v>8323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8321</v>
      </c>
      <c r="R265" t="s">
        <v>8323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8321</v>
      </c>
      <c r="R266" t="s">
        <v>8323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8321</v>
      </c>
      <c r="R267" t="s">
        <v>8323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8321</v>
      </c>
      <c r="R268" t="s">
        <v>8323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8321</v>
      </c>
      <c r="R269" t="s">
        <v>8323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8321</v>
      </c>
      <c r="R270" t="s">
        <v>8323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8321</v>
      </c>
      <c r="R271" t="s">
        <v>8323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8321</v>
      </c>
      <c r="R272" t="s">
        <v>8323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8321</v>
      </c>
      <c r="R273" t="s">
        <v>8323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8321</v>
      </c>
      <c r="R274" t="s">
        <v>8323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8321</v>
      </c>
      <c r="R275" t="s">
        <v>8323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8321</v>
      </c>
      <c r="R276" t="s">
        <v>8323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8321</v>
      </c>
      <c r="R277" t="s">
        <v>8323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8321</v>
      </c>
      <c r="R278" t="s">
        <v>8323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8321</v>
      </c>
      <c r="R279" t="s">
        <v>8323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8321</v>
      </c>
      <c r="R280" t="s">
        <v>8323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8321</v>
      </c>
      <c r="R281" t="s">
        <v>8323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8321</v>
      </c>
      <c r="R282" t="s">
        <v>8323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8321</v>
      </c>
      <c r="R283" t="s">
        <v>8323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8321</v>
      </c>
      <c r="R284" t="s">
        <v>8323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8321</v>
      </c>
      <c r="R285" t="s">
        <v>8323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8321</v>
      </c>
      <c r="R286" t="s">
        <v>8323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8321</v>
      </c>
      <c r="R287" t="s">
        <v>8323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8321</v>
      </c>
      <c r="R288" t="s">
        <v>8323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8321</v>
      </c>
      <c r="R289" t="s">
        <v>8323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8321</v>
      </c>
      <c r="R290" t="s">
        <v>8323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8321</v>
      </c>
      <c r="R291" t="s">
        <v>8323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8321</v>
      </c>
      <c r="R292" t="s">
        <v>8323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8321</v>
      </c>
      <c r="R293" t="s">
        <v>8323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8321</v>
      </c>
      <c r="R294" t="s">
        <v>8323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8321</v>
      </c>
      <c r="R295" t="s">
        <v>8323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8321</v>
      </c>
      <c r="R296" t="s">
        <v>8323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8321</v>
      </c>
      <c r="R297" t="s">
        <v>8323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8321</v>
      </c>
      <c r="R298" t="s">
        <v>8323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8321</v>
      </c>
      <c r="R299" t="s">
        <v>8323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8321</v>
      </c>
      <c r="R300" t="s">
        <v>8323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8321</v>
      </c>
      <c r="R301" t="s">
        <v>8323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8321</v>
      </c>
      <c r="R302" t="s">
        <v>8323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8321</v>
      </c>
      <c r="R303" t="s">
        <v>8323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8321</v>
      </c>
      <c r="R304" t="s">
        <v>8323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8321</v>
      </c>
      <c r="R305" t="s">
        <v>8323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8321</v>
      </c>
      <c r="R306" t="s">
        <v>8323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8321</v>
      </c>
      <c r="R307" t="s">
        <v>8323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8321</v>
      </c>
      <c r="R308" t="s">
        <v>8323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8321</v>
      </c>
      <c r="R309" t="s">
        <v>8323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8321</v>
      </c>
      <c r="R310" t="s">
        <v>8323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8321</v>
      </c>
      <c r="R311" t="s">
        <v>8323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8321</v>
      </c>
      <c r="R312" t="s">
        <v>8323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8321</v>
      </c>
      <c r="R313" t="s">
        <v>8323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8321</v>
      </c>
      <c r="R314" t="s">
        <v>8323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8321</v>
      </c>
      <c r="R315" t="s">
        <v>8323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8321</v>
      </c>
      <c r="R316" t="s">
        <v>8323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8321</v>
      </c>
      <c r="R317" t="s">
        <v>8323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8321</v>
      </c>
      <c r="R318" t="s">
        <v>8323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8321</v>
      </c>
      <c r="R319" t="s">
        <v>8323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8321</v>
      </c>
      <c r="R320" t="s">
        <v>8323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8321</v>
      </c>
      <c r="R321" t="s">
        <v>8323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8321</v>
      </c>
      <c r="R322" t="s">
        <v>8323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8321</v>
      </c>
      <c r="R323" t="s">
        <v>8323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8321</v>
      </c>
      <c r="R324" t="s">
        <v>8323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8321</v>
      </c>
      <c r="R325" t="s">
        <v>8323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8321</v>
      </c>
      <c r="R326" t="s">
        <v>8323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8321</v>
      </c>
      <c r="R327" t="s">
        <v>8323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8321</v>
      </c>
      <c r="R328" t="s">
        <v>8323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8321</v>
      </c>
      <c r="R329" t="s">
        <v>8323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8321</v>
      </c>
      <c r="R330" t="s">
        <v>8323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8321</v>
      </c>
      <c r="R331" t="s">
        <v>8323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8321</v>
      </c>
      <c r="R332" t="s">
        <v>8323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8321</v>
      </c>
      <c r="R333" t="s">
        <v>8323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8321</v>
      </c>
      <c r="R334" t="s">
        <v>8323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8321</v>
      </c>
      <c r="R335" t="s">
        <v>8323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8321</v>
      </c>
      <c r="R336" t="s">
        <v>8323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8321</v>
      </c>
      <c r="R337" t="s">
        <v>8323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8321</v>
      </c>
      <c r="R338" t="s">
        <v>8323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8321</v>
      </c>
      <c r="R339" t="s">
        <v>8323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8321</v>
      </c>
      <c r="R340" t="s">
        <v>8323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8321</v>
      </c>
      <c r="R341" t="s">
        <v>8323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8321</v>
      </c>
      <c r="R342" t="s">
        <v>8323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8321</v>
      </c>
      <c r="R343" t="s">
        <v>8323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8321</v>
      </c>
      <c r="R344" t="s">
        <v>8323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8321</v>
      </c>
      <c r="R345" t="s">
        <v>8323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8321</v>
      </c>
      <c r="R346" t="s">
        <v>8323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8321</v>
      </c>
      <c r="R347" t="s">
        <v>8323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8321</v>
      </c>
      <c r="R348" t="s">
        <v>8323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8321</v>
      </c>
      <c r="R349" t="s">
        <v>8323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8321</v>
      </c>
      <c r="R350" t="s">
        <v>8323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8321</v>
      </c>
      <c r="R351" t="s">
        <v>8323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8321</v>
      </c>
      <c r="R352" t="s">
        <v>8323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8321</v>
      </c>
      <c r="R353" t="s">
        <v>8323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8321</v>
      </c>
      <c r="R354" t="s">
        <v>8323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8321</v>
      </c>
      <c r="R355" t="s">
        <v>8323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8321</v>
      </c>
      <c r="R356" t="s">
        <v>8323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8321</v>
      </c>
      <c r="R357" t="s">
        <v>8323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8321</v>
      </c>
      <c r="R358" t="s">
        <v>8323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8321</v>
      </c>
      <c r="R359" t="s">
        <v>8323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8321</v>
      </c>
      <c r="R360" t="s">
        <v>8323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8321</v>
      </c>
      <c r="R361" t="s">
        <v>8323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8321</v>
      </c>
      <c r="R362" t="s">
        <v>8323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8321</v>
      </c>
      <c r="R363" t="s">
        <v>8323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8321</v>
      </c>
      <c r="R364" t="s">
        <v>8323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8321</v>
      </c>
      <c r="R365" t="s">
        <v>8323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8321</v>
      </c>
      <c r="R366" t="s">
        <v>8323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8321</v>
      </c>
      <c r="R367" t="s">
        <v>8323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8321</v>
      </c>
      <c r="R368" t="s">
        <v>8323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8321</v>
      </c>
      <c r="R369" t="s">
        <v>8323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8321</v>
      </c>
      <c r="R370" t="s">
        <v>8323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8321</v>
      </c>
      <c r="R371" t="s">
        <v>8323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8321</v>
      </c>
      <c r="R372" t="s">
        <v>8323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8321</v>
      </c>
      <c r="R373" t="s">
        <v>8323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8321</v>
      </c>
      <c r="R374" t="s">
        <v>8323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8321</v>
      </c>
      <c r="R375" t="s">
        <v>8323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8321</v>
      </c>
      <c r="R376" t="s">
        <v>8323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8321</v>
      </c>
      <c r="R377" t="s">
        <v>8323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8321</v>
      </c>
      <c r="R378" t="s">
        <v>8323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8321</v>
      </c>
      <c r="R379" t="s">
        <v>8323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8321</v>
      </c>
      <c r="R380" t="s">
        <v>8323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8321</v>
      </c>
      <c r="R381" t="s">
        <v>8323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8321</v>
      </c>
      <c r="R382" t="s">
        <v>8323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8321</v>
      </c>
      <c r="R383" t="s">
        <v>8323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8321</v>
      </c>
      <c r="R384" t="s">
        <v>8323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8321</v>
      </c>
      <c r="R385" t="s">
        <v>8323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8321</v>
      </c>
      <c r="R386" t="s">
        <v>8323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8321</v>
      </c>
      <c r="R387" t="s">
        <v>8323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8321</v>
      </c>
      <c r="R388" t="s">
        <v>8323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8321</v>
      </c>
      <c r="R389" t="s">
        <v>8323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8321</v>
      </c>
      <c r="R390" t="s">
        <v>8323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8321</v>
      </c>
      <c r="R391" t="s">
        <v>8323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8321</v>
      </c>
      <c r="R392" t="s">
        <v>8323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8321</v>
      </c>
      <c r="R393" t="s">
        <v>8323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8321</v>
      </c>
      <c r="R394" t="s">
        <v>8323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8321</v>
      </c>
      <c r="R395" t="s">
        <v>8323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8321</v>
      </c>
      <c r="R396" t="s">
        <v>8323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8321</v>
      </c>
      <c r="R397" t="s">
        <v>8323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8321</v>
      </c>
      <c r="R398" t="s">
        <v>8323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8321</v>
      </c>
      <c r="R399" t="s">
        <v>8323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8321</v>
      </c>
      <c r="R400" t="s">
        <v>8323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8321</v>
      </c>
      <c r="R401" t="s">
        <v>8323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8321</v>
      </c>
      <c r="R402" t="s">
        <v>8323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8321</v>
      </c>
      <c r="R403" t="s">
        <v>8323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8321</v>
      </c>
      <c r="R404" t="s">
        <v>8323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8321</v>
      </c>
      <c r="R405" t="s">
        <v>8323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8321</v>
      </c>
      <c r="R406" t="s">
        <v>8323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8321</v>
      </c>
      <c r="R407" t="s">
        <v>8323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8321</v>
      </c>
      <c r="R408" t="s">
        <v>8323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8321</v>
      </c>
      <c r="R409" t="s">
        <v>8323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8321</v>
      </c>
      <c r="R410" t="s">
        <v>8323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8321</v>
      </c>
      <c r="R411" t="s">
        <v>8323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8321</v>
      </c>
      <c r="R412" t="s">
        <v>8323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8321</v>
      </c>
      <c r="R413" t="s">
        <v>8323</v>
      </c>
      <c r="S413">
        <v>42155.142638888887</v>
      </c>
      <c r="T413">
        <v>42215.142638888887</v>
      </c>
    </row>
  </sheetData>
  <conditionalFormatting sqref="F1:F413">
    <cfRule type="cellIs" dxfId="22" priority="2" operator="equal">
      <formula>"canceled"</formula>
    </cfRule>
    <cfRule type="cellIs" dxfId="21" priority="3" operator="equal">
      <formula>"failed"</formula>
    </cfRule>
    <cfRule type="cellIs" dxfId="20" priority="4" operator="equal">
      <formula>"live"</formula>
    </cfRule>
    <cfRule type="cellIs" dxfId="19" priority="5" operator="equal">
      <formula>"successful"</formula>
    </cfRule>
  </conditionalFormatting>
  <conditionalFormatting sqref="O2:O413 O1:T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26BEB-B63D-4FEB-9A0F-689CEC6BDBBF}">
  <dimension ref="A1:T251"/>
  <sheetViews>
    <sheetView workbookViewId="0"/>
  </sheetViews>
  <sheetFormatPr defaultRowHeight="15" x14ac:dyDescent="0.25"/>
  <cols>
    <col min="1" max="1" width="8.85546875" bestFit="1" customWidth="1"/>
    <col min="4" max="5" width="8.85546875" bestFit="1" customWidth="1"/>
    <col min="9" max="10" width="10.85546875" bestFit="1" customWidth="1"/>
    <col min="11" max="13" width="8.85546875" bestFit="1" customWidth="1"/>
    <col min="15" max="16" width="8.85546875" bestFit="1" customWidth="1"/>
    <col min="19" max="20" width="8.855468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8321</v>
      </c>
      <c r="R2" t="s">
        <v>8323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8321</v>
      </c>
      <c r="R3" t="s">
        <v>8323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8321</v>
      </c>
      <c r="R4" t="s">
        <v>8323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8321</v>
      </c>
      <c r="R5" t="s">
        <v>8323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8321</v>
      </c>
      <c r="R6" t="s">
        <v>8323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8321</v>
      </c>
      <c r="R7" t="s">
        <v>8323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8321</v>
      </c>
      <c r="R8" t="s">
        <v>8323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8321</v>
      </c>
      <c r="R9" t="s">
        <v>8323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8321</v>
      </c>
      <c r="R10" t="s">
        <v>8323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8321</v>
      </c>
      <c r="R11" t="s">
        <v>8323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8321</v>
      </c>
      <c r="R12" t="s">
        <v>8323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8321</v>
      </c>
      <c r="R13" t="s">
        <v>8323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8321</v>
      </c>
      <c r="R14" t="s">
        <v>8323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8321</v>
      </c>
      <c r="R15" t="s">
        <v>8323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8321</v>
      </c>
      <c r="R16" t="s">
        <v>8323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8321</v>
      </c>
      <c r="R17" t="s">
        <v>8323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8321</v>
      </c>
      <c r="R18" t="s">
        <v>8323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8321</v>
      </c>
      <c r="R19" t="s">
        <v>8323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8321</v>
      </c>
      <c r="R20" t="s">
        <v>8323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8321</v>
      </c>
      <c r="R21" t="s">
        <v>8323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8321</v>
      </c>
      <c r="R22" t="s">
        <v>8323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8321</v>
      </c>
      <c r="R23" t="s">
        <v>8323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8321</v>
      </c>
      <c r="R24" t="s">
        <v>8323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8321</v>
      </c>
      <c r="R25" t="s">
        <v>8323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8321</v>
      </c>
      <c r="R26" t="s">
        <v>8323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8321</v>
      </c>
      <c r="R27" t="s">
        <v>8323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8321</v>
      </c>
      <c r="R28" t="s">
        <v>8323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8321</v>
      </c>
      <c r="R29" t="s">
        <v>8323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8321</v>
      </c>
      <c r="R30" t="s">
        <v>8323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8321</v>
      </c>
      <c r="R31" t="s">
        <v>8323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8321</v>
      </c>
      <c r="R32" t="s">
        <v>8323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8321</v>
      </c>
      <c r="R33" t="s">
        <v>8323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8321</v>
      </c>
      <c r="R34" t="s">
        <v>8323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8321</v>
      </c>
      <c r="R35" t="s">
        <v>8323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8321</v>
      </c>
      <c r="R36" t="s">
        <v>8323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8321</v>
      </c>
      <c r="R37" t="s">
        <v>8323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8321</v>
      </c>
      <c r="R38" t="s">
        <v>8323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8321</v>
      </c>
      <c r="R39" t="s">
        <v>8323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8321</v>
      </c>
      <c r="R40" t="s">
        <v>8323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8321</v>
      </c>
      <c r="R41" t="s">
        <v>8323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8321</v>
      </c>
      <c r="R42" t="s">
        <v>8323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8321</v>
      </c>
      <c r="R43" t="s">
        <v>8323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8321</v>
      </c>
      <c r="R44" t="s">
        <v>8323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8321</v>
      </c>
      <c r="R45" t="s">
        <v>8323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8321</v>
      </c>
      <c r="R46" t="s">
        <v>8323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8321</v>
      </c>
      <c r="R47" t="s">
        <v>8323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8321</v>
      </c>
      <c r="R48" t="s">
        <v>8323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8321</v>
      </c>
      <c r="R49" t="s">
        <v>8323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8321</v>
      </c>
      <c r="R50" t="s">
        <v>8323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8321</v>
      </c>
      <c r="R51" t="s">
        <v>8323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8321</v>
      </c>
      <c r="R52" t="s">
        <v>8323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8321</v>
      </c>
      <c r="R53" t="s">
        <v>8323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8321</v>
      </c>
      <c r="R54" t="s">
        <v>8323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8321</v>
      </c>
      <c r="R55" t="s">
        <v>8323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8321</v>
      </c>
      <c r="R56" t="s">
        <v>8323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8321</v>
      </c>
      <c r="R57" t="s">
        <v>8323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8321</v>
      </c>
      <c r="R58" t="s">
        <v>8323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8321</v>
      </c>
      <c r="R59" t="s">
        <v>8323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8321</v>
      </c>
      <c r="R60" t="s">
        <v>8323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8321</v>
      </c>
      <c r="R61" t="s">
        <v>8323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8321</v>
      </c>
      <c r="R62" t="s">
        <v>8323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8321</v>
      </c>
      <c r="R63" t="s">
        <v>8323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8321</v>
      </c>
      <c r="R64" t="s">
        <v>8323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8321</v>
      </c>
      <c r="R65" t="s">
        <v>8323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8321</v>
      </c>
      <c r="R66" t="s">
        <v>8323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8321</v>
      </c>
      <c r="R67" t="s">
        <v>8323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8321</v>
      </c>
      <c r="R68" t="s">
        <v>8323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8321</v>
      </c>
      <c r="R69" t="s">
        <v>8323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8321</v>
      </c>
      <c r="R70" t="s">
        <v>8323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8321</v>
      </c>
      <c r="R71" t="s">
        <v>8323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8321</v>
      </c>
      <c r="R72" t="s">
        <v>8323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8321</v>
      </c>
      <c r="R73" t="s">
        <v>8323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8321</v>
      </c>
      <c r="R74" t="s">
        <v>8323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8321</v>
      </c>
      <c r="R75" t="s">
        <v>8323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8321</v>
      </c>
      <c r="R76" t="s">
        <v>8323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8321</v>
      </c>
      <c r="R77" t="s">
        <v>8323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8321</v>
      </c>
      <c r="R78" t="s">
        <v>8323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8321</v>
      </c>
      <c r="R79" t="s">
        <v>8323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8321</v>
      </c>
      <c r="R80" t="s">
        <v>8323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8321</v>
      </c>
      <c r="R81" t="s">
        <v>8323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8321</v>
      </c>
      <c r="R82" t="s">
        <v>8323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8321</v>
      </c>
      <c r="R83" t="s">
        <v>8323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8321</v>
      </c>
      <c r="R84" t="s">
        <v>8323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8321</v>
      </c>
      <c r="R85" t="s">
        <v>8323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8321</v>
      </c>
      <c r="R86" t="s">
        <v>8323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8321</v>
      </c>
      <c r="R87" t="s">
        <v>8323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8321</v>
      </c>
      <c r="R88" t="s">
        <v>8323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8321</v>
      </c>
      <c r="R89" t="s">
        <v>8323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8321</v>
      </c>
      <c r="R90" t="s">
        <v>8323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8321</v>
      </c>
      <c r="R91" t="s">
        <v>8323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8321</v>
      </c>
      <c r="R92" t="s">
        <v>8323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8321</v>
      </c>
      <c r="R93" t="s">
        <v>8323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8321</v>
      </c>
      <c r="R94" t="s">
        <v>8323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8321</v>
      </c>
      <c r="R95" t="s">
        <v>8323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8321</v>
      </c>
      <c r="R96" t="s">
        <v>8323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8321</v>
      </c>
      <c r="R97" t="s">
        <v>8323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8321</v>
      </c>
      <c r="R98" t="s">
        <v>8323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8321</v>
      </c>
      <c r="R99" t="s">
        <v>8323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8321</v>
      </c>
      <c r="R100" t="s">
        <v>8323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8321</v>
      </c>
      <c r="R101" t="s">
        <v>8323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8321</v>
      </c>
      <c r="R102" t="s">
        <v>8323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8321</v>
      </c>
      <c r="R103" t="s">
        <v>8323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8321</v>
      </c>
      <c r="R104" t="s">
        <v>8323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8321</v>
      </c>
      <c r="R105" t="s">
        <v>8323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8321</v>
      </c>
      <c r="R106" t="s">
        <v>8323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8321</v>
      </c>
      <c r="R107" t="s">
        <v>8323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8321</v>
      </c>
      <c r="R108" t="s">
        <v>8323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8321</v>
      </c>
      <c r="R109" t="s">
        <v>8323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8321</v>
      </c>
      <c r="R110" t="s">
        <v>8323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8321</v>
      </c>
      <c r="R111" t="s">
        <v>8323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8321</v>
      </c>
      <c r="R112" t="s">
        <v>8323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8321</v>
      </c>
      <c r="R113" t="s">
        <v>8323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8321</v>
      </c>
      <c r="R114" t="s">
        <v>8323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8321</v>
      </c>
      <c r="R115" t="s">
        <v>8323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8321</v>
      </c>
      <c r="R116" t="s">
        <v>8323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8321</v>
      </c>
      <c r="R117" t="s">
        <v>8323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8321</v>
      </c>
      <c r="R118" t="s">
        <v>8323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8321</v>
      </c>
      <c r="R119" t="s">
        <v>8323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8321</v>
      </c>
      <c r="R120" t="s">
        <v>8323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8321</v>
      </c>
      <c r="R121" t="s">
        <v>8323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8321</v>
      </c>
      <c r="R122" t="s">
        <v>8323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8321</v>
      </c>
      <c r="R123" t="s">
        <v>8323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8321</v>
      </c>
      <c r="R124" t="s">
        <v>8323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8321</v>
      </c>
      <c r="R125" t="s">
        <v>8323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8321</v>
      </c>
      <c r="R126" t="s">
        <v>8323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8321</v>
      </c>
      <c r="R127" t="s">
        <v>8323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8321</v>
      </c>
      <c r="R128" t="s">
        <v>8323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8321</v>
      </c>
      <c r="R129" t="s">
        <v>8323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8321</v>
      </c>
      <c r="R130" t="s">
        <v>8323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8321</v>
      </c>
      <c r="R131" t="s">
        <v>8323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8321</v>
      </c>
      <c r="R132" t="s">
        <v>8323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8321</v>
      </c>
      <c r="R133" t="s">
        <v>8323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8321</v>
      </c>
      <c r="R134" t="s">
        <v>8323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8321</v>
      </c>
      <c r="R135" t="s">
        <v>8323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8321</v>
      </c>
      <c r="R136" t="s">
        <v>8323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8321</v>
      </c>
      <c r="R137" t="s">
        <v>8323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8321</v>
      </c>
      <c r="R138" t="s">
        <v>8323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8321</v>
      </c>
      <c r="R139" t="s">
        <v>8323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8321</v>
      </c>
      <c r="R140" t="s">
        <v>8323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8321</v>
      </c>
      <c r="R141" t="s">
        <v>8323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8321</v>
      </c>
      <c r="R142" t="s">
        <v>8323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8321</v>
      </c>
      <c r="R143" t="s">
        <v>8323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8321</v>
      </c>
      <c r="R144" t="s">
        <v>8323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8321</v>
      </c>
      <c r="R145" t="s">
        <v>8323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8321</v>
      </c>
      <c r="R146" t="s">
        <v>8323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8321</v>
      </c>
      <c r="R147" t="s">
        <v>8323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8321</v>
      </c>
      <c r="R148" t="s">
        <v>8323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8321</v>
      </c>
      <c r="R149" t="s">
        <v>8323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8321</v>
      </c>
      <c r="R150" t="s">
        <v>8323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8321</v>
      </c>
      <c r="R151" t="s">
        <v>8323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8321</v>
      </c>
      <c r="R152" t="s">
        <v>8323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8321</v>
      </c>
      <c r="R153" t="s">
        <v>8323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8321</v>
      </c>
      <c r="R154" t="s">
        <v>8323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8321</v>
      </c>
      <c r="R155" t="s">
        <v>8323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8321</v>
      </c>
      <c r="R156" t="s">
        <v>8323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8321</v>
      </c>
      <c r="R157" t="s">
        <v>8323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8321</v>
      </c>
      <c r="R158" t="s">
        <v>8323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8321</v>
      </c>
      <c r="R159" t="s">
        <v>8323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8321</v>
      </c>
      <c r="R160" t="s">
        <v>8323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8321</v>
      </c>
      <c r="R161" t="s">
        <v>8323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8321</v>
      </c>
      <c r="R162" t="s">
        <v>8323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8321</v>
      </c>
      <c r="R163" t="s">
        <v>8323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8321</v>
      </c>
      <c r="R164" t="s">
        <v>8323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8321</v>
      </c>
      <c r="R165" t="s">
        <v>8323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8321</v>
      </c>
      <c r="R166" t="s">
        <v>8323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8321</v>
      </c>
      <c r="R167" t="s">
        <v>8323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8321</v>
      </c>
      <c r="R168" t="s">
        <v>8323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8321</v>
      </c>
      <c r="R169" t="s">
        <v>8323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8321</v>
      </c>
      <c r="R170" t="s">
        <v>8323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8321</v>
      </c>
      <c r="R171" t="s">
        <v>8323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8321</v>
      </c>
      <c r="R172" t="s">
        <v>8323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8321</v>
      </c>
      <c r="R173" t="s">
        <v>8323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8321</v>
      </c>
      <c r="R174" t="s">
        <v>8323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8321</v>
      </c>
      <c r="R175" t="s">
        <v>8323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8321</v>
      </c>
      <c r="R176" t="s">
        <v>8323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8321</v>
      </c>
      <c r="R177" t="s">
        <v>8323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8321</v>
      </c>
      <c r="R178" t="s">
        <v>8323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8321</v>
      </c>
      <c r="R179" t="s">
        <v>8323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8321</v>
      </c>
      <c r="R180" t="s">
        <v>8323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8321</v>
      </c>
      <c r="R181" t="s">
        <v>8323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8321</v>
      </c>
      <c r="R182" t="s">
        <v>8323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8321</v>
      </c>
      <c r="R183" t="s">
        <v>8323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8321</v>
      </c>
      <c r="R184" t="s">
        <v>8323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8321</v>
      </c>
      <c r="R185" t="s">
        <v>8323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8321</v>
      </c>
      <c r="R186" t="s">
        <v>8323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8321</v>
      </c>
      <c r="R187" t="s">
        <v>8323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8321</v>
      </c>
      <c r="R188" t="s">
        <v>8323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8321</v>
      </c>
      <c r="R189" t="s">
        <v>8323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8321</v>
      </c>
      <c r="R190" t="s">
        <v>8323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8321</v>
      </c>
      <c r="R191" t="s">
        <v>8323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8321</v>
      </c>
      <c r="R192" t="s">
        <v>8323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8321</v>
      </c>
      <c r="R193" t="s">
        <v>8323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8321</v>
      </c>
      <c r="R194" t="s">
        <v>8323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8321</v>
      </c>
      <c r="R195" t="s">
        <v>8323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8321</v>
      </c>
      <c r="R196" t="s">
        <v>8323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8321</v>
      </c>
      <c r="R197" t="s">
        <v>8323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8321</v>
      </c>
      <c r="R198" t="s">
        <v>8323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8321</v>
      </c>
      <c r="R199" t="s">
        <v>8323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8321</v>
      </c>
      <c r="R200" t="s">
        <v>8323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8321</v>
      </c>
      <c r="R201" t="s">
        <v>8323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8321</v>
      </c>
      <c r="R202" t="s">
        <v>8323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8321</v>
      </c>
      <c r="R203" t="s">
        <v>8323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8321</v>
      </c>
      <c r="R204" t="s">
        <v>8323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8321</v>
      </c>
      <c r="R205" t="s">
        <v>8323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8321</v>
      </c>
      <c r="R206" t="s">
        <v>8323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8321</v>
      </c>
      <c r="R207" t="s">
        <v>8323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8321</v>
      </c>
      <c r="R208" t="s">
        <v>8323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8321</v>
      </c>
      <c r="R209" t="s">
        <v>8323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8321</v>
      </c>
      <c r="R210" t="s">
        <v>8323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8321</v>
      </c>
      <c r="R211" t="s">
        <v>8323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8321</v>
      </c>
      <c r="R212" t="s">
        <v>8323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8321</v>
      </c>
      <c r="R213" t="s">
        <v>8323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8321</v>
      </c>
      <c r="R214" t="s">
        <v>8323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8321</v>
      </c>
      <c r="R215" t="s">
        <v>8323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8321</v>
      </c>
      <c r="R216" t="s">
        <v>8323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8321</v>
      </c>
      <c r="R217" t="s">
        <v>8323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8321</v>
      </c>
      <c r="R218" t="s">
        <v>8323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8321</v>
      </c>
      <c r="R219" t="s">
        <v>8323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8321</v>
      </c>
      <c r="R220" t="s">
        <v>8323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8321</v>
      </c>
      <c r="R221" t="s">
        <v>8323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8321</v>
      </c>
      <c r="R222" t="s">
        <v>8323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8321</v>
      </c>
      <c r="R223" t="s">
        <v>8323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8321</v>
      </c>
      <c r="R224" t="s">
        <v>8323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8321</v>
      </c>
      <c r="R225" t="s">
        <v>8323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8321</v>
      </c>
      <c r="R226" t="s">
        <v>8323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8321</v>
      </c>
      <c r="R227" t="s">
        <v>8323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8321</v>
      </c>
      <c r="R228" t="s">
        <v>8323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8321</v>
      </c>
      <c r="R229" t="s">
        <v>8323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8321</v>
      </c>
      <c r="R230" t="s">
        <v>8323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8321</v>
      </c>
      <c r="R231" t="s">
        <v>8323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8321</v>
      </c>
      <c r="R232" t="s">
        <v>8323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8321</v>
      </c>
      <c r="R233" t="s">
        <v>8323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8321</v>
      </c>
      <c r="R234" t="s">
        <v>8323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8321</v>
      </c>
      <c r="R235" t="s">
        <v>8323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8321</v>
      </c>
      <c r="R236" t="s">
        <v>8323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8321</v>
      </c>
      <c r="R237" t="s">
        <v>8323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8321</v>
      </c>
      <c r="R238" t="s">
        <v>8323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8321</v>
      </c>
      <c r="R239" t="s">
        <v>8323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8321</v>
      </c>
      <c r="R240" t="s">
        <v>8323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8321</v>
      </c>
      <c r="R241" t="s">
        <v>8323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8321</v>
      </c>
      <c r="R242" t="s">
        <v>8323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8321</v>
      </c>
      <c r="R243" t="s">
        <v>8323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8321</v>
      </c>
      <c r="R244" t="s">
        <v>8323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8321</v>
      </c>
      <c r="R245" t="s">
        <v>8323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8321</v>
      </c>
      <c r="R246" t="s">
        <v>8323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8321</v>
      </c>
      <c r="R247" t="s">
        <v>8323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8321</v>
      </c>
      <c r="R248" t="s">
        <v>8323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8321</v>
      </c>
      <c r="R249" t="s">
        <v>8323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8321</v>
      </c>
      <c r="R250" t="s">
        <v>8323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8321</v>
      </c>
      <c r="R251" t="s">
        <v>8323</v>
      </c>
      <c r="S251">
        <v>42358.573182870372</v>
      </c>
      <c r="T251">
        <v>42377.273611111115</v>
      </c>
    </row>
  </sheetData>
  <conditionalFormatting sqref="F1:F251">
    <cfRule type="cellIs" dxfId="18" priority="2" operator="equal">
      <formula>"canceled"</formula>
    </cfRule>
    <cfRule type="cellIs" dxfId="17" priority="3" operator="equal">
      <formula>"failed"</formula>
    </cfRule>
    <cfRule type="cellIs" dxfId="16" priority="4" operator="equal">
      <formula>"live"</formula>
    </cfRule>
    <cfRule type="cellIs" dxfId="15" priority="5" operator="equal">
      <formula>"successful"</formula>
    </cfRule>
  </conditionalFormatting>
  <conditionalFormatting sqref="O1:T1 O2:O25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6142-78EA-458E-8674-D7C6A5794953}">
  <dimension ref="A1:C14"/>
  <sheetViews>
    <sheetView workbookViewId="0"/>
  </sheetViews>
  <sheetFormatPr defaultRowHeight="15" x14ac:dyDescent="0.25"/>
  <cols>
    <col min="1" max="1" width="23.85546875" bestFit="1" customWidth="1"/>
    <col min="2" max="2" width="11.85546875" style="11" bestFit="1" customWidth="1"/>
    <col min="3" max="3" width="11.140625" style="11" bestFit="1" customWidth="1"/>
  </cols>
  <sheetData>
    <row r="1" spans="1:3" x14ac:dyDescent="0.25">
      <c r="B1" s="11" t="s">
        <v>8339</v>
      </c>
      <c r="C1" s="11" t="s">
        <v>8340</v>
      </c>
    </row>
    <row r="2" spans="1:3" x14ac:dyDescent="0.25">
      <c r="A2" t="s">
        <v>8341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x14ac:dyDescent="0.25">
      <c r="A3" t="s">
        <v>8342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25">
      <c r="A4" t="s">
        <v>8345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25">
      <c r="A5" t="s">
        <v>8346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x14ac:dyDescent="0.25">
      <c r="A6" t="s">
        <v>8347</v>
      </c>
      <c r="B6" s="11">
        <f>_xlfn.QUARTILE.EXC('Successful US Kickstarters'!D:D, 1)</f>
        <v>1500</v>
      </c>
      <c r="C6" s="11">
        <f>_xlfn.QUARTILE.EXC('Failed US Kickstarters'!D:D, 1)</f>
        <v>2000</v>
      </c>
    </row>
    <row r="7" spans="1:3" x14ac:dyDescent="0.25">
      <c r="A7" t="s">
        <v>8348</v>
      </c>
      <c r="B7" s="11">
        <f>B5-B6</f>
        <v>3500</v>
      </c>
      <c r="C7" s="11">
        <f>C5-C6</f>
        <v>8000</v>
      </c>
    </row>
    <row r="9" spans="1:3" x14ac:dyDescent="0.25">
      <c r="A9" t="s">
        <v>8343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25">
      <c r="A10" t="s">
        <v>8344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25">
      <c r="A11" t="s">
        <v>8345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25">
      <c r="A12" t="s">
        <v>8349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x14ac:dyDescent="0.25">
      <c r="A13" t="s">
        <v>8350</v>
      </c>
      <c r="B13" s="11">
        <f>_xlfn.QUARTILE.EXC('Successful US Kickstarters'!E:E, 1)</f>
        <v>1716.5074999999999</v>
      </c>
      <c r="C13" s="11">
        <f>_xlfn.QUARTILE.EXC('Failed US Kickstarters'!E:E, 1)</f>
        <v>9.25</v>
      </c>
    </row>
    <row r="14" spans="1:3" x14ac:dyDescent="0.25">
      <c r="A14" t="s">
        <v>8351</v>
      </c>
      <c r="B14" s="11">
        <f>B12-B13</f>
        <v>3982.4925000000003</v>
      </c>
      <c r="C14" s="1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E166E-D71A-42B5-A10D-5F65963975E6}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08A6-8693-437A-893D-9E62D59A4CBD}">
  <dimension ref="A1:E18"/>
  <sheetViews>
    <sheetView workbookViewId="0"/>
  </sheetViews>
  <sheetFormatPr defaultRowHeight="15" x14ac:dyDescent="0.25"/>
  <cols>
    <col min="1" max="1" width="17.140625" bestFit="1" customWidth="1"/>
    <col min="2" max="5" width="15.5703125" customWidth="1"/>
    <col min="6" max="6" width="10.7109375" bestFit="1" customWidth="1"/>
  </cols>
  <sheetData>
    <row r="1" spans="1:5" x14ac:dyDescent="0.25">
      <c r="A1" s="6" t="s">
        <v>8308</v>
      </c>
      <c r="B1" t="s">
        <v>8321</v>
      </c>
    </row>
    <row r="2" spans="1:5" x14ac:dyDescent="0.25">
      <c r="A2" s="6" t="s">
        <v>8353</v>
      </c>
      <c r="B2" t="s">
        <v>8352</v>
      </c>
    </row>
    <row r="4" spans="1:5" x14ac:dyDescent="0.25">
      <c r="A4" s="6" t="s">
        <v>8354</v>
      </c>
      <c r="B4" s="6" t="s">
        <v>8310</v>
      </c>
    </row>
    <row r="5" spans="1:5" x14ac:dyDescent="0.25">
      <c r="A5" s="6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0" t="s">
        <v>8332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0" t="s">
        <v>8333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0" t="s">
        <v>8334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0" t="s">
        <v>8335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0" t="s">
        <v>8326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0" t="s">
        <v>8336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0" t="s">
        <v>8327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0" t="s">
        <v>8328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0" t="s">
        <v>8329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0" t="s">
        <v>8330</v>
      </c>
      <c r="B15" s="8">
        <v>65</v>
      </c>
      <c r="C15" s="8">
        <v>50</v>
      </c>
      <c r="D15" s="8">
        <v>0</v>
      </c>
      <c r="E15" s="8">
        <v>115</v>
      </c>
    </row>
    <row r="16" spans="1:5" x14ac:dyDescent="0.25">
      <c r="A16" s="10" t="s">
        <v>8331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0" t="s">
        <v>8337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0" t="s">
        <v>8311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2C10-11A9-4567-B196-6DD6A6A88967}">
  <dimension ref="A1:H13"/>
  <sheetViews>
    <sheetView workbookViewId="0"/>
  </sheetViews>
  <sheetFormatPr defaultRowHeight="15" x14ac:dyDescent="0.25"/>
  <cols>
    <col min="1" max="5" width="18.140625" customWidth="1"/>
    <col min="6" max="8" width="18.140625" style="12" customWidth="1"/>
  </cols>
  <sheetData>
    <row r="1" spans="1:8" x14ac:dyDescent="0.25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s="12" t="s">
        <v>8360</v>
      </c>
      <c r="G1" s="12" t="s">
        <v>8361</v>
      </c>
      <c r="H1" s="12" t="s">
        <v>8362</v>
      </c>
    </row>
    <row r="2" spans="1:8" x14ac:dyDescent="0.25">
      <c r="A2" t="s">
        <v>8363</v>
      </c>
      <c r="B2">
        <f>COUNTIFS(OrgData[[#Data],[subcategory]], "plays", OrgData[[#Data],[outcomes]], "successful", OrgData[[#Data],[goal]], "&lt; 1000")</f>
        <v>141</v>
      </c>
      <c r="C2">
        <f>COUNTIFS(OrgData[[#Data],[subcategory]], "plays", OrgData[[#Data],[outcomes]], "failed", OrgData[[#Data],[goal]], "&lt; 1000")</f>
        <v>45</v>
      </c>
      <c r="D2">
        <f>COUNTIFS(OrgData[[#Data],[subcategory]], "plays", OrgData[[#Data],[outcomes]], "canceled", OrgData[[#Data],[goal]], "&lt; 1000")</f>
        <v>0</v>
      </c>
      <c r="E2">
        <f>GoalOutcomes[[#This Row],[Number Successful]]+GoalOutcomes[[#This Row],[Number Failed]]+GoalOutcomes[[#This Row],[Number Canceled]]</f>
        <v>186</v>
      </c>
      <c r="F2" s="12">
        <f>GoalOutcomes[[#This Row],[Number Successful]]/GoalOutcomes[[#This Row],[Total Projects]]</f>
        <v>0.75806451612903225</v>
      </c>
      <c r="G2" s="12">
        <f>GoalOutcomes[[#This Row],[Number Failed]]/GoalOutcomes[[#This Row],[Total Projects]]</f>
        <v>0.24193548387096775</v>
      </c>
      <c r="H2" s="12">
        <f>GoalOutcomes[[#This Row],[Number Canceled]]/GoalOutcomes[[#This Row],[Total Projects]]</f>
        <v>0</v>
      </c>
    </row>
    <row r="3" spans="1:8" x14ac:dyDescent="0.25">
      <c r="A3" t="s">
        <v>8364</v>
      </c>
      <c r="B3">
        <f>COUNTIFS(OrgData[[#Data],[subcategory]], "plays", OrgData[[#Data],[outcomes]], "successful", OrgData[[#Data],[goal]], "&lt; 5000", OrgData[[#Data],[goal]], "&gt;=1000")</f>
        <v>388</v>
      </c>
      <c r="C3">
        <f>COUNTIFS(OrgData[[#Data],[subcategory]], "plays", OrgData[[#Data],[outcomes]], "failed", OrgData[[#Data],[goal]], "&lt; 5000", OrgData[[#Data],[goal]], "&gt;=1000")</f>
        <v>146</v>
      </c>
      <c r="D3">
        <f>COUNTIFS(OrgData[[#Data],[subcategory]], "plays", OrgData[[#Data],[outcomes]], "canceled", OrgData[[#Data],[goal]], "&lt; 5000", OrgData[[#Data],[goal]], "&gt;=1000")</f>
        <v>0</v>
      </c>
      <c r="E3">
        <f>GoalOutcomes[[#This Row],[Number Successful]]+GoalOutcomes[[#This Row],[Number Failed]]+GoalOutcomes[[#This Row],[Number Canceled]]</f>
        <v>534</v>
      </c>
      <c r="F3" s="12">
        <f>GoalOutcomes[[#This Row],[Number Successful]]/GoalOutcomes[[#This Row],[Total Projects]]</f>
        <v>0.72659176029962547</v>
      </c>
      <c r="G3" s="12">
        <f>GoalOutcomes[[#This Row],[Number Failed]]/GoalOutcomes[[#This Row],[Total Projects]]</f>
        <v>0.27340823970037453</v>
      </c>
      <c r="H3" s="12">
        <f>GoalOutcomes[[#This Row],[Number Canceled]]/GoalOutcomes[[#This Row],[Total Projects]]</f>
        <v>0</v>
      </c>
    </row>
    <row r="4" spans="1:8" x14ac:dyDescent="0.25">
      <c r="A4" t="s">
        <v>8365</v>
      </c>
      <c r="B4">
        <f>COUNTIFS(OrgData[[#Data],[subcategory]], "plays", OrgData[[#Data],[outcomes]], "successful", OrgData[[#Data],[goal]], "&lt; 10000", OrgData[[#Data],[goal]], "&gt;=5000")</f>
        <v>93</v>
      </c>
      <c r="C4">
        <f>COUNTIFS(OrgData[[#Data],[subcategory]], "plays", OrgData[[#Data],[outcomes]], "failed", OrgData[[#Data],[goal]], "&lt; 10000", OrgData[[#Data],[goal]], "&gt;=5000")</f>
        <v>76</v>
      </c>
      <c r="D4">
        <f>COUNTIFS(OrgData[[#Data],[subcategory]], "plays", OrgData[[#Data],[outcomes]], "canceled", OrgData[[#Data],[goal]], "&lt; 10000", OrgData[[#Data],[goal]], "&gt;=5000")</f>
        <v>0</v>
      </c>
      <c r="E4">
        <f>GoalOutcomes[[#This Row],[Number Successful]]+GoalOutcomes[[#This Row],[Number Failed]]+GoalOutcomes[[#This Row],[Number Canceled]]</f>
        <v>169</v>
      </c>
      <c r="F4" s="12">
        <f>GoalOutcomes[[#This Row],[Number Successful]]/GoalOutcomes[[#This Row],[Total Projects]]</f>
        <v>0.55029585798816572</v>
      </c>
      <c r="G4" s="12">
        <f>GoalOutcomes[[#This Row],[Number Failed]]/GoalOutcomes[[#This Row],[Total Projects]]</f>
        <v>0.44970414201183434</v>
      </c>
      <c r="H4" s="12">
        <f>GoalOutcomes[[#This Row],[Number Canceled]]/GoalOutcomes[[#This Row],[Total Projects]]</f>
        <v>0</v>
      </c>
    </row>
    <row r="5" spans="1:8" x14ac:dyDescent="0.25">
      <c r="A5" t="s">
        <v>8366</v>
      </c>
      <c r="B5">
        <f>COUNTIFS(OrgData[[#Data],[subcategory]], "plays", OrgData[[#Data],[outcomes]], "successful", OrgData[[#Data],[goal]], "&lt; 15000", OrgData[[#Data],[goal]], "&gt;=10000")</f>
        <v>39</v>
      </c>
      <c r="C5">
        <f>COUNTIFS(OrgData[[#Data],[subcategory]], "plays", OrgData[[#Data],[outcomes]], "failed", OrgData[[#Data],[goal]], "&lt; 15000", OrgData[[#Data],[goal]], "&gt;=10000")</f>
        <v>33</v>
      </c>
      <c r="D5">
        <f>COUNTIFS(OrgData[[#Data],[subcategory]], "plays", OrgData[[#Data],[outcomes]], "canceled", OrgData[[#Data],[goal]], "&lt; 15000", OrgData[[#Data],[goal]], "&gt;=10000")</f>
        <v>0</v>
      </c>
      <c r="E5">
        <f>GoalOutcomes[[#This Row],[Number Successful]]+GoalOutcomes[[#This Row],[Number Failed]]+GoalOutcomes[[#This Row],[Number Canceled]]</f>
        <v>72</v>
      </c>
      <c r="F5" s="12">
        <f>GoalOutcomes[[#This Row],[Number Successful]]/GoalOutcomes[[#This Row],[Total Projects]]</f>
        <v>0.54166666666666663</v>
      </c>
      <c r="G5" s="12">
        <f>GoalOutcomes[[#This Row],[Number Failed]]/GoalOutcomes[[#This Row],[Total Projects]]</f>
        <v>0.45833333333333331</v>
      </c>
      <c r="H5" s="12">
        <f>GoalOutcomes[[#This Row],[Number Canceled]]/GoalOutcomes[[#This Row],[Total Projects]]</f>
        <v>0</v>
      </c>
    </row>
    <row r="6" spans="1:8" x14ac:dyDescent="0.25">
      <c r="A6" t="s">
        <v>8367</v>
      </c>
      <c r="B6">
        <f>COUNTIFS(OrgData[[#Data],[subcategory]], "plays", OrgData[[#Data],[outcomes]], "successful", OrgData[[#Data],[goal]], "&lt; 20000", OrgData[[#Data],[goal]], "&gt;=15000")</f>
        <v>12</v>
      </c>
      <c r="C6">
        <f>COUNTIFS(OrgData[[#Data],[subcategory]], "plays", OrgData[[#Data],[outcomes]], "failed", OrgData[[#Data],[goal]], "&lt; 20000", OrgData[[#Data],[goal]], "&gt;=15000")</f>
        <v>12</v>
      </c>
      <c r="D6">
        <f>COUNTIFS(OrgData[[#Data],[subcategory]], "plays", OrgData[[#Data],[outcomes]], "canceled", OrgData[[#Data],[goal]], "&lt; 20000", OrgData[[#Data],[goal]], "&gt;=15000")</f>
        <v>0</v>
      </c>
      <c r="E6">
        <f>GoalOutcomes[[#This Row],[Number Successful]]+GoalOutcomes[[#This Row],[Number Failed]]+GoalOutcomes[[#This Row],[Number Canceled]]</f>
        <v>24</v>
      </c>
      <c r="F6" s="12">
        <f>GoalOutcomes[[#This Row],[Number Successful]]/GoalOutcomes[[#This Row],[Total Projects]]</f>
        <v>0.5</v>
      </c>
      <c r="G6" s="12">
        <f>GoalOutcomes[[#This Row],[Number Failed]]/GoalOutcomes[[#This Row],[Total Projects]]</f>
        <v>0.5</v>
      </c>
      <c r="H6" s="12">
        <f>GoalOutcomes[[#This Row],[Number Canceled]]/GoalOutcomes[[#This Row],[Total Projects]]</f>
        <v>0</v>
      </c>
    </row>
    <row r="7" spans="1:8" x14ac:dyDescent="0.25">
      <c r="A7" t="s">
        <v>8368</v>
      </c>
      <c r="B7">
        <f>COUNTIFS(OrgData[[#Data],[subcategory]], "plays", OrgData[[#Data],[outcomes]], "successful", OrgData[[#Data],[goal]], "&lt; 25000", OrgData[[#Data],[goal]], "&gt;=20000")</f>
        <v>9</v>
      </c>
      <c r="C7">
        <f>COUNTIFS(OrgData[[#Data],[subcategory]], "plays", OrgData[[#Data],[outcomes]], "failed", OrgData[[#Data],[goal]], "&lt; 25000", OrgData[[#Data],[goal]], "&gt;=20000")</f>
        <v>11</v>
      </c>
      <c r="D7">
        <f>COUNTIFS(OrgData[[#Data],[subcategory]], "plays", OrgData[[#Data],[outcomes]], "canceled", OrgData[[#Data],[goal]], "&lt; 25000", OrgData[[#Data],[goal]], "&gt;=20000")</f>
        <v>0</v>
      </c>
      <c r="E7">
        <f>GoalOutcomes[[#This Row],[Number Successful]]+GoalOutcomes[[#This Row],[Number Failed]]+GoalOutcomes[[#This Row],[Number Canceled]]</f>
        <v>20</v>
      </c>
      <c r="F7" s="12">
        <f>GoalOutcomes[[#This Row],[Number Successful]]/GoalOutcomes[[#This Row],[Total Projects]]</f>
        <v>0.45</v>
      </c>
      <c r="G7" s="12">
        <f>GoalOutcomes[[#This Row],[Number Failed]]/GoalOutcomes[[#This Row],[Total Projects]]</f>
        <v>0.55000000000000004</v>
      </c>
      <c r="H7" s="12">
        <f>GoalOutcomes[[#This Row],[Number Canceled]]/GoalOutcomes[[#This Row],[Total Projects]]</f>
        <v>0</v>
      </c>
    </row>
    <row r="8" spans="1:8" x14ac:dyDescent="0.25">
      <c r="A8" t="s">
        <v>8369</v>
      </c>
      <c r="B8">
        <f>COUNTIFS(OrgData[[#Data],[subcategory]], "plays", OrgData[[#Data],[outcomes]], "successful", OrgData[[#Data],[goal]], "&lt; 30000", OrgData[[#Data],[goal]], "&gt;=25000")</f>
        <v>1</v>
      </c>
      <c r="C8">
        <f>COUNTIFS(OrgData[[#Data],[subcategory]], "plays", OrgData[[#Data],[outcomes]], "failed", OrgData[[#Data],[goal]], "&lt; 30000", OrgData[[#Data],[goal]], "&gt;=25000")</f>
        <v>4</v>
      </c>
      <c r="D8">
        <f>COUNTIFS(OrgData[[#Data],[subcategory]], "plays", OrgData[[#Data],[outcomes]], "canceled", OrgData[[#Data],[goal]], "&lt; 30000", OrgData[[#Data],[goal]], "&gt;=25000")</f>
        <v>0</v>
      </c>
      <c r="E8">
        <f>GoalOutcomes[[#This Row],[Number Successful]]+GoalOutcomes[[#This Row],[Number Failed]]+GoalOutcomes[[#This Row],[Number Canceled]]</f>
        <v>5</v>
      </c>
      <c r="F8" s="12">
        <f>GoalOutcomes[[#This Row],[Number Successful]]/GoalOutcomes[[#This Row],[Total Projects]]</f>
        <v>0.2</v>
      </c>
      <c r="G8" s="12">
        <f>GoalOutcomes[[#This Row],[Number Failed]]/GoalOutcomes[[#This Row],[Total Projects]]</f>
        <v>0.8</v>
      </c>
      <c r="H8" s="12">
        <f>GoalOutcomes[[#This Row],[Number Canceled]]/GoalOutcomes[[#This Row],[Total Projects]]</f>
        <v>0</v>
      </c>
    </row>
    <row r="9" spans="1:8" x14ac:dyDescent="0.25">
      <c r="A9" t="s">
        <v>8370</v>
      </c>
      <c r="B9">
        <f>COUNTIFS(OrgData[[#Data],[subcategory]], "plays", OrgData[[#Data],[outcomes]], "successful", OrgData[[#Data],[goal]], "&lt; 35000", OrgData[[#Data],[goal]], "&gt;=30000")</f>
        <v>3</v>
      </c>
      <c r="C9">
        <f>COUNTIFS(OrgData[[#Data],[subcategory]], "plays", OrgData[[#Data],[outcomes]], "failed", OrgData[[#Data],[goal]], "&lt; 35000", OrgData[[#Data],[goal]], "&gt;=30000")</f>
        <v>8</v>
      </c>
      <c r="D9">
        <f>COUNTIFS(OrgData[[#Data],[subcategory]], "plays", OrgData[[#Data],[outcomes]], "canceled", OrgData[[#Data],[goal]], "&lt; 35000", OrgData[[#Data],[goal]], "&gt;=30000")</f>
        <v>0</v>
      </c>
      <c r="E9">
        <f>GoalOutcomes[[#This Row],[Number Successful]]+GoalOutcomes[[#This Row],[Number Failed]]+GoalOutcomes[[#This Row],[Number Canceled]]</f>
        <v>11</v>
      </c>
      <c r="F9" s="12">
        <f>GoalOutcomes[[#This Row],[Number Successful]]/GoalOutcomes[[#This Row],[Total Projects]]</f>
        <v>0.27272727272727271</v>
      </c>
      <c r="G9" s="12">
        <f>GoalOutcomes[[#This Row],[Number Failed]]/GoalOutcomes[[#This Row],[Total Projects]]</f>
        <v>0.72727272727272729</v>
      </c>
      <c r="H9" s="12">
        <f>GoalOutcomes[[#This Row],[Number Canceled]]/GoalOutcomes[[#This Row],[Total Projects]]</f>
        <v>0</v>
      </c>
    </row>
    <row r="10" spans="1:8" x14ac:dyDescent="0.25">
      <c r="A10" t="s">
        <v>8371</v>
      </c>
      <c r="B10">
        <f>COUNTIFS(OrgData[[#Data],[subcategory]], "plays", OrgData[[#Data],[outcomes]], "successful", OrgData[[#Data],[goal]], "&lt; 40000", OrgData[[#Data],[goal]], "&gt;=35000")</f>
        <v>4</v>
      </c>
      <c r="C10">
        <f>COUNTIFS(OrgData[[#Data],[subcategory]], "plays", OrgData[[#Data],[outcomes]], "failed", OrgData[[#Data],[goal]], "&lt; 40000", OrgData[[#Data],[goal]], "&gt;=35000")</f>
        <v>2</v>
      </c>
      <c r="D10">
        <f>COUNTIFS(OrgData[[#Data],[subcategory]], "plays", OrgData[[#Data],[outcomes]], "canceled", OrgData[[#Data],[goal]], "&lt; 40000", OrgData[[#Data],[goal]], "&gt;=35000")</f>
        <v>0</v>
      </c>
      <c r="E10">
        <f>GoalOutcomes[[#This Row],[Number Successful]]+GoalOutcomes[[#This Row],[Number Failed]]+GoalOutcomes[[#This Row],[Number Canceled]]</f>
        <v>6</v>
      </c>
      <c r="F10" s="12">
        <f>GoalOutcomes[[#This Row],[Number Successful]]/GoalOutcomes[[#This Row],[Total Projects]]</f>
        <v>0.66666666666666663</v>
      </c>
      <c r="G10" s="12">
        <f>GoalOutcomes[[#This Row],[Number Failed]]/GoalOutcomes[[#This Row],[Total Projects]]</f>
        <v>0.33333333333333331</v>
      </c>
      <c r="H10" s="12">
        <f>GoalOutcomes[[#This Row],[Number Canceled]]/GoalOutcomes[[#This Row],[Total Projects]]</f>
        <v>0</v>
      </c>
    </row>
    <row r="11" spans="1:8" x14ac:dyDescent="0.25">
      <c r="A11" t="s">
        <v>8372</v>
      </c>
      <c r="B11">
        <f>COUNTIFS(OrgData[[#Data],[subcategory]], "plays", OrgData[[#Data],[outcomes]], "successful", OrgData[[#Data],[goal]], "&lt; 45000", OrgData[[#Data],[goal]], "&gt;=40000")</f>
        <v>2</v>
      </c>
      <c r="C11">
        <f>COUNTIFS(OrgData[[#Data],[subcategory]], "plays", OrgData[[#Data],[outcomes]], "failed", OrgData[[#Data],[goal]], "&lt; 45000", OrgData[[#Data],[goal]], "&gt;=40000")</f>
        <v>1</v>
      </c>
      <c r="D11">
        <f>COUNTIFS(OrgData[[#Data],[subcategory]], "plays", OrgData[[#Data],[outcomes]], "canceled", OrgData[[#Data],[goal]], "&lt; 45000", OrgData[[#Data],[goal]], "&gt;=40000")</f>
        <v>0</v>
      </c>
      <c r="E11">
        <f>GoalOutcomes[[#This Row],[Number Successful]]+GoalOutcomes[[#This Row],[Number Failed]]+GoalOutcomes[[#This Row],[Number Canceled]]</f>
        <v>3</v>
      </c>
      <c r="F11" s="12">
        <f>GoalOutcomes[[#This Row],[Number Successful]]/GoalOutcomes[[#This Row],[Total Projects]]</f>
        <v>0.66666666666666663</v>
      </c>
      <c r="G11" s="12">
        <f>GoalOutcomes[[#This Row],[Number Failed]]/GoalOutcomes[[#This Row],[Total Projects]]</f>
        <v>0.33333333333333331</v>
      </c>
      <c r="H11" s="12">
        <f>GoalOutcomes[[#This Row],[Number Canceled]]/GoalOutcomes[[#This Row],[Total Projects]]</f>
        <v>0</v>
      </c>
    </row>
    <row r="12" spans="1:8" x14ac:dyDescent="0.25">
      <c r="A12" t="s">
        <v>8374</v>
      </c>
      <c r="B12">
        <f>COUNTIFS(OrgData[[#Data],[subcategory]], "plays", OrgData[[#Data],[outcomes]], "successful", OrgData[[#Data],[goal]], "&lt; 50000", OrgData[[#Data],[goal]], "&gt;=45000")</f>
        <v>0</v>
      </c>
      <c r="C12">
        <f>COUNTIFS(OrgData[[#Data],[subcategory]], "plays", OrgData[[#Data],[outcomes]], "failed", OrgData[[#Data],[goal]], "&lt; 50000", OrgData[[#Data],[goal]], "&gt;=45000")</f>
        <v>1</v>
      </c>
      <c r="D12">
        <f>COUNTIFS(OrgData[[#Data],[subcategory]], "plays", OrgData[[#Data],[outcomes]], "canceled", OrgData[[#Data],[goal]], "&lt; 50000", OrgData[[#Data],[goal]], "&gt;=45000")</f>
        <v>0</v>
      </c>
      <c r="E12">
        <f>GoalOutcomes[[#This Row],[Number Successful]]+GoalOutcomes[[#This Row],[Number Failed]]+GoalOutcomes[[#This Row],[Number Canceled]]</f>
        <v>1</v>
      </c>
      <c r="F12" s="12">
        <f>GoalOutcomes[[#This Row],[Number Successful]]/GoalOutcomes[[#This Row],[Total Projects]]</f>
        <v>0</v>
      </c>
      <c r="G12" s="12">
        <f>GoalOutcomes[[#This Row],[Number Failed]]/GoalOutcomes[[#This Row],[Total Projects]]</f>
        <v>1</v>
      </c>
      <c r="H12" s="12">
        <f>GoalOutcomes[[#This Row],[Number Canceled]]/GoalOutcomes[[#This Row],[Total Projects]]</f>
        <v>0</v>
      </c>
    </row>
    <row r="13" spans="1:8" x14ac:dyDescent="0.25">
      <c r="A13" t="s">
        <v>8373</v>
      </c>
      <c r="B13">
        <f>COUNTIFS(OrgData[[#Data],[subcategory]], "plays", OrgData[[#Data],[outcomes]], "successful", OrgData[[#Data],[goal]], "&gt;= 50000")</f>
        <v>2</v>
      </c>
      <c r="C13">
        <f>COUNTIFS(OrgData[[#Data],[subcategory]], "plays", OrgData[[#Data],[outcomes]], "failed", OrgData[[#Data],[goal]], "&gt;= 50000")</f>
        <v>14</v>
      </c>
      <c r="D13">
        <f>COUNTIFS(OrgData[[#Data],[subcategory]], "plays", OrgData[[#Data],[outcomes]], "canceled", OrgData[[#Data],[goal]], "&gt;= 50000")</f>
        <v>0</v>
      </c>
      <c r="E13">
        <f>GoalOutcomes[[#This Row],[Number Successful]]+GoalOutcomes[[#This Row],[Number Failed]]+GoalOutcomes[[#This Row],[Number Canceled]]</f>
        <v>16</v>
      </c>
      <c r="F13" s="12">
        <f>GoalOutcomes[[#This Row],[Number Successful]]/GoalOutcomes[[#This Row],[Total Projects]]</f>
        <v>0.125</v>
      </c>
      <c r="G13" s="12">
        <f>GoalOutcomes[[#This Row],[Number Failed]]/GoalOutcomes[[#This Row],[Total Projects]]</f>
        <v>0.875</v>
      </c>
      <c r="H13" s="12">
        <f>GoalOutcomes[[#This Row],[Number Canceled]]/GoalOutcomes[[#This Row],[Total Projects]]</f>
        <v>0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customWidth="1"/>
    <col min="3" max="3" width="40.42578125" customWidth="1"/>
    <col min="4" max="4" width="15.5703125" bestFit="1" customWidth="1"/>
    <col min="5" max="5" width="16.4257812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18.5703125" bestFit="1" customWidth="1"/>
    <col min="13" max="13" width="36.42578125" customWidth="1"/>
    <col min="14" max="14" width="41.140625" customWidth="1"/>
    <col min="15" max="15" width="11.5703125" customWidth="1"/>
    <col min="16" max="16" width="18" customWidth="1"/>
    <col min="17" max="17" width="16.5703125" customWidth="1"/>
    <col min="18" max="18" width="13.5703125" customWidth="1"/>
    <col min="19" max="19" width="23.5703125" style="9" customWidth="1"/>
    <col min="20" max="20" width="22.5703125" style="9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s="9" t="s">
        <v>8324</v>
      </c>
      <c r="T1" s="9" t="s">
        <v>8325</v>
      </c>
      <c r="U1" t="s">
        <v>8353</v>
      </c>
    </row>
    <row r="2" spans="1:2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 0)</f>
        <v>137</v>
      </c>
      <c r="P2">
        <f>IFERROR(ROUND(E2/L2, 2),0)</f>
        <v>63.92</v>
      </c>
      <c r="Q2" t="str">
        <f>LEFT(N2, FIND("/", N2, 1) - 1)</f>
        <v>film &amp; video</v>
      </c>
      <c r="R2" t="str">
        <f>RIGHT(N2, LEN(N2) - FIND("/", N2, 1))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>
        <f t="shared" ref="P3:P66" si="1">IFERROR(ROUND(E3/L3, 2),0)</f>
        <v>185.48</v>
      </c>
      <c r="Q3" t="str">
        <f t="shared" ref="Q3:Q66" si="2">LEFT(N3, FIND("/", N3, 1) - 1)</f>
        <v>film &amp; video</v>
      </c>
      <c r="R3" t="str">
        <f t="shared" ref="R3:R66" si="3">RIGHT(N3, LEN(N3) - FIND("/", N3, 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45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45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7">ROUND(E66/D66*100, 0)</f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7"/>
        <v>108</v>
      </c>
      <c r="P67">
        <f t="shared" ref="P67:P130" si="8">IFERROR(ROUND(E67/L67, 2),0)</f>
        <v>132.05000000000001</v>
      </c>
      <c r="Q67" t="str">
        <f t="shared" ref="Q67:Q130" si="9">LEFT(N67, FIND("/", N67, 1) - 1)</f>
        <v>film &amp; video</v>
      </c>
      <c r="R67" t="str">
        <f t="shared" ref="R67:R130" si="10">RIGHT(N67, LEN(N67) - FIND("/", N67, 1))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4">ROUND(E130/D130*100, 0)</f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4"/>
        <v>0</v>
      </c>
      <c r="P131">
        <f t="shared" ref="P131:P194" si="15">IFERROR(ROUND(E131/L131, 2),0)</f>
        <v>0</v>
      </c>
      <c r="Q131" t="str">
        <f t="shared" ref="Q131:Q194" si="16">LEFT(N131, FIND("/", N131, 1) - 1)</f>
        <v>film &amp; video</v>
      </c>
      <c r="R131" t="str">
        <f t="shared" ref="R131:R194" si="17">RIGHT(N131, LEN(N131) - FIND("/", N131, 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45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21">ROUND(E194/D194*100, 0)</f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21"/>
        <v>0</v>
      </c>
      <c r="P195">
        <f t="shared" ref="P195:P258" si="22">IFERROR(ROUND(E195/L195, 2),0)</f>
        <v>0</v>
      </c>
      <c r="Q195" t="str">
        <f t="shared" ref="Q195:Q258" si="23">LEFT(N195, FIND("/", N195, 1) - 1)</f>
        <v>film &amp; video</v>
      </c>
      <c r="R195" t="str">
        <f t="shared" ref="R195:R258" si="24">RIGHT(N195, LEN(N195) - FIND("/", N195, 1))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45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45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8">ROUND(E258/D258*100, 0)</f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8"/>
        <v>107</v>
      </c>
      <c r="P259">
        <f t="shared" ref="P259:P322" si="29">IFERROR(ROUND(E259/L259, 2),0)</f>
        <v>66.7</v>
      </c>
      <c r="Q259" t="str">
        <f t="shared" ref="Q259:Q322" si="30">LEFT(N259, FIND("/", N259, 1) - 1)</f>
        <v>film &amp; video</v>
      </c>
      <c r="R259" t="str">
        <f t="shared" ref="R259:R322" si="31">RIGHT(N259, LEN(N259) - FIND("/", N259, 1))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35">ROUND(E322/D322*100, 0)</f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35"/>
        <v>103</v>
      </c>
      <c r="P323">
        <f t="shared" ref="P323:P386" si="36">IFERROR(ROUND(E323/L323, 2),0)</f>
        <v>106.62</v>
      </c>
      <c r="Q323" t="str">
        <f t="shared" ref="Q323:Q386" si="37">LEFT(N323, FIND("/", N323, 1) - 1)</f>
        <v>film &amp; video</v>
      </c>
      <c r="R323" t="str">
        <f t="shared" ref="R323:R386" si="38">RIGHT(N323, LEN(N323) - FIND("/", N323, 1))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42">ROUND(E386/D386*100, 0)</f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42"/>
        <v>106</v>
      </c>
      <c r="P387">
        <f t="shared" ref="P387:P450" si="43">IFERROR(ROUND(E387/L387, 2),0)</f>
        <v>111.8</v>
      </c>
      <c r="Q387" t="str">
        <f t="shared" ref="Q387:Q450" si="44">LEFT(N387, FIND("/", N387, 1) - 1)</f>
        <v>film &amp; video</v>
      </c>
      <c r="R387" t="str">
        <f t="shared" ref="R387:R450" si="45">RIGHT(N387, LEN(N387) - FIND("/", N387, 1))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49">ROUND(E450/D450*100, 0)</f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9"/>
        <v>2</v>
      </c>
      <c r="P451">
        <f t="shared" ref="P451:P514" si="50">IFERROR(ROUND(E451/L451, 2),0)</f>
        <v>9</v>
      </c>
      <c r="Q451" t="str">
        <f t="shared" ref="Q451:Q514" si="51">LEFT(N451, FIND("/", N451, 1) - 1)</f>
        <v>film &amp; video</v>
      </c>
      <c r="R451" t="str">
        <f t="shared" ref="R451:R514" si="52">RIGHT(N451, LEN(N451) - FIND("/", N451, 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56">ROUND(E514/D514*100, 0)</f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56"/>
        <v>14</v>
      </c>
      <c r="P515">
        <f t="shared" ref="P515:P578" si="57">IFERROR(ROUND(E515/L515, 2),0)</f>
        <v>102.38</v>
      </c>
      <c r="Q515" t="str">
        <f t="shared" ref="Q515:Q578" si="58">LEFT(N515, FIND("/", N515, 1) - 1)</f>
        <v>film &amp; video</v>
      </c>
      <c r="R515" t="str">
        <f t="shared" ref="R515:R578" si="59">RIGHT(N515, LEN(N515) - FIND("/", N515, 1))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45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63">ROUND(E578/D578*100, 0)</f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63"/>
        <v>0</v>
      </c>
      <c r="P579">
        <f t="shared" ref="P579:P642" si="64">IFERROR(ROUND(E579/L579, 2),0)</f>
        <v>10</v>
      </c>
      <c r="Q579" t="str">
        <f t="shared" ref="Q579:Q642" si="65">LEFT(N579, FIND("/", N579, 1) - 1)</f>
        <v>technology</v>
      </c>
      <c r="R579" t="str">
        <f t="shared" ref="R579:R642" si="66">RIGHT(N579, LEN(N579) - FIND("/", N579, 1))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70">ROUND(E642/D642*100, 0)</f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70"/>
        <v>119</v>
      </c>
      <c r="P643">
        <f t="shared" ref="P643:P706" si="71">IFERROR(ROUND(E643/L643, 2),0)</f>
        <v>151.32</v>
      </c>
      <c r="Q643" t="str">
        <f t="shared" ref="Q643:Q706" si="72">LEFT(N643, FIND("/", N643, 1) - 1)</f>
        <v>technology</v>
      </c>
      <c r="R643" t="str">
        <f t="shared" ref="R643:R706" si="73">RIGHT(N643, LEN(N643) - FIND("/", N643, 1))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5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77">ROUND(E706/D706*100, 0)</f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77"/>
        <v>1</v>
      </c>
      <c r="P707">
        <f t="shared" ref="P707:P770" si="78">IFERROR(ROUND(E707/L707, 2),0)</f>
        <v>195.4</v>
      </c>
      <c r="Q707" t="str">
        <f t="shared" ref="Q707:Q770" si="79">LEFT(N707, FIND("/", N707, 1) - 1)</f>
        <v>technology</v>
      </c>
      <c r="R707" t="str">
        <f t="shared" ref="R707:R770" si="80">RIGHT(N707, LEN(N707) - FIND("/", N707, 1))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45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84">ROUND(E770/D770*100, 0)</f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84"/>
        <v>41</v>
      </c>
      <c r="P771">
        <f t="shared" ref="P771:P834" si="85">IFERROR(ROUND(E771/L771, 2),0)</f>
        <v>31.85</v>
      </c>
      <c r="Q771" t="str">
        <f t="shared" ref="Q771:Q834" si="86">LEFT(N771, FIND("/", N771, 1) - 1)</f>
        <v>publishing</v>
      </c>
      <c r="R771" t="str">
        <f t="shared" ref="R771:R834" si="87">RIGHT(N771, LEN(N771) - FIND("/", N771, 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45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91">ROUND(E834/D834*100, 0)</f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91"/>
        <v>102</v>
      </c>
      <c r="P835">
        <f t="shared" ref="P835:P898" si="92">IFERROR(ROUND(E835/L835, 2),0)</f>
        <v>148.78</v>
      </c>
      <c r="Q835" t="str">
        <f t="shared" ref="Q835:Q898" si="93">LEFT(N835, FIND("/", N835, 1) - 1)</f>
        <v>music</v>
      </c>
      <c r="R835" t="str">
        <f t="shared" ref="R835:R898" si="94">RIGHT(N835, LEN(N835) - FIND("/", N835, 1))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98">ROUND(E898/D898*100, 0)</f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98"/>
        <v>0</v>
      </c>
      <c r="P899">
        <f t="shared" ref="P899:P962" si="99">IFERROR(ROUND(E899/L899, 2),0)</f>
        <v>0</v>
      </c>
      <c r="Q899" t="str">
        <f t="shared" ref="Q899:Q962" si="100">LEFT(N899, FIND("/", N899, 1) - 1)</f>
        <v>music</v>
      </c>
      <c r="R899" t="str">
        <f t="shared" ref="R899:R962" si="101">RIGHT(N899, LEN(N899) - FIND("/", N899, 1))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105">ROUND(E962/D962*100, 0)</f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105"/>
        <v>42</v>
      </c>
      <c r="P963">
        <f t="shared" ref="P963:P1026" si="106">IFERROR(ROUND(E963/L963, 2),0)</f>
        <v>364.35</v>
      </c>
      <c r="Q963" t="str">
        <f t="shared" ref="Q963:Q1026" si="107">LEFT(N963, FIND("/", N963, 1) - 1)</f>
        <v>technology</v>
      </c>
      <c r="R963" t="str">
        <f t="shared" ref="R963:R1026" si="108">RIGHT(N963, LEN(N963) - FIND("/", N963, 1))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30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112">ROUND(E1026/D1026*100, 0)</f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112"/>
        <v>110</v>
      </c>
      <c r="P1027">
        <f t="shared" ref="P1027:P1090" si="113">IFERROR(ROUND(E1027/L1027, 2),0)</f>
        <v>71.849999999999994</v>
      </c>
      <c r="Q1027" t="str">
        <f t="shared" ref="Q1027:Q1090" si="114">LEFT(N1027, FIND("/", N1027, 1) - 1)</f>
        <v>music</v>
      </c>
      <c r="R1027" t="str">
        <f t="shared" ref="R1027:R1090" si="115">RIGHT(N1027, LEN(N1027) - FIND("/", N1027, 1))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45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45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45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45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119">ROUND(E1090/D1090*100, 0)</f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19"/>
        <v>8</v>
      </c>
      <c r="P1091">
        <f t="shared" ref="P1091:P1154" si="120">IFERROR(ROUND(E1091/L1091, 2),0)</f>
        <v>23.96</v>
      </c>
      <c r="Q1091" t="str">
        <f t="shared" ref="Q1091:Q1154" si="121">LEFT(N1091, FIND("/", N1091, 1) - 1)</f>
        <v>games</v>
      </c>
      <c r="R1091" t="str">
        <f t="shared" ref="R1091:R1154" si="122">RIGHT(N1091, LEN(N1091) - FIND("/", N1091, 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45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126">ROUND(E1154/D1154*100, 0)</f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26"/>
        <v>1</v>
      </c>
      <c r="P1155">
        <f t="shared" ref="P1155:P1218" si="127">IFERROR(ROUND(E1155/L1155, 2),0)</f>
        <v>50</v>
      </c>
      <c r="Q1155" t="str">
        <f t="shared" ref="Q1155:Q1218" si="128">LEFT(N1155, FIND("/", N1155, 1) - 1)</f>
        <v>food</v>
      </c>
      <c r="R1155" t="str">
        <f t="shared" ref="R1155:R1218" si="129">RIGHT(N1155, LEN(N1155) - FIND("/", N1155, 1))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45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45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133">ROUND(E1218/D1218*100, 0)</f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33"/>
        <v>103</v>
      </c>
      <c r="P1219">
        <f t="shared" ref="P1219:P1282" si="134">IFERROR(ROUND(E1219/L1219, 2),0)</f>
        <v>148.57</v>
      </c>
      <c r="Q1219" t="str">
        <f t="shared" ref="Q1219:Q1282" si="135">LEFT(N1219, FIND("/", N1219, 1) - 1)</f>
        <v>photography</v>
      </c>
      <c r="R1219" t="str">
        <f t="shared" ref="R1219:R1282" si="136">RIGHT(N1219, LEN(N1219) - FIND("/", N1219, 1))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40">ROUND(E1282/D1282*100, 0)</f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40"/>
        <v>111</v>
      </c>
      <c r="P1283">
        <f t="shared" ref="P1283:P1346" si="141">IFERROR(ROUND(E1283/L1283, 2),0)</f>
        <v>104.73</v>
      </c>
      <c r="Q1283" t="str">
        <f t="shared" ref="Q1283:Q1346" si="142">LEFT(N1283, FIND("/", N1283, 1) - 1)</f>
        <v>music</v>
      </c>
      <c r="R1283" t="str">
        <f t="shared" ref="R1283:R1346" si="143">RIGHT(N1283, LEN(N1283) - FIND("/", N1283, 1))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45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47">ROUND(E1346/D1346*100, 0)</f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47"/>
        <v>125</v>
      </c>
      <c r="P1347">
        <f t="shared" ref="P1347:P1410" si="148">IFERROR(ROUND(E1347/L1347, 2),0)</f>
        <v>53.57</v>
      </c>
      <c r="Q1347" t="str">
        <f t="shared" ref="Q1347:Q1410" si="149">LEFT(N1347, FIND("/", N1347, 1) - 1)</f>
        <v>publishing</v>
      </c>
      <c r="R1347" t="str">
        <f t="shared" ref="R1347:R1410" si="150">RIGHT(N1347, LEN(N1347) - FIND("/", N1347, 1))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45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45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54">ROUND(E1410/D1410*100, 0)</f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54"/>
        <v>0</v>
      </c>
      <c r="P1411">
        <f t="shared" ref="P1411:P1474" si="155">IFERROR(ROUND(E1411/L1411, 2),0)</f>
        <v>0</v>
      </c>
      <c r="Q1411" t="str">
        <f t="shared" ref="Q1411:Q1474" si="156">LEFT(N1411, FIND("/", N1411, 1) - 1)</f>
        <v>publishing</v>
      </c>
      <c r="R1411" t="str">
        <f t="shared" ref="R1411:R1474" si="157">RIGHT(N1411, LEN(N1411) - FIND("/", N1411, 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45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45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30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61">ROUND(E1474/D1474*100, 0)</f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61"/>
        <v>121</v>
      </c>
      <c r="P1475">
        <f t="shared" ref="P1475:P1538" si="162">IFERROR(ROUND(E1475/L1475, 2),0)</f>
        <v>38.46</v>
      </c>
      <c r="Q1475" t="str">
        <f t="shared" ref="Q1475:Q1538" si="163">LEFT(N1475, FIND("/", N1475, 1) - 1)</f>
        <v>publishing</v>
      </c>
      <c r="R1475" t="str">
        <f t="shared" ref="R1475:R1538" si="164">RIGHT(N1475, LEN(N1475) - FIND("/", N1475, 1))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45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30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45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68">ROUND(E1538/D1538*100, 0)</f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68"/>
        <v>180</v>
      </c>
      <c r="P1539">
        <f t="shared" ref="P1539:P1602" si="169">IFERROR(ROUND(E1539/L1539, 2),0)</f>
        <v>96.38</v>
      </c>
      <c r="Q1539" t="str">
        <f t="shared" ref="Q1539:Q1602" si="170">LEFT(N1539, FIND("/", N1539, 1) - 1)</f>
        <v>photography</v>
      </c>
      <c r="R1539" t="str">
        <f t="shared" ref="R1539:R1602" si="171">RIGHT(N1539, LEN(N1539) - FIND("/", N1539, 1))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75">ROUND(E1602/D1602*100, 0)</f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75"/>
        <v>108</v>
      </c>
      <c r="P1603">
        <f t="shared" ref="P1603:P1666" si="176">IFERROR(ROUND(E1603/L1603, 2),0)</f>
        <v>48.33</v>
      </c>
      <c r="Q1603" t="str">
        <f t="shared" ref="Q1603:Q1666" si="177">LEFT(N1603, FIND("/", N1603, 1) - 1)</f>
        <v>music</v>
      </c>
      <c r="R1603" t="str">
        <f t="shared" ref="R1603:R1666" si="178">RIGHT(N1603, LEN(N1603) - FIND("/", N1603, 1))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45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45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82">ROUND(E1666/D1666*100, 0)</f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82"/>
        <v>119</v>
      </c>
      <c r="P1667">
        <f t="shared" ref="P1667:P1730" si="183">IFERROR(ROUND(E1667/L1667, 2),0)</f>
        <v>44.96</v>
      </c>
      <c r="Q1667" t="str">
        <f t="shared" ref="Q1667:Q1730" si="184">LEFT(N1667, FIND("/", N1667, 1) - 1)</f>
        <v>music</v>
      </c>
      <c r="R1667" t="str">
        <f t="shared" ref="R1667:R1730" si="185">RIGHT(N1667, LEN(N1667) - FIND("/", N1667, 1))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45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89">ROUND(E1730/D1730*100, 0)</f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89"/>
        <v>0</v>
      </c>
      <c r="P1731">
        <f t="shared" ref="P1731:P1794" si="190">IFERROR(ROUND(E1731/L1731, 2),0)</f>
        <v>0</v>
      </c>
      <c r="Q1731" t="str">
        <f t="shared" ref="Q1731:Q1794" si="191">LEFT(N1731, FIND("/", N1731, 1) - 1)</f>
        <v>music</v>
      </c>
      <c r="R1731" t="str">
        <f t="shared" ref="R1731:R1794" si="192">RIGHT(N1731, LEN(N1731) - FIND("/", N1731, 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96">ROUND(E1794/D1794*100, 0)</f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96"/>
        <v>1</v>
      </c>
      <c r="P1795">
        <f t="shared" ref="P1795:P1858" si="197">IFERROR(ROUND(E1795/L1795, 2),0)</f>
        <v>20</v>
      </c>
      <c r="Q1795" t="str">
        <f t="shared" ref="Q1795:Q1858" si="198">LEFT(N1795, FIND("/", N1795, 1) - 1)</f>
        <v>photography</v>
      </c>
      <c r="R1795" t="str">
        <f t="shared" ref="R1795:R1858" si="199">RIGHT(N1795, LEN(N1795) - FIND("/", N1795, 1))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203">ROUND(E1858/D1858*100, 0)</f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203"/>
        <v>100</v>
      </c>
      <c r="P1859">
        <f t="shared" ref="P1859:P1922" si="204">IFERROR(ROUND(E1859/L1859, 2),0)</f>
        <v>136.36000000000001</v>
      </c>
      <c r="Q1859" t="str">
        <f t="shared" ref="Q1859:Q1922" si="205">LEFT(N1859, FIND("/", N1859, 1) - 1)</f>
        <v>music</v>
      </c>
      <c r="R1859" t="str">
        <f t="shared" ref="R1859:R1922" si="206">RIGHT(N1859, LEN(N1859) - FIND("/", N1859, 1))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210">ROUND(E1922/D1922*100, 0)</f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210"/>
        <v>137</v>
      </c>
      <c r="P1923">
        <f t="shared" ref="P1923:P1986" si="211">IFERROR(ROUND(E1923/L1923, 2),0)</f>
        <v>54</v>
      </c>
      <c r="Q1923" t="str">
        <f t="shared" ref="Q1923:Q1986" si="212">LEFT(N1923, FIND("/", N1923, 1) - 1)</f>
        <v>music</v>
      </c>
      <c r="R1923" t="str">
        <f t="shared" ref="R1923:R1986" si="213">RIGHT(N1923, LEN(N1923) - FIND("/", N1923, 1))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217">ROUND(E1986/D1986*100, 0)</f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217"/>
        <v>3</v>
      </c>
      <c r="P1987">
        <f t="shared" ref="P1987:P2050" si="218">IFERROR(ROUND(E1987/L1987, 2),0)</f>
        <v>12.75</v>
      </c>
      <c r="Q1987" t="str">
        <f t="shared" ref="Q1987:Q2050" si="219">LEFT(N1987, FIND("/", N1987, 1) - 1)</f>
        <v>photography</v>
      </c>
      <c r="R1987" t="str">
        <f t="shared" ref="R1987:R2050" si="220">RIGHT(N1987, LEN(N1987) - FIND("/", N1987, 1))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45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224">ROUND(E2050/D2050*100, 0)</f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224"/>
        <v>120</v>
      </c>
      <c r="P2051">
        <f t="shared" ref="P2051:P2114" si="225">IFERROR(ROUND(E2051/L2051, 2),0)</f>
        <v>80.989999999999995</v>
      </c>
      <c r="Q2051" t="str">
        <f t="shared" ref="Q2051:Q2114" si="226">LEFT(N2051, FIND("/", N2051, 1) - 1)</f>
        <v>technology</v>
      </c>
      <c r="R2051" t="str">
        <f t="shared" ref="R2051:R2114" si="227">RIGHT(N2051, LEN(N2051) - FIND("/", N2051, 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231">ROUND(E2114/D2114*100, 0)</f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231"/>
        <v>105</v>
      </c>
      <c r="P2115">
        <f t="shared" ref="P2115:P2178" si="232">IFERROR(ROUND(E2115/L2115, 2),0)</f>
        <v>68.599999999999994</v>
      </c>
      <c r="Q2115" t="str">
        <f t="shared" ref="Q2115:Q2178" si="233">LEFT(N2115, FIND("/", N2115, 1) - 1)</f>
        <v>music</v>
      </c>
      <c r="R2115" t="str">
        <f t="shared" ref="R2115:R2178" si="234">RIGHT(N2115, LEN(N2115) - FIND("/", N2115, 1))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45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45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45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238">ROUND(E2178/D2178*100, 0)</f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38"/>
        <v>100</v>
      </c>
      <c r="P2179">
        <f t="shared" ref="P2179:P2242" si="239">IFERROR(ROUND(E2179/L2179, 2),0)</f>
        <v>65.87</v>
      </c>
      <c r="Q2179" t="str">
        <f t="shared" ref="Q2179:Q2242" si="240">LEFT(N2179, FIND("/", N2179, 1) - 1)</f>
        <v>music</v>
      </c>
      <c r="R2179" t="str">
        <f t="shared" ref="R2179:R2242" si="241">RIGHT(N2179, LEN(N2179) - FIND("/", N2179, 1))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45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45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245">ROUND(E2242/D2242*100, 0)</f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45"/>
        <v>806</v>
      </c>
      <c r="P2243">
        <f t="shared" ref="P2243:P2306" si="246">IFERROR(ROUND(E2243/L2243, 2),0)</f>
        <v>49.47</v>
      </c>
      <c r="Q2243" t="str">
        <f t="shared" ref="Q2243:Q2306" si="247">LEFT(N2243, FIND("/", N2243, 1) - 1)</f>
        <v>games</v>
      </c>
      <c r="R2243" t="str">
        <f t="shared" ref="R2243:R2306" si="248">RIGHT(N2243, LEN(N2243) - FIND("/", N2243, 1))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45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45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45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252">ROUND(E2306/D2306*100, 0)</f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52"/>
        <v>101</v>
      </c>
      <c r="P2307">
        <f t="shared" ref="P2307:P2370" si="253">IFERROR(ROUND(E2307/L2307, 2),0)</f>
        <v>109.11</v>
      </c>
      <c r="Q2307" t="str">
        <f t="shared" ref="Q2307:Q2370" si="254">LEFT(N2307, FIND("/", N2307, 1) - 1)</f>
        <v>music</v>
      </c>
      <c r="R2307" t="str">
        <f t="shared" ref="R2307:R2370" si="255">RIGHT(N2307, LEN(N2307) - FIND("/", N2307, 1))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30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45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45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259">ROUND(E2370/D2370*100, 0)</f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59"/>
        <v>0</v>
      </c>
      <c r="P2371">
        <f t="shared" ref="P2371:P2434" si="260">IFERROR(ROUND(E2371/L2371, 2),0)</f>
        <v>0</v>
      </c>
      <c r="Q2371" t="str">
        <f t="shared" ref="Q2371:Q2434" si="261">LEFT(N2371, FIND("/", N2371, 1) - 1)</f>
        <v>technology</v>
      </c>
      <c r="R2371" t="str">
        <f t="shared" ref="R2371:R2434" si="262">RIGHT(N2371, LEN(N2371) - FIND("/", N2371, 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45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266">ROUND(E2434/D2434*100, 0)</f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66"/>
        <v>0</v>
      </c>
      <c r="P2435">
        <f t="shared" ref="P2435:P2498" si="267">IFERROR(ROUND(E2435/L2435, 2),0)</f>
        <v>0</v>
      </c>
      <c r="Q2435" t="str">
        <f t="shared" ref="Q2435:Q2498" si="268">LEFT(N2435, FIND("/", N2435, 1) - 1)</f>
        <v>food</v>
      </c>
      <c r="R2435" t="str">
        <f t="shared" ref="R2435:R2498" si="269">RIGHT(N2435, LEN(N2435) - FIND("/", N2435, 1))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273">ROUND(E2498/D2498*100, 0)</f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73"/>
        <v>113</v>
      </c>
      <c r="P2499">
        <f t="shared" ref="P2499:P2562" si="274">IFERROR(ROUND(E2499/L2499, 2),0)</f>
        <v>80.55</v>
      </c>
      <c r="Q2499" t="str">
        <f t="shared" ref="Q2499:Q2562" si="275">LEFT(N2499, FIND("/", N2499, 1) - 1)</f>
        <v>music</v>
      </c>
      <c r="R2499" t="str">
        <f t="shared" ref="R2499:R2562" si="276">RIGHT(N2499, LEN(N2499) - FIND("/", N2499, 1))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45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45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80">ROUND(E2562/D2562*100, 0)</f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80"/>
        <v>0</v>
      </c>
      <c r="P2563">
        <f t="shared" ref="P2563:P2626" si="281">IFERROR(ROUND(E2563/L2563, 2),0)</f>
        <v>0</v>
      </c>
      <c r="Q2563" t="str">
        <f t="shared" ref="Q2563:Q2626" si="282">LEFT(N2563, FIND("/", N2563, 1) - 1)</f>
        <v>food</v>
      </c>
      <c r="R2563" t="str">
        <f t="shared" ref="R2563:R2626" si="283">RIGHT(N2563, LEN(N2563) - FIND("/", N2563, 1))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45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45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87">ROUND(E2626/D2626*100, 0)</f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87"/>
        <v>956</v>
      </c>
      <c r="P2627">
        <f t="shared" ref="P2627:P2690" si="288">IFERROR(ROUND(E2627/L2627, 2),0)</f>
        <v>27.58</v>
      </c>
      <c r="Q2627" t="str">
        <f t="shared" ref="Q2627:Q2690" si="289">LEFT(N2627, FIND("/", N2627, 1) - 1)</f>
        <v>technology</v>
      </c>
      <c r="R2627" t="str">
        <f t="shared" ref="R2627:R2690" si="290">RIGHT(N2627, LEN(N2627) - FIND("/", N2627, 1))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45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45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45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94">ROUND(E2690/D2690*100, 0)</f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94"/>
        <v>0</v>
      </c>
      <c r="P2691">
        <f t="shared" ref="P2691:P2754" si="295">IFERROR(ROUND(E2691/L2691, 2),0)</f>
        <v>1</v>
      </c>
      <c r="Q2691" t="str">
        <f t="shared" ref="Q2691:Q2754" si="296">LEFT(N2691, FIND("/", N2691, 1) - 1)</f>
        <v>food</v>
      </c>
      <c r="R2691" t="str">
        <f t="shared" ref="R2691:R2754" si="297">RIGHT(N2691, LEN(N2691) - FIND("/", N2691, 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45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45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45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45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2014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2012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2016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2012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2012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2014</v>
      </c>
    </row>
    <row r="2749" spans="1:21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2012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2016</v>
      </c>
    </row>
    <row r="2751" spans="1:21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2015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2012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2014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301">ROUND(E2754/D2754*100, 0)</f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>
        <f t="shared" si="300"/>
        <v>2011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301"/>
        <v>19</v>
      </c>
      <c r="P2755">
        <f t="shared" ref="P2755:P2818" si="302">IFERROR(ROUND(E2755/L2755, 2),0)</f>
        <v>47.5</v>
      </c>
      <c r="Q2755" t="str">
        <f t="shared" ref="Q2755:Q2818" si="303">LEFT(N2755, FIND("/", N2755, 1) - 1)</f>
        <v>publishing</v>
      </c>
      <c r="R2755" t="str">
        <f t="shared" ref="R2755:R2818" si="304">RIGHT(N2755, LEN(N2755) - FIND("/", N2755, 1))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2014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2015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2013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2016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2016</v>
      </c>
    </row>
    <row r="2761" spans="1:21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2016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2013</v>
      </c>
    </row>
    <row r="2763" spans="1:21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2012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2012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2013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2012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2012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2011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2015</v>
      </c>
    </row>
    <row r="2770" spans="1:21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2012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2014</v>
      </c>
    </row>
    <row r="2772" spans="1:21" ht="45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2014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2012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2013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2016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2013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2011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2015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2015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2014</v>
      </c>
    </row>
    <row r="2781" spans="1:21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2015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2017</v>
      </c>
    </row>
    <row r="2783" spans="1:21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2015</v>
      </c>
    </row>
    <row r="2784" spans="1:21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2015</v>
      </c>
    </row>
    <row r="2786" spans="1:21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2014</v>
      </c>
    </row>
    <row r="2787" spans="1:21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>
        <f t="shared" si="307"/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2014</v>
      </c>
    </row>
    <row r="2789" spans="1:21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2014</v>
      </c>
    </row>
    <row r="2790" spans="1:21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2016</v>
      </c>
    </row>
    <row r="2791" spans="1:21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2015</v>
      </c>
    </row>
    <row r="2792" spans="1:21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2015</v>
      </c>
    </row>
    <row r="2793" spans="1:21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2016</v>
      </c>
    </row>
    <row r="2794" spans="1:21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2016</v>
      </c>
    </row>
    <row r="2797" spans="1:21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2014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2015</v>
      </c>
    </row>
    <row r="2805" spans="1:21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>
        <f t="shared" si="307"/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2015</v>
      </c>
    </row>
    <row r="2809" spans="1:21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2015</v>
      </c>
    </row>
    <row r="2810" spans="1:21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2015</v>
      </c>
    </row>
    <row r="2811" spans="1:21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2016</v>
      </c>
    </row>
    <row r="2812" spans="1:21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2015</v>
      </c>
    </row>
    <row r="2815" spans="1:21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2016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308">ROUND(E2818/D2818*100, 0)</f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>
        <f t="shared" si="307"/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308"/>
        <v>130</v>
      </c>
      <c r="P2819">
        <f t="shared" ref="P2819:P2882" si="309">IFERROR(ROUND(E2819/L2819, 2),0)</f>
        <v>23.64</v>
      </c>
      <c r="Q2819" t="str">
        <f t="shared" ref="Q2819:Q2882" si="310">LEFT(N2819, FIND("/", N2819, 1) - 1)</f>
        <v>theater</v>
      </c>
      <c r="R2819" t="str">
        <f t="shared" ref="R2819:R2882" si="311">RIGHT(N2819, LEN(N2819) - FIND("/", N2819, 1))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>
        <f t="shared" si="314"/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2014</v>
      </c>
    </row>
    <row r="2824" spans="1:21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2015</v>
      </c>
    </row>
    <row r="2826" spans="1:21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2015</v>
      </c>
    </row>
    <row r="2828" spans="1:21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2015</v>
      </c>
    </row>
    <row r="2829" spans="1:21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2016</v>
      </c>
    </row>
    <row r="2832" spans="1:21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2014</v>
      </c>
    </row>
    <row r="2833" spans="1:21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2014</v>
      </c>
    </row>
    <row r="2835" spans="1:21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2015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>
        <f t="shared" si="314"/>
        <v>2015</v>
      </c>
    </row>
    <row r="2838" spans="1:21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2015</v>
      </c>
    </row>
    <row r="2840" spans="1:21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2014</v>
      </c>
    </row>
    <row r="2841" spans="1:21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2014</v>
      </c>
    </row>
    <row r="2845" spans="1:21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2016</v>
      </c>
    </row>
    <row r="2847" spans="1:21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2015</v>
      </c>
    </row>
    <row r="2848" spans="1:21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2015</v>
      </c>
    </row>
    <row r="2849" spans="1:21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2016</v>
      </c>
    </row>
    <row r="2850" spans="1:21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2015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2016</v>
      </c>
    </row>
    <row r="2852" spans="1:21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2014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2016</v>
      </c>
    </row>
    <row r="2854" spans="1:21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2015</v>
      </c>
    </row>
    <row r="2857" spans="1:21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2016</v>
      </c>
    </row>
    <row r="2858" spans="1:21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>
        <f t="shared" si="314"/>
        <v>2016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2015</v>
      </c>
    </row>
    <row r="2862" spans="1:21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2015</v>
      </c>
    </row>
    <row r="2864" spans="1:21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2014</v>
      </c>
    </row>
    <row r="2865" spans="1:21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2014</v>
      </c>
    </row>
    <row r="2866" spans="1:2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2015</v>
      </c>
    </row>
    <row r="2867" spans="1:21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2014</v>
      </c>
    </row>
    <row r="2868" spans="1:21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2016</v>
      </c>
    </row>
    <row r="2869" spans="1:21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2016</v>
      </c>
    </row>
    <row r="2870" spans="1:21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2016</v>
      </c>
    </row>
    <row r="2871" spans="1:21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2016</v>
      </c>
    </row>
    <row r="2872" spans="1:21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2014</v>
      </c>
    </row>
    <row r="2873" spans="1:21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2014</v>
      </c>
    </row>
    <row r="2874" spans="1:21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2015</v>
      </c>
    </row>
    <row r="2875" spans="1:21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2014</v>
      </c>
    </row>
    <row r="2876" spans="1:21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2016</v>
      </c>
    </row>
    <row r="2877" spans="1:21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2016</v>
      </c>
    </row>
    <row r="2878" spans="1:21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2015</v>
      </c>
    </row>
    <row r="2879" spans="1:21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2016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2015</v>
      </c>
    </row>
    <row r="2881" spans="1:21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2015</v>
      </c>
    </row>
    <row r="2882" spans="1:21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 0)</f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>
        <f t="shared" si="314"/>
        <v>2015</v>
      </c>
    </row>
    <row r="2883" spans="1:21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>
        <f t="shared" ref="P2883:P2946" si="316">IFERROR(ROUND(E2883/L2883, 2),0)</f>
        <v>0</v>
      </c>
      <c r="Q2883" t="str">
        <f t="shared" ref="Q2883:Q2946" si="317">LEFT(N2883, FIND("/", N2883, 1) - 1)</f>
        <v>theater</v>
      </c>
      <c r="R2883" t="str">
        <f t="shared" ref="R2883:R2946" si="318">RIGHT(N2883, LEN(N2883) - FIND("/", N2883, 1))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2016</v>
      </c>
    </row>
    <row r="2885" spans="1:21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2016</v>
      </c>
    </row>
    <row r="2886" spans="1:21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2014</v>
      </c>
    </row>
    <row r="2887" spans="1:21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2015</v>
      </c>
    </row>
    <row r="2888" spans="1:21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2015</v>
      </c>
    </row>
    <row r="2889" spans="1:21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2014</v>
      </c>
    </row>
    <row r="2890" spans="1:21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2014</v>
      </c>
    </row>
    <row r="2891" spans="1:21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2014</v>
      </c>
    </row>
    <row r="2892" spans="1:21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>
        <f t="shared" si="321"/>
        <v>2014</v>
      </c>
    </row>
    <row r="2893" spans="1:21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2016</v>
      </c>
    </row>
    <row r="2894" spans="1:21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>
        <f t="shared" si="321"/>
        <v>2014</v>
      </c>
    </row>
    <row r="2895" spans="1:21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2014</v>
      </c>
    </row>
    <row r="2896" spans="1:21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2015</v>
      </c>
    </row>
    <row r="2897" spans="1:21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>
        <f t="shared" si="321"/>
        <v>2014</v>
      </c>
    </row>
    <row r="2898" spans="1:21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>
        <f t="shared" si="321"/>
        <v>2016</v>
      </c>
    </row>
    <row r="2899" spans="1:21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2015</v>
      </c>
    </row>
    <row r="2900" spans="1:21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2015</v>
      </c>
    </row>
    <row r="2901" spans="1:21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2016</v>
      </c>
    </row>
    <row r="2902" spans="1:21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2014</v>
      </c>
    </row>
    <row r="2903" spans="1:21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2014</v>
      </c>
    </row>
    <row r="2904" spans="1:21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2015</v>
      </c>
    </row>
    <row r="2905" spans="1:21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2015</v>
      </c>
    </row>
    <row r="2906" spans="1:21" ht="45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>
        <f t="shared" si="321"/>
        <v>2014</v>
      </c>
    </row>
    <row r="2907" spans="1:21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2016</v>
      </c>
    </row>
    <row r="2908" spans="1:21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2015</v>
      </c>
    </row>
    <row r="2909" spans="1:21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2016</v>
      </c>
    </row>
    <row r="2910" spans="1:21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2016</v>
      </c>
    </row>
    <row r="2911" spans="1:21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2014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2015</v>
      </c>
    </row>
    <row r="2913" spans="1:21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2015</v>
      </c>
    </row>
    <row r="2914" spans="1:21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2015</v>
      </c>
    </row>
    <row r="2915" spans="1:21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2014</v>
      </c>
    </row>
    <row r="2919" spans="1:21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2015</v>
      </c>
    </row>
    <row r="2920" spans="1:21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2015</v>
      </c>
    </row>
    <row r="2921" spans="1:21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2015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2014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2015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>
        <f t="shared" si="321"/>
        <v>2015</v>
      </c>
    </row>
    <row r="2926" spans="1:21" ht="45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2015</v>
      </c>
    </row>
    <row r="2927" spans="1:21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2014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2015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2014</v>
      </c>
    </row>
    <row r="2930" spans="1:21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2016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2014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2015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2014</v>
      </c>
    </row>
    <row r="2934" spans="1:21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2015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2016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2014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2016</v>
      </c>
    </row>
    <row r="2938" spans="1:21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2014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2014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2014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2014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2014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2015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2015</v>
      </c>
    </row>
    <row r="2945" spans="1:21" ht="45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2015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322">ROUND(E2946/D2946*100, 0)</f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>
        <f t="shared" si="321"/>
        <v>2015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322"/>
        <v>0</v>
      </c>
      <c r="P2947">
        <f t="shared" ref="P2947:P3010" si="323">IFERROR(ROUND(E2947/L2947, 2),0)</f>
        <v>0</v>
      </c>
      <c r="Q2947" t="str">
        <f t="shared" ref="Q2947:Q3010" si="324">LEFT(N2947, FIND("/", N2947, 1) - 1)</f>
        <v>theater</v>
      </c>
      <c r="R2947" t="str">
        <f t="shared" ref="R2947:R3010" si="325">RIGHT(N2947, LEN(N2947) - FIND("/", N2947, 1))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2016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2016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2015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2015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2015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2014</v>
      </c>
    </row>
    <row r="2954" spans="1:21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2016</v>
      </c>
    </row>
    <row r="2955" spans="1:21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2015</v>
      </c>
    </row>
    <row r="2956" spans="1:21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2017</v>
      </c>
    </row>
    <row r="2957" spans="1:21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2015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2016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2015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2016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2016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2014</v>
      </c>
    </row>
    <row r="2963" spans="1:21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2015</v>
      </c>
    </row>
    <row r="2964" spans="1:21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2015</v>
      </c>
    </row>
    <row r="2965" spans="1:21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2015</v>
      </c>
    </row>
    <row r="2966" spans="1:21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2014</v>
      </c>
    </row>
    <row r="2967" spans="1:21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2015</v>
      </c>
    </row>
    <row r="2968" spans="1:21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2015</v>
      </c>
    </row>
    <row r="2969" spans="1:21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2015</v>
      </c>
    </row>
    <row r="2970" spans="1:21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2016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2015</v>
      </c>
    </row>
    <row r="2972" spans="1:21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2014</v>
      </c>
    </row>
    <row r="2973" spans="1:21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2014</v>
      </c>
    </row>
    <row r="2974" spans="1:21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2016</v>
      </c>
    </row>
    <row r="2975" spans="1:21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2015</v>
      </c>
    </row>
    <row r="2976" spans="1:21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2014</v>
      </c>
    </row>
    <row r="2977" spans="1:21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>
        <f t="shared" si="328"/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>
        <f t="shared" si="328"/>
        <v>2016</v>
      </c>
    </row>
    <row r="2979" spans="1:21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2015</v>
      </c>
    </row>
    <row r="2980" spans="1:21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2014</v>
      </c>
    </row>
    <row r="2981" spans="1:21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>
        <f t="shared" si="328"/>
        <v>2014</v>
      </c>
    </row>
    <row r="2982" spans="1:21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2015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2015</v>
      </c>
    </row>
    <row r="2984" spans="1:21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2016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2014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2016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2016</v>
      </c>
    </row>
    <row r="2988" spans="1:21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2016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>
        <f t="shared" si="328"/>
        <v>2016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2016</v>
      </c>
    </row>
    <row r="2991" spans="1:2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2015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2015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2017</v>
      </c>
    </row>
    <row r="2994" spans="1:21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2016</v>
      </c>
    </row>
    <row r="2995" spans="1:2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2016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2014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2016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2015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2017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2014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2017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>
        <f t="shared" si="328"/>
        <v>2017</v>
      </c>
    </row>
    <row r="3003" spans="1:21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2016</v>
      </c>
    </row>
    <row r="3004" spans="1:21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>
        <f t="shared" si="328"/>
        <v>2012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2016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2014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2014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2014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2015</v>
      </c>
    </row>
    <row r="3010" spans="1:21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329">ROUND(E3010/D3010*100, 0)</f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>
        <f t="shared" si="328"/>
        <v>2015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329"/>
        <v>120</v>
      </c>
      <c r="P3011">
        <f t="shared" ref="P3011:P3074" si="330">IFERROR(ROUND(E3011/L3011, 2),0)</f>
        <v>233.9</v>
      </c>
      <c r="Q3011" t="str">
        <f t="shared" ref="Q3011:Q3074" si="331">LEFT(N3011, FIND("/", N3011, 1) - 1)</f>
        <v>theater</v>
      </c>
      <c r="R3011" t="str">
        <f t="shared" ref="R3011:R3074" si="332">RIGHT(N3011, LEN(N3011) - FIND("/", N3011, 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2014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2015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2015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2015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2014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2014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2014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2014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2015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>
        <f t="shared" si="335"/>
        <v>2014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2015</v>
      </c>
    </row>
    <row r="3023" spans="1:21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2016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2016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2015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2012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2014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2017</v>
      </c>
    </row>
    <row r="3029" spans="1:21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2015</v>
      </c>
    </row>
    <row r="3030" spans="1:21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2016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2014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2015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2016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2015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2016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2016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2013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2013</v>
      </c>
    </row>
    <row r="3039" spans="1:21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2010</v>
      </c>
    </row>
    <row r="3040" spans="1:21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2016</v>
      </c>
    </row>
    <row r="3041" spans="1:21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2013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2015</v>
      </c>
    </row>
    <row r="3043" spans="1:21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2015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2015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2015</v>
      </c>
    </row>
    <row r="3046" spans="1:21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2016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2014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2014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2016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2014</v>
      </c>
    </row>
    <row r="3051" spans="1:21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2015</v>
      </c>
    </row>
    <row r="3052" spans="1:21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2016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2017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2015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2014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2015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2014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2014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2016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2016</v>
      </c>
    </row>
    <row r="3061" spans="1:21" ht="45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2014</v>
      </c>
    </row>
    <row r="3062" spans="1:21" ht="30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2015</v>
      </c>
    </row>
    <row r="3063" spans="1:2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2014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>
        <f t="shared" si="335"/>
        <v>2015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2016</v>
      </c>
    </row>
    <row r="3066" spans="1:21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2015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2014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2016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2015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2015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2014</v>
      </c>
    </row>
    <row r="3072" spans="1:21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2016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2015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336">ROUND(E3074/D3074*100, 0)</f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>
        <f t="shared" si="335"/>
        <v>2016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336"/>
        <v>0</v>
      </c>
      <c r="P3075">
        <f t="shared" ref="P3075:P3138" si="337">IFERROR(ROUND(E3075/L3075, 2),0)</f>
        <v>92.14</v>
      </c>
      <c r="Q3075" t="str">
        <f t="shared" ref="Q3075:Q3138" si="338">LEFT(N3075, FIND("/", N3075, 1) - 1)</f>
        <v>theater</v>
      </c>
      <c r="R3075" t="str">
        <f t="shared" ref="R3075:R3138" si="339">RIGHT(N3075, LEN(N3075) - FIND("/", N3075, 1))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2016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2016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2015</v>
      </c>
    </row>
    <row r="3079" spans="1:21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2017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2015</v>
      </c>
    </row>
    <row r="3081" spans="1:21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2015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2014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2015</v>
      </c>
    </row>
    <row r="3084" spans="1:21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2015</v>
      </c>
    </row>
    <row r="3085" spans="1:21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2014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2015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2015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2015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2016</v>
      </c>
    </row>
    <row r="3090" spans="1:21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2014</v>
      </c>
    </row>
    <row r="3091" spans="1:21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2016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2015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2016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2015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2014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2015</v>
      </c>
    </row>
    <row r="3097" spans="1:21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2016</v>
      </c>
    </row>
    <row r="3098" spans="1:21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2015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2016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2015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2016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2014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2015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2016</v>
      </c>
    </row>
    <row r="3105" spans="1:21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2015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2015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2014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2015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2015</v>
      </c>
    </row>
    <row r="3110" spans="1:21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2015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2014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2017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2014</v>
      </c>
    </row>
    <row r="3114" spans="1:21" ht="45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2016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2015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2014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2016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2015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>
        <f t="shared" si="342"/>
        <v>2016</v>
      </c>
    </row>
    <row r="3120" spans="1:21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2016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2015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2016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2014</v>
      </c>
    </row>
    <row r="3124" spans="1:2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2016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2016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2014</v>
      </c>
    </row>
    <row r="3127" spans="1:2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2015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2016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343">ROUND(E3138/D3138*100, 0)</f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>
        <f t="shared" si="342"/>
        <v>2017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343"/>
        <v>3</v>
      </c>
      <c r="P3139">
        <f t="shared" ref="P3139:P3202" si="344">IFERROR(ROUND(E3139/L3139, 2),0)</f>
        <v>50</v>
      </c>
      <c r="Q3139" t="str">
        <f t="shared" ref="Q3139:Q3202" si="345">LEFT(N3139, FIND("/", N3139, 1) - 1)</f>
        <v>theater</v>
      </c>
      <c r="R3139" t="str">
        <f t="shared" ref="R3139:R3202" si="346">RIGHT(N3139, LEN(N3139) - FIND("/", N3139, 1))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>
        <f t="shared" si="349"/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2017</v>
      </c>
    </row>
    <row r="3149" spans="1:21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2014</v>
      </c>
    </row>
    <row r="3150" spans="1:21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2014</v>
      </c>
    </row>
    <row r="3151" spans="1:21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2012</v>
      </c>
    </row>
    <row r="3152" spans="1:21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2010</v>
      </c>
    </row>
    <row r="3153" spans="1:21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2013</v>
      </c>
    </row>
    <row r="3155" spans="1:21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2011</v>
      </c>
    </row>
    <row r="3156" spans="1:21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2012</v>
      </c>
    </row>
    <row r="3158" spans="1:21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2012</v>
      </c>
    </row>
    <row r="3159" spans="1:21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2014</v>
      </c>
    </row>
    <row r="3160" spans="1:21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2013</v>
      </c>
    </row>
    <row r="3161" spans="1:21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2011</v>
      </c>
    </row>
    <row r="3162" spans="1:21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2014</v>
      </c>
    </row>
    <row r="3164" spans="1:21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2014</v>
      </c>
    </row>
    <row r="3165" spans="1:21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2014</v>
      </c>
    </row>
    <row r="3166" spans="1:21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2014</v>
      </c>
    </row>
    <row r="3167" spans="1:21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2011</v>
      </c>
    </row>
    <row r="3168" spans="1:21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2014</v>
      </c>
    </row>
    <row r="3169" spans="1:21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2014</v>
      </c>
    </row>
    <row r="3170" spans="1:21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2014</v>
      </c>
    </row>
    <row r="3171" spans="1:21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2013</v>
      </c>
    </row>
    <row r="3172" spans="1:21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2016</v>
      </c>
    </row>
    <row r="3174" spans="1:21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2012</v>
      </c>
    </row>
    <row r="3175" spans="1:21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2014</v>
      </c>
    </row>
    <row r="3176" spans="1:21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2014</v>
      </c>
    </row>
    <row r="3177" spans="1:21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2010</v>
      </c>
    </row>
    <row r="3178" spans="1:21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>
        <f t="shared" si="349"/>
        <v>2013</v>
      </c>
    </row>
    <row r="3179" spans="1:21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2014</v>
      </c>
    </row>
    <row r="3181" spans="1:21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2014</v>
      </c>
    </row>
    <row r="3184" spans="1:21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2011</v>
      </c>
    </row>
    <row r="3185" spans="1:21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2013</v>
      </c>
    </row>
    <row r="3186" spans="1:21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>
        <f t="shared" si="349"/>
        <v>2014</v>
      </c>
    </row>
    <row r="3189" spans="1:21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2014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2015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2015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2016</v>
      </c>
    </row>
    <row r="3193" spans="1:21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2016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2015</v>
      </c>
    </row>
    <row r="3195" spans="1:21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2015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2015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2015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2015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2015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2015</v>
      </c>
    </row>
    <row r="3201" spans="1:21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>
        <f t="shared" si="349"/>
        <v>2014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350">ROUND(E3202/D3202*100, 0)</f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>
        <f t="shared" si="349"/>
        <v>2016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50"/>
        <v>1</v>
      </c>
      <c r="P3203">
        <f t="shared" ref="P3203:P3266" si="351">IFERROR(ROUND(E3203/L3203, 2),0)</f>
        <v>12.5</v>
      </c>
      <c r="Q3203" t="str">
        <f t="shared" ref="Q3203:Q3266" si="352">LEFT(N3203, FIND("/", N3203, 1) - 1)</f>
        <v>theater</v>
      </c>
      <c r="R3203" t="str">
        <f t="shared" ref="R3203:R3266" si="353">RIGHT(N3203, LEN(N3203) - FIND("/", N3203, 1))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2015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2015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2015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2015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2015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2015</v>
      </c>
    </row>
    <row r="3210" spans="1:21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2014</v>
      </c>
    </row>
    <row r="3211" spans="1:21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2014</v>
      </c>
    </row>
    <row r="3212" spans="1:21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2012</v>
      </c>
    </row>
    <row r="3213" spans="1:21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2014</v>
      </c>
    </row>
    <row r="3214" spans="1:21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2015</v>
      </c>
    </row>
    <row r="3217" spans="1:21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2015</v>
      </c>
    </row>
    <row r="3219" spans="1:21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>
        <f t="shared" si="356"/>
        <v>2014</v>
      </c>
    </row>
    <row r="3221" spans="1:21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2015</v>
      </c>
    </row>
    <row r="3222" spans="1:21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2015</v>
      </c>
    </row>
    <row r="3224" spans="1:21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2015</v>
      </c>
    </row>
    <row r="3225" spans="1:21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2015</v>
      </c>
    </row>
    <row r="3226" spans="1:21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2016</v>
      </c>
    </row>
    <row r="3227" spans="1:21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>
        <f t="shared" si="356"/>
        <v>2016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2016</v>
      </c>
    </row>
    <row r="3230" spans="1:21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2015</v>
      </c>
    </row>
    <row r="3231" spans="1:21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2014</v>
      </c>
    </row>
    <row r="3232" spans="1:21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2014</v>
      </c>
    </row>
    <row r="3233" spans="1:21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2016</v>
      </c>
    </row>
    <row r="3234" spans="1:21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2016</v>
      </c>
    </row>
    <row r="3235" spans="1:21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2016</v>
      </c>
    </row>
    <row r="3237" spans="1:21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2016</v>
      </c>
    </row>
    <row r="3238" spans="1:21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2016</v>
      </c>
    </row>
    <row r="3239" spans="1:21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2017</v>
      </c>
    </row>
    <row r="3243" spans="1:21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2014</v>
      </c>
    </row>
    <row r="3244" spans="1:21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2014</v>
      </c>
    </row>
    <row r="3245" spans="1:21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>
        <f t="shared" si="356"/>
        <v>2015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2016</v>
      </c>
    </row>
    <row r="3247" spans="1:21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2015</v>
      </c>
    </row>
    <row r="3248" spans="1:21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2015</v>
      </c>
    </row>
    <row r="3250" spans="1:21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2015</v>
      </c>
    </row>
    <row r="3251" spans="1:21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2015</v>
      </c>
    </row>
    <row r="3252" spans="1:21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2014</v>
      </c>
    </row>
    <row r="3253" spans="1:21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2016</v>
      </c>
    </row>
    <row r="3255" spans="1:21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2014</v>
      </c>
    </row>
    <row r="3258" spans="1:21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2017</v>
      </c>
    </row>
    <row r="3260" spans="1:21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2014</v>
      </c>
    </row>
    <row r="3261" spans="1:21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2016</v>
      </c>
    </row>
    <row r="3262" spans="1:21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2015</v>
      </c>
    </row>
    <row r="3263" spans="1:21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2015</v>
      </c>
    </row>
    <row r="3264" spans="1:21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2014</v>
      </c>
    </row>
    <row r="3265" spans="1:21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>
        <f t="shared" si="356"/>
        <v>2015</v>
      </c>
    </row>
    <row r="3266" spans="1:21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 0)</f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>
        <f t="shared" si="356"/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57"/>
        <v>164</v>
      </c>
      <c r="P3267">
        <f t="shared" ref="P3267:P3330" si="358">IFERROR(ROUND(E3267/L3267, 2),0)</f>
        <v>70.290000000000006</v>
      </c>
      <c r="Q3267" t="str">
        <f t="shared" ref="Q3267:Q3330" si="359">LEFT(N3267, FIND("/", N3267, 1) - 1)</f>
        <v>theater</v>
      </c>
      <c r="R3267" t="str">
        <f t="shared" ref="R3267:R3330" si="360">RIGHT(N3267, LEN(N3267) - FIND("/", N3267, 1))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>
        <f t="shared" si="363"/>
        <v>2015</v>
      </c>
    </row>
    <row r="3269" spans="1:21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2015</v>
      </c>
    </row>
    <row r="3270" spans="1:21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2015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2014</v>
      </c>
    </row>
    <row r="3274" spans="1:21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2015</v>
      </c>
    </row>
    <row r="3275" spans="1:21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2016</v>
      </c>
    </row>
    <row r="3276" spans="1:21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>
        <f t="shared" si="363"/>
        <v>2016</v>
      </c>
    </row>
    <row r="3277" spans="1:21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>
        <f t="shared" si="363"/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2015</v>
      </c>
    </row>
    <row r="3281" spans="1:21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2016</v>
      </c>
    </row>
    <row r="3282" spans="1:21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2015</v>
      </c>
    </row>
    <row r="3283" spans="1:21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2015</v>
      </c>
    </row>
    <row r="3284" spans="1:21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>
        <f t="shared" si="363"/>
        <v>2016</v>
      </c>
    </row>
    <row r="3286" spans="1:21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2016</v>
      </c>
    </row>
    <row r="3287" spans="1:21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2017</v>
      </c>
    </row>
    <row r="3288" spans="1:21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2016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2017</v>
      </c>
    </row>
    <row r="3293" spans="1:21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2015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2015</v>
      </c>
    </row>
    <row r="3300" spans="1:21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>
        <f t="shared" si="363"/>
        <v>2015</v>
      </c>
    </row>
    <row r="3301" spans="1:21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2015</v>
      </c>
    </row>
    <row r="3302" spans="1:21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2015</v>
      </c>
    </row>
    <row r="3303" spans="1:21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2016</v>
      </c>
    </row>
    <row r="3304" spans="1:2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2016</v>
      </c>
    </row>
    <row r="3305" spans="1:21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2015</v>
      </c>
    </row>
    <row r="3306" spans="1:21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2016</v>
      </c>
    </row>
    <row r="3307" spans="1:21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2015</v>
      </c>
    </row>
    <row r="3308" spans="1:21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>
        <f t="shared" si="363"/>
        <v>2016</v>
      </c>
    </row>
    <row r="3309" spans="1:21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2016</v>
      </c>
    </row>
    <row r="3310" spans="1:21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2016</v>
      </c>
    </row>
    <row r="3312" spans="1:21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2015</v>
      </c>
    </row>
    <row r="3313" spans="1:21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2015</v>
      </c>
    </row>
    <row r="3314" spans="1:21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2016</v>
      </c>
    </row>
    <row r="3315" spans="1:21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2016</v>
      </c>
    </row>
    <row r="3318" spans="1:21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2014</v>
      </c>
    </row>
    <row r="3319" spans="1:21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2016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2014</v>
      </c>
    </row>
    <row r="3322" spans="1:21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2016</v>
      </c>
    </row>
    <row r="3323" spans="1:21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2014</v>
      </c>
    </row>
    <row r="3324" spans="1:21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2015</v>
      </c>
    </row>
    <row r="3328" spans="1:21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2016</v>
      </c>
    </row>
    <row r="3330" spans="1:21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 0)</f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>
        <f t="shared" si="363"/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64"/>
        <v>117</v>
      </c>
      <c r="P3331">
        <f t="shared" ref="P3331:P3394" si="365">IFERROR(ROUND(E3331/L3331, 2),0)</f>
        <v>44.92</v>
      </c>
      <c r="Q3331" t="str">
        <f t="shared" ref="Q3331:Q3394" si="366">LEFT(N3331, FIND("/", N3331, 1) - 1)</f>
        <v>theater</v>
      </c>
      <c r="R3331" t="str">
        <f t="shared" ref="R3331:R3394" si="367">RIGHT(N3331, LEN(N3331) - FIND("/", N3331, 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2015</v>
      </c>
    </row>
    <row r="3333" spans="1:21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2015</v>
      </c>
    </row>
    <row r="3334" spans="1:21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2014</v>
      </c>
    </row>
    <row r="3335" spans="1:21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2015</v>
      </c>
    </row>
    <row r="3336" spans="1:21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>
        <f t="shared" si="370"/>
        <v>2014</v>
      </c>
    </row>
    <row r="3340" spans="1:21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2017</v>
      </c>
    </row>
    <row r="3341" spans="1:21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2016</v>
      </c>
    </row>
    <row r="3342" spans="1:21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2016</v>
      </c>
    </row>
    <row r="3344" spans="1:21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2016</v>
      </c>
    </row>
    <row r="3346" spans="1:21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2014</v>
      </c>
    </row>
    <row r="3347" spans="1:21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2015</v>
      </c>
    </row>
    <row r="3348" spans="1:21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>
        <f t="shared" si="370"/>
        <v>2016</v>
      </c>
    </row>
    <row r="3350" spans="1:21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2016</v>
      </c>
    </row>
    <row r="3351" spans="1:21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2016</v>
      </c>
    </row>
    <row r="3355" spans="1:21" ht="45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2016</v>
      </c>
    </row>
    <row r="3356" spans="1:21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2015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2014</v>
      </c>
    </row>
    <row r="3360" spans="1:21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2014</v>
      </c>
    </row>
    <row r="3361" spans="1:21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2016</v>
      </c>
    </row>
    <row r="3363" spans="1:21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2014</v>
      </c>
    </row>
    <row r="3364" spans="1:21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2015</v>
      </c>
    </row>
    <row r="3365" spans="1:21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2016</v>
      </c>
    </row>
    <row r="3367" spans="1:21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2015</v>
      </c>
    </row>
    <row r="3368" spans="1:21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2015</v>
      </c>
    </row>
    <row r="3370" spans="1:21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2014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2016</v>
      </c>
    </row>
    <row r="3372" spans="1:21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2016</v>
      </c>
    </row>
    <row r="3373" spans="1:21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2015</v>
      </c>
    </row>
    <row r="3374" spans="1:21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2015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2014</v>
      </c>
    </row>
    <row r="3378" spans="1:21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2015</v>
      </c>
    </row>
    <row r="3382" spans="1:21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2014</v>
      </c>
    </row>
    <row r="3383" spans="1:21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2016</v>
      </c>
    </row>
    <row r="3385" spans="1:21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2016</v>
      </c>
    </row>
    <row r="3386" spans="1:21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>
        <f t="shared" si="370"/>
        <v>2015</v>
      </c>
    </row>
    <row r="3387" spans="1:21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>
        <f t="shared" si="370"/>
        <v>2014</v>
      </c>
    </row>
    <row r="3388" spans="1:21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2014</v>
      </c>
    </row>
    <row r="3389" spans="1:21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2015</v>
      </c>
    </row>
    <row r="3391" spans="1:21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2016</v>
      </c>
    </row>
    <row r="3392" spans="1:21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2014</v>
      </c>
    </row>
    <row r="3393" spans="1:21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371">ROUND(E3394/D3394*100, 0)</f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>
        <f t="shared" si="370"/>
        <v>2016</v>
      </c>
    </row>
    <row r="3395" spans="1:21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 2),0)</f>
        <v>36.07</v>
      </c>
      <c r="Q3395" t="str">
        <f t="shared" ref="Q3395:Q3458" si="373">LEFT(N3395, FIND("/", N3395, 1) - 1)</f>
        <v>theater</v>
      </c>
      <c r="R3395" t="str">
        <f t="shared" ref="R3395:R3458" si="374">RIGHT(N3395, LEN(N3395) - FIND("/", N3395, 1))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2015</v>
      </c>
    </row>
    <row r="3398" spans="1:21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2014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2016</v>
      </c>
    </row>
    <row r="3400" spans="1:21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2015</v>
      </c>
    </row>
    <row r="3402" spans="1:21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2015</v>
      </c>
    </row>
    <row r="3404" spans="1:21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2015</v>
      </c>
    </row>
    <row r="3406" spans="1:21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2015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2016</v>
      </c>
    </row>
    <row r="3408" spans="1:21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2014</v>
      </c>
    </row>
    <row r="3410" spans="1:21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2016</v>
      </c>
    </row>
    <row r="3412" spans="1:21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2016</v>
      </c>
    </row>
    <row r="3413" spans="1:21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2015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2014</v>
      </c>
    </row>
    <row r="3415" spans="1:21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2015</v>
      </c>
    </row>
    <row r="3416" spans="1:21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2016</v>
      </c>
    </row>
    <row r="3417" spans="1:21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2015</v>
      </c>
    </row>
    <row r="3419" spans="1:21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2014</v>
      </c>
    </row>
    <row r="3420" spans="1:21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>
        <f t="shared" si="377"/>
        <v>2016</v>
      </c>
    </row>
    <row r="3423" spans="1:21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>
        <f t="shared" si="377"/>
        <v>2015</v>
      </c>
    </row>
    <row r="3425" spans="1:21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2015</v>
      </c>
    </row>
    <row r="3426" spans="1:21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2015</v>
      </c>
    </row>
    <row r="3427" spans="1:21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2014</v>
      </c>
    </row>
    <row r="3428" spans="1:21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2014</v>
      </c>
    </row>
    <row r="3429" spans="1:21" ht="45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2014</v>
      </c>
    </row>
    <row r="3433" spans="1:21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2014</v>
      </c>
    </row>
    <row r="3434" spans="1:21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2016</v>
      </c>
    </row>
    <row r="3435" spans="1:21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>
        <f t="shared" si="377"/>
        <v>2014</v>
      </c>
    </row>
    <row r="3436" spans="1:21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2014</v>
      </c>
    </row>
    <row r="3437" spans="1:21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>
        <f t="shared" si="377"/>
        <v>2016</v>
      </c>
    </row>
    <row r="3438" spans="1:21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2014</v>
      </c>
    </row>
    <row r="3439" spans="1:21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>
        <f t="shared" si="377"/>
        <v>2015</v>
      </c>
    </row>
    <row r="3441" spans="1:21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2016</v>
      </c>
    </row>
    <row r="3442" spans="1:21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2014</v>
      </c>
    </row>
    <row r="3443" spans="1:21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2015</v>
      </c>
    </row>
    <row r="3444" spans="1:21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2015</v>
      </c>
    </row>
    <row r="3445" spans="1:21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2015</v>
      </c>
    </row>
    <row r="3449" spans="1:21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2016</v>
      </c>
    </row>
    <row r="3450" spans="1:21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2014</v>
      </c>
    </row>
    <row r="3451" spans="1:21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2015</v>
      </c>
    </row>
    <row r="3453" spans="1:21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2015</v>
      </c>
    </row>
    <row r="3454" spans="1:21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2014</v>
      </c>
    </row>
    <row r="3457" spans="1:21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>
        <f t="shared" si="377"/>
        <v>2016</v>
      </c>
    </row>
    <row r="3458" spans="1:21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 0)</f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>
        <f t="shared" si="377"/>
        <v>2014</v>
      </c>
    </row>
    <row r="3459" spans="1:21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>
        <f t="shared" ref="P3459:P3522" si="379">IFERROR(ROUND(E3459/L3459, 2),0)</f>
        <v>50.98</v>
      </c>
      <c r="Q3459" t="str">
        <f t="shared" ref="Q3459:Q3522" si="380">LEFT(N3459, FIND("/", N3459, 1) - 1)</f>
        <v>theater</v>
      </c>
      <c r="R3459" t="str">
        <f t="shared" ref="R3459:R3522" si="381">RIGHT(N3459, LEN(N3459) - FIND("/", N3459, 1))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2014</v>
      </c>
    </row>
    <row r="3463" spans="1:21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>
        <f t="shared" si="384"/>
        <v>2016</v>
      </c>
    </row>
    <row r="3464" spans="1:21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>
        <f t="shared" si="384"/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2016</v>
      </c>
    </row>
    <row r="3466" spans="1:21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2016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2015</v>
      </c>
    </row>
    <row r="3468" spans="1:21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2016</v>
      </c>
    </row>
    <row r="3469" spans="1:21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2015</v>
      </c>
    </row>
    <row r="3470" spans="1:21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>
        <f t="shared" si="384"/>
        <v>2016</v>
      </c>
    </row>
    <row r="3471" spans="1:21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2016</v>
      </c>
    </row>
    <row r="3472" spans="1:21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2014</v>
      </c>
    </row>
    <row r="3474" spans="1:21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2014</v>
      </c>
    </row>
    <row r="3475" spans="1:21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2016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>
        <f t="shared" si="384"/>
        <v>2014</v>
      </c>
    </row>
    <row r="3478" spans="1:21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>
        <f t="shared" si="384"/>
        <v>2014</v>
      </c>
    </row>
    <row r="3479" spans="1:21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>
        <f t="shared" si="384"/>
        <v>2015</v>
      </c>
    </row>
    <row r="3480" spans="1:21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2014</v>
      </c>
    </row>
    <row r="3482" spans="1:21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>
        <f t="shared" si="384"/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2014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2014</v>
      </c>
    </row>
    <row r="3485" spans="1:21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2014</v>
      </c>
    </row>
    <row r="3486" spans="1:21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2016</v>
      </c>
    </row>
    <row r="3487" spans="1:21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2016</v>
      </c>
    </row>
    <row r="3488" spans="1:21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2015</v>
      </c>
    </row>
    <row r="3490" spans="1:21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>
        <f t="shared" si="384"/>
        <v>2014</v>
      </c>
    </row>
    <row r="3492" spans="1:21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2016</v>
      </c>
    </row>
    <row r="3493" spans="1:21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2015</v>
      </c>
    </row>
    <row r="3494" spans="1:21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2015</v>
      </c>
    </row>
    <row r="3495" spans="1:21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2014</v>
      </c>
    </row>
    <row r="3496" spans="1:21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>
        <f t="shared" si="384"/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2014</v>
      </c>
    </row>
    <row r="3498" spans="1:21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2016</v>
      </c>
    </row>
    <row r="3499" spans="1:21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2016</v>
      </c>
    </row>
    <row r="3501" spans="1:21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2015</v>
      </c>
    </row>
    <row r="3502" spans="1:21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2015</v>
      </c>
    </row>
    <row r="3504" spans="1:21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2016</v>
      </c>
    </row>
    <row r="3506" spans="1:21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2015</v>
      </c>
    </row>
    <row r="3507" spans="1:21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2014</v>
      </c>
    </row>
    <row r="3508" spans="1:21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2014</v>
      </c>
    </row>
    <row r="3509" spans="1:21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>
        <f t="shared" si="384"/>
        <v>2016</v>
      </c>
    </row>
    <row r="3511" spans="1:21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2014</v>
      </c>
    </row>
    <row r="3512" spans="1:21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2015</v>
      </c>
    </row>
    <row r="3515" spans="1:21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2014</v>
      </c>
    </row>
    <row r="3516" spans="1:21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2015</v>
      </c>
    </row>
    <row r="3517" spans="1:21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2015</v>
      </c>
    </row>
    <row r="3518" spans="1:21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>
        <f t="shared" si="384"/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2014</v>
      </c>
    </row>
    <row r="3520" spans="1:21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385">ROUND(E3522/D3522*100, 0)</f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>
        <f t="shared" si="384"/>
        <v>2015</v>
      </c>
    </row>
    <row r="3523" spans="1:21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>
        <f t="shared" ref="P3523:P3586" si="386">IFERROR(ROUND(E3523/L3523, 2),0)</f>
        <v>45.62</v>
      </c>
      <c r="Q3523" t="str">
        <f t="shared" ref="Q3523:Q3586" si="387">LEFT(N3523, FIND("/", N3523, 1) - 1)</f>
        <v>theater</v>
      </c>
      <c r="R3523" t="str">
        <f t="shared" ref="R3523:R3586" si="388">RIGHT(N3523, LEN(N3523) - FIND("/", N3523, 1))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2016</v>
      </c>
    </row>
    <row r="3526" spans="1:21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2014</v>
      </c>
    </row>
    <row r="3527" spans="1:21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2015</v>
      </c>
    </row>
    <row r="3528" spans="1:21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2016</v>
      </c>
    </row>
    <row r="3529" spans="1:21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2015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2016</v>
      </c>
    </row>
    <row r="3531" spans="1:21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2016</v>
      </c>
    </row>
    <row r="3533" spans="1:21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2016</v>
      </c>
    </row>
    <row r="3534" spans="1:21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2014</v>
      </c>
    </row>
    <row r="3535" spans="1:21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2015</v>
      </c>
    </row>
    <row r="3536" spans="1:21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>
        <f t="shared" si="391"/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2016</v>
      </c>
    </row>
    <row r="3541" spans="1:21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2015</v>
      </c>
    </row>
    <row r="3544" spans="1:21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2014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2015</v>
      </c>
    </row>
    <row r="3546" spans="1:21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2015</v>
      </c>
    </row>
    <row r="3547" spans="1:21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2015</v>
      </c>
    </row>
    <row r="3548" spans="1:21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2015</v>
      </c>
    </row>
    <row r="3549" spans="1:21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2016</v>
      </c>
    </row>
    <row r="3550" spans="1:21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2016</v>
      </c>
    </row>
    <row r="3553" spans="1:21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2014</v>
      </c>
    </row>
    <row r="3555" spans="1:21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>
        <f t="shared" si="391"/>
        <v>2015</v>
      </c>
    </row>
    <row r="3556" spans="1:21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2014</v>
      </c>
    </row>
    <row r="3559" spans="1:21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>
        <f t="shared" si="391"/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2015</v>
      </c>
    </row>
    <row r="3563" spans="1:21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2015</v>
      </c>
    </row>
    <row r="3567" spans="1:21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2014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2015</v>
      </c>
    </row>
    <row r="3570" spans="1:21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2014</v>
      </c>
    </row>
    <row r="3571" spans="1:21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2014</v>
      </c>
    </row>
    <row r="3572" spans="1:21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2014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2014</v>
      </c>
    </row>
    <row r="3576" spans="1:21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2014</v>
      </c>
    </row>
    <row r="3577" spans="1:21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2016</v>
      </c>
    </row>
    <row r="3578" spans="1:21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2016</v>
      </c>
    </row>
    <row r="3579" spans="1:21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2016</v>
      </c>
    </row>
    <row r="3582" spans="1:21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2014</v>
      </c>
    </row>
    <row r="3584" spans="1:21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2016</v>
      </c>
    </row>
    <row r="3585" spans="1:21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392">ROUND(E3586/D3586*100, 0)</f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>
        <f t="shared" si="391"/>
        <v>2015</v>
      </c>
    </row>
    <row r="3587" spans="1:21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>
        <f t="shared" ref="P3587:P3650" si="393">IFERROR(ROUND(E3587/L3587, 2),0)</f>
        <v>176.09</v>
      </c>
      <c r="Q3587" t="str">
        <f t="shared" ref="Q3587:Q3650" si="394">LEFT(N3587, FIND("/", N3587, 1) - 1)</f>
        <v>theater</v>
      </c>
      <c r="R3587" t="str">
        <f t="shared" ref="R3587:R3650" si="395">RIGHT(N3587, LEN(N3587) - FIND("/", N3587, 1))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2016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2015</v>
      </c>
    </row>
    <row r="3591" spans="1:21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2014</v>
      </c>
    </row>
    <row r="3593" spans="1:21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2014</v>
      </c>
    </row>
    <row r="3594" spans="1:21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2014</v>
      </c>
    </row>
    <row r="3595" spans="1:21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2014</v>
      </c>
    </row>
    <row r="3596" spans="1:21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2016</v>
      </c>
    </row>
    <row r="3597" spans="1:21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2014</v>
      </c>
    </row>
    <row r="3599" spans="1:21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2016</v>
      </c>
    </row>
    <row r="3600" spans="1:21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2014</v>
      </c>
    </row>
    <row r="3601" spans="1:21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>
        <f t="shared" si="398"/>
        <v>2015</v>
      </c>
    </row>
    <row r="3602" spans="1:21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2014</v>
      </c>
    </row>
    <row r="3604" spans="1:21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2016</v>
      </c>
    </row>
    <row r="3605" spans="1:21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2015</v>
      </c>
    </row>
    <row r="3606" spans="1:21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>
        <f t="shared" si="398"/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2014</v>
      </c>
    </row>
    <row r="3615" spans="1:21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2014</v>
      </c>
    </row>
    <row r="3616" spans="1:21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>
        <f t="shared" si="398"/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2015</v>
      </c>
    </row>
    <row r="3621" spans="1:21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2016</v>
      </c>
    </row>
    <row r="3622" spans="1:21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2015</v>
      </c>
    </row>
    <row r="3623" spans="1:21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>
        <f t="shared" si="398"/>
        <v>2016</v>
      </c>
    </row>
    <row r="3624" spans="1:21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2014</v>
      </c>
    </row>
    <row r="3625" spans="1:21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2014</v>
      </c>
    </row>
    <row r="3626" spans="1:21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2014</v>
      </c>
    </row>
    <row r="3629" spans="1:21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2016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2015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2016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2014</v>
      </c>
    </row>
    <row r="3633" spans="1:21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2014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2014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2016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2016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2016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2015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2014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2015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2016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2015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2014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2015</v>
      </c>
    </row>
    <row r="3645" spans="1:21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2015</v>
      </c>
    </row>
    <row r="3646" spans="1:21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2016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2016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2015</v>
      </c>
    </row>
    <row r="3649" spans="1:21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2016</v>
      </c>
    </row>
    <row r="3650" spans="1:21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 0)</f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>
        <f t="shared" si="398"/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99"/>
        <v>104</v>
      </c>
      <c r="P3651">
        <f t="shared" ref="P3651:P3714" si="400">IFERROR(ROUND(E3651/L3651, 2),0)</f>
        <v>97.5</v>
      </c>
      <c r="Q3651" t="str">
        <f t="shared" ref="Q3651:Q3714" si="401">LEFT(N3651, FIND("/", N3651, 1) - 1)</f>
        <v>theater</v>
      </c>
      <c r="R3651" t="str">
        <f t="shared" ref="R3651:R3714" si="402">RIGHT(N3651, LEN(N3651) - FIND("/", N3651, 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2016</v>
      </c>
    </row>
    <row r="3653" spans="1:21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2016</v>
      </c>
    </row>
    <row r="3657" spans="1:21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2016</v>
      </c>
    </row>
    <row r="3660" spans="1:21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2014</v>
      </c>
    </row>
    <row r="3661" spans="1:21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2014</v>
      </c>
    </row>
    <row r="3663" spans="1:21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2016</v>
      </c>
    </row>
    <row r="3666" spans="1:21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2015</v>
      </c>
    </row>
    <row r="3668" spans="1:21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2014</v>
      </c>
    </row>
    <row r="3669" spans="1:21" ht="45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2015</v>
      </c>
    </row>
    <row r="3670" spans="1:21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2015</v>
      </c>
    </row>
    <row r="3673" spans="1:21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2016</v>
      </c>
    </row>
    <row r="3678" spans="1:21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2014</v>
      </c>
    </row>
    <row r="3679" spans="1:21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2015</v>
      </c>
    </row>
    <row r="3681" spans="1:21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2014</v>
      </c>
    </row>
    <row r="3682" spans="1:21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2016</v>
      </c>
    </row>
    <row r="3683" spans="1:21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2016</v>
      </c>
    </row>
    <row r="3684" spans="1:21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2014</v>
      </c>
    </row>
    <row r="3685" spans="1:21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2016</v>
      </c>
    </row>
    <row r="3686" spans="1:21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2015</v>
      </c>
    </row>
    <row r="3687" spans="1:21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>
        <f t="shared" si="405"/>
        <v>2014</v>
      </c>
    </row>
    <row r="3688" spans="1:21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2015</v>
      </c>
    </row>
    <row r="3689" spans="1:21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2014</v>
      </c>
    </row>
    <row r="3691" spans="1:21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2015</v>
      </c>
    </row>
    <row r="3692" spans="1:21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2014</v>
      </c>
    </row>
    <row r="3693" spans="1:21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2015</v>
      </c>
    </row>
    <row r="3694" spans="1:21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>
        <f t="shared" si="405"/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2015</v>
      </c>
    </row>
    <row r="3696" spans="1:21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2016</v>
      </c>
    </row>
    <row r="3697" spans="1:21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2014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2014</v>
      </c>
    </row>
    <row r="3699" spans="1:21" ht="45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2016</v>
      </c>
    </row>
    <row r="3700" spans="1:21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2016</v>
      </c>
    </row>
    <row r="3701" spans="1:21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2014</v>
      </c>
    </row>
    <row r="3702" spans="1:21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2016</v>
      </c>
    </row>
    <row r="3705" spans="1:21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2016</v>
      </c>
    </row>
    <row r="3707" spans="1:21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>
        <f t="shared" si="405"/>
        <v>2014</v>
      </c>
    </row>
    <row r="3708" spans="1:21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2014</v>
      </c>
    </row>
    <row r="3709" spans="1:21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2016</v>
      </c>
    </row>
    <row r="3710" spans="1:21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2014</v>
      </c>
    </row>
    <row r="3712" spans="1:21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2015</v>
      </c>
    </row>
    <row r="3713" spans="1:21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2014</v>
      </c>
    </row>
    <row r="3714" spans="1:21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 0)</f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>
        <f t="shared" si="405"/>
        <v>2015</v>
      </c>
    </row>
    <row r="3715" spans="1:21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>
        <f t="shared" ref="P3715:P3778" si="407">IFERROR(ROUND(E3715/L3715, 2),0)</f>
        <v>106.84</v>
      </c>
      <c r="Q3715" t="str">
        <f t="shared" ref="Q3715:Q3778" si="408">LEFT(N3715, FIND("/", N3715, 1) - 1)</f>
        <v>theater</v>
      </c>
      <c r="R3715" t="str">
        <f t="shared" ref="R3715:R3778" si="409">RIGHT(N3715, LEN(N3715) - FIND("/", N3715, 1))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2015</v>
      </c>
    </row>
    <row r="3718" spans="1:21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2015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2015</v>
      </c>
    </row>
    <row r="3722" spans="1:21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2015</v>
      </c>
    </row>
    <row r="3723" spans="1:21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2016</v>
      </c>
    </row>
    <row r="3728" spans="1:21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>
        <f t="shared" si="412"/>
        <v>2016</v>
      </c>
    </row>
    <row r="3729" spans="1:21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2016</v>
      </c>
    </row>
    <row r="3730" spans="1:21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2015</v>
      </c>
    </row>
    <row r="3731" spans="1:21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2015</v>
      </c>
    </row>
    <row r="3732" spans="1:21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2015</v>
      </c>
    </row>
    <row r="3733" spans="1:21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2014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>
        <f t="shared" si="412"/>
        <v>2014</v>
      </c>
    </row>
    <row r="3735" spans="1:21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2015</v>
      </c>
    </row>
    <row r="3736" spans="1:21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2015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2015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>
        <f t="shared" si="412"/>
        <v>2015</v>
      </c>
    </row>
    <row r="3739" spans="1:21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2016</v>
      </c>
    </row>
    <row r="3742" spans="1:21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2014</v>
      </c>
    </row>
    <row r="3743" spans="1:21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2015</v>
      </c>
    </row>
    <row r="3744" spans="1:21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2014</v>
      </c>
    </row>
    <row r="3745" spans="1:21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2014</v>
      </c>
    </row>
    <row r="3746" spans="1:21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2014</v>
      </c>
    </row>
    <row r="3747" spans="1:21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2014</v>
      </c>
    </row>
    <row r="3748" spans="1:21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2015</v>
      </c>
    </row>
    <row r="3750" spans="1:21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2016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2016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2015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2016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>
        <f t="shared" si="412"/>
        <v>2016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>
        <f t="shared" si="412"/>
        <v>2015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2014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2016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2014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2014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2014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2015</v>
      </c>
    </row>
    <row r="3762" spans="1:21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2014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2015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2015</v>
      </c>
    </row>
    <row r="3765" spans="1:21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2015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2016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2014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2014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2015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2014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2016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2015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>
        <f t="shared" si="412"/>
        <v>2016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>
        <f t="shared" si="412"/>
        <v>2016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2016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2015</v>
      </c>
    </row>
    <row r="3777" spans="1:21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2015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413">ROUND(E3778/D3778*100, 0)</f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>
        <f t="shared" si="412"/>
        <v>2014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413"/>
        <v>143</v>
      </c>
      <c r="P3779">
        <f t="shared" ref="P3779:P3842" si="414">IFERROR(ROUND(E3779/L3779, 2),0)</f>
        <v>48.54</v>
      </c>
      <c r="Q3779" t="str">
        <f t="shared" ref="Q3779:Q3842" si="415">LEFT(N3779, FIND("/", N3779, 1) - 1)</f>
        <v>theater</v>
      </c>
      <c r="R3779" t="str">
        <f t="shared" ref="R3779:R3842" si="416">RIGHT(N3779, LEN(N3779) - FIND("/", N3779, 1))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2014</v>
      </c>
    </row>
    <row r="3781" spans="1:21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2016</v>
      </c>
    </row>
    <row r="3782" spans="1:21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2015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2014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2016</v>
      </c>
    </row>
    <row r="3785" spans="1:21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2016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2016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2016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2016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2015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2015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2015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2016</v>
      </c>
    </row>
    <row r="3793" spans="1:21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2014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2015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2014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2015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2015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2016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2015</v>
      </c>
    </row>
    <row r="3800" spans="1:21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2014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2016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2014</v>
      </c>
    </row>
    <row r="3803" spans="1:21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2014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2015</v>
      </c>
    </row>
    <row r="3805" spans="1:21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2016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2016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2014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2014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2014</v>
      </c>
    </row>
    <row r="3812" spans="1:21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2015</v>
      </c>
    </row>
    <row r="3815" spans="1:21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2016</v>
      </c>
    </row>
    <row r="3816" spans="1:21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2015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2015</v>
      </c>
    </row>
    <row r="3818" spans="1:21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2014</v>
      </c>
    </row>
    <row r="3819" spans="1:21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2015</v>
      </c>
    </row>
    <row r="3820" spans="1:21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2015</v>
      </c>
    </row>
    <row r="3821" spans="1:21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2015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2015</v>
      </c>
    </row>
    <row r="3823" spans="1:21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2015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2015</v>
      </c>
    </row>
    <row r="3825" spans="1:21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2015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2016</v>
      </c>
    </row>
    <row r="3827" spans="1:21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>
        <f t="shared" si="419"/>
        <v>2015</v>
      </c>
    </row>
    <row r="3830" spans="1:21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2014</v>
      </c>
    </row>
    <row r="3831" spans="1:21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2016</v>
      </c>
    </row>
    <row r="3832" spans="1:21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2016</v>
      </c>
    </row>
    <row r="3833" spans="1:21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2014</v>
      </c>
    </row>
    <row r="3834" spans="1:21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2016</v>
      </c>
    </row>
    <row r="3838" spans="1:21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2016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2015</v>
      </c>
    </row>
    <row r="3841" spans="1:21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420">ROUND(E3842/D3842*100, 0)</f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>
        <f t="shared" si="419"/>
        <v>2016</v>
      </c>
    </row>
    <row r="3843" spans="1:21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>
        <f t="shared" ref="P3843:P3906" si="421">IFERROR(ROUND(E3843/L3843, 2),0)</f>
        <v>25.65</v>
      </c>
      <c r="Q3843" t="str">
        <f t="shared" ref="Q3843:Q3906" si="422">LEFT(N3843, FIND("/", N3843, 1) - 1)</f>
        <v>theater</v>
      </c>
      <c r="R3843" t="str">
        <f t="shared" ref="R3843:R3906" si="423">RIGHT(N3843, LEN(N3843) - FIND("/", N3843, 1))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2014</v>
      </c>
    </row>
    <row r="3845" spans="1:21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2014</v>
      </c>
    </row>
    <row r="3846" spans="1:21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2014</v>
      </c>
    </row>
    <row r="3847" spans="1:21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2015</v>
      </c>
    </row>
    <row r="3848" spans="1:21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2014</v>
      </c>
    </row>
    <row r="3849" spans="1:21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2015</v>
      </c>
    </row>
    <row r="3850" spans="1:21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2015</v>
      </c>
    </row>
    <row r="3852" spans="1:21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2014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2015</v>
      </c>
    </row>
    <row r="3854" spans="1:21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2015</v>
      </c>
    </row>
    <row r="3855" spans="1:21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2014</v>
      </c>
    </row>
    <row r="3856" spans="1:21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2015</v>
      </c>
    </row>
    <row r="3857" spans="1:21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2015</v>
      </c>
    </row>
    <row r="3858" spans="1:21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2015</v>
      </c>
    </row>
    <row r="3859" spans="1:21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>
        <f t="shared" si="426"/>
        <v>2015</v>
      </c>
    </row>
    <row r="3861" spans="1:21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>
        <f t="shared" si="426"/>
        <v>2014</v>
      </c>
    </row>
    <row r="3862" spans="1:21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2014</v>
      </c>
    </row>
    <row r="3863" spans="1:21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2014</v>
      </c>
    </row>
    <row r="3864" spans="1:21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2016</v>
      </c>
    </row>
    <row r="3865" spans="1:21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2015</v>
      </c>
    </row>
    <row r="3866" spans="1:21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2014</v>
      </c>
    </row>
    <row r="3868" spans="1:21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2016</v>
      </c>
    </row>
    <row r="3869" spans="1:21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2016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2014</v>
      </c>
    </row>
    <row r="3871" spans="1:21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2015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2014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2017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2015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2015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2015</v>
      </c>
    </row>
    <row r="3877" spans="1:21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2016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2016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2016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2015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2014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2014</v>
      </c>
    </row>
    <row r="3883" spans="1:21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2017</v>
      </c>
    </row>
    <row r="3884" spans="1:21" ht="45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2016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2014</v>
      </c>
    </row>
    <row r="3886" spans="1:21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2015</v>
      </c>
    </row>
    <row r="3887" spans="1:21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2016</v>
      </c>
    </row>
    <row r="3888" spans="1:2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2014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2017</v>
      </c>
    </row>
    <row r="3891" spans="1:21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2014</v>
      </c>
    </row>
    <row r="3892" spans="1:21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2015</v>
      </c>
    </row>
    <row r="3893" spans="1:21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2015</v>
      </c>
    </row>
    <row r="3894" spans="1:21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2014</v>
      </c>
    </row>
    <row r="3895" spans="1:21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>
        <f t="shared" si="426"/>
        <v>2014</v>
      </c>
    </row>
    <row r="3896" spans="1:21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2016</v>
      </c>
    </row>
    <row r="3897" spans="1:21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2015</v>
      </c>
    </row>
    <row r="3898" spans="1:21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2014</v>
      </c>
    </row>
    <row r="3899" spans="1:21" ht="45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2014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2015</v>
      </c>
    </row>
    <row r="3901" spans="1:21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2014</v>
      </c>
    </row>
    <row r="3902" spans="1:21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2015</v>
      </c>
    </row>
    <row r="3903" spans="1:21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2016</v>
      </c>
    </row>
    <row r="3905" spans="1:21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2015</v>
      </c>
    </row>
    <row r="3906" spans="1:21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 0)</f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>
        <f t="shared" si="426"/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427"/>
        <v>12</v>
      </c>
      <c r="P3907">
        <f t="shared" ref="P3907:P3970" si="428">IFERROR(ROUND(E3907/L3907, 2),0)</f>
        <v>24.71</v>
      </c>
      <c r="Q3907" t="str">
        <f t="shared" ref="Q3907:Q3970" si="429">LEFT(N3907, FIND("/", N3907, 1) - 1)</f>
        <v>theater</v>
      </c>
      <c r="R3907" t="str">
        <f t="shared" ref="R3907:R3970" si="430">RIGHT(N3907, LEN(N3907) - FIND("/", N3907, 1))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2015</v>
      </c>
    </row>
    <row r="3909" spans="1:21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2014</v>
      </c>
    </row>
    <row r="3910" spans="1:21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2014</v>
      </c>
    </row>
    <row r="3911" spans="1:21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2014</v>
      </c>
    </row>
    <row r="3912" spans="1:21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2015</v>
      </c>
    </row>
    <row r="3913" spans="1:21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2014</v>
      </c>
    </row>
    <row r="3914" spans="1:21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2015</v>
      </c>
    </row>
    <row r="3915" spans="1:21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2016</v>
      </c>
    </row>
    <row r="3918" spans="1:21" ht="45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2014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>
        <f t="shared" si="433"/>
        <v>2015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>
        <f t="shared" si="433"/>
        <v>2014</v>
      </c>
    </row>
    <row r="3924" spans="1:21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2015</v>
      </c>
    </row>
    <row r="3926" spans="1:21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2014</v>
      </c>
    </row>
    <row r="3927" spans="1:21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2014</v>
      </c>
    </row>
    <row r="3930" spans="1:21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2015</v>
      </c>
    </row>
    <row r="3931" spans="1:21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>
        <f t="shared" si="433"/>
        <v>2016</v>
      </c>
    </row>
    <row r="3933" spans="1:21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2015</v>
      </c>
    </row>
    <row r="3934" spans="1:21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2016</v>
      </c>
    </row>
    <row r="3935" spans="1:21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2016</v>
      </c>
    </row>
    <row r="3936" spans="1:21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2015</v>
      </c>
    </row>
    <row r="3938" spans="1:21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2016</v>
      </c>
    </row>
    <row r="3939" spans="1:21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2016</v>
      </c>
    </row>
    <row r="3940" spans="1:21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2014</v>
      </c>
    </row>
    <row r="3942" spans="1:21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2014</v>
      </c>
    </row>
    <row r="3943" spans="1:21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2014</v>
      </c>
    </row>
    <row r="3944" spans="1:21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2015</v>
      </c>
    </row>
    <row r="3945" spans="1:21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2015</v>
      </c>
    </row>
    <row r="3946" spans="1:21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2015</v>
      </c>
    </row>
    <row r="3947" spans="1:21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2015</v>
      </c>
    </row>
    <row r="3948" spans="1:21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2015</v>
      </c>
    </row>
    <row r="3949" spans="1:21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2015</v>
      </c>
    </row>
    <row r="3952" spans="1:21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2016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2016</v>
      </c>
    </row>
    <row r="3954" spans="1:21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2015</v>
      </c>
    </row>
    <row r="3955" spans="1:21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2014</v>
      </c>
    </row>
    <row r="3957" spans="1:21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2015</v>
      </c>
    </row>
    <row r="3958" spans="1:21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2016</v>
      </c>
    </row>
    <row r="3959" spans="1:21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2016</v>
      </c>
    </row>
    <row r="3960" spans="1:21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2014</v>
      </c>
    </row>
    <row r="3961" spans="1:21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2014</v>
      </c>
    </row>
    <row r="3962" spans="1:21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2015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2015</v>
      </c>
    </row>
    <row r="3966" spans="1:21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2015</v>
      </c>
    </row>
    <row r="3967" spans="1:21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2016</v>
      </c>
    </row>
    <row r="3968" spans="1:21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2014</v>
      </c>
    </row>
    <row r="3969" spans="1:21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2017</v>
      </c>
    </row>
    <row r="3970" spans="1:21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 0)</f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>
        <f t="shared" si="433"/>
        <v>2016</v>
      </c>
    </row>
    <row r="3971" spans="1:21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>
        <f t="shared" ref="P3971:P4034" si="435">IFERROR(ROUND(E3971/L3971, 2),0)</f>
        <v>35.17</v>
      </c>
      <c r="Q3971" t="str">
        <f t="shared" ref="Q3971:Q4034" si="436">LEFT(N3971, FIND("/", N3971, 1) - 1)</f>
        <v>theater</v>
      </c>
      <c r="R3971" t="str">
        <f t="shared" ref="R3971:R4034" si="437">RIGHT(N3971, LEN(N3971) - FIND("/", N3971, 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2016</v>
      </c>
    </row>
    <row r="3973" spans="1:21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2014</v>
      </c>
    </row>
    <row r="3974" spans="1:21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2014</v>
      </c>
    </row>
    <row r="3975" spans="1:21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2016</v>
      </c>
    </row>
    <row r="3977" spans="1:21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>
        <f t="shared" si="440"/>
        <v>2016</v>
      </c>
    </row>
    <row r="3978" spans="1:21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2014</v>
      </c>
    </row>
    <row r="3979" spans="1:21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2016</v>
      </c>
    </row>
    <row r="3980" spans="1:21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2014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2015</v>
      </c>
    </row>
    <row r="3982" spans="1:21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2014</v>
      </c>
    </row>
    <row r="3983" spans="1:21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2015</v>
      </c>
    </row>
    <row r="3985" spans="1:21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>
        <f t="shared" si="440"/>
        <v>2014</v>
      </c>
    </row>
    <row r="3987" spans="1:21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2014</v>
      </c>
    </row>
    <row r="3990" spans="1:21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2015</v>
      </c>
    </row>
    <row r="3991" spans="1:21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2015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2016</v>
      </c>
    </row>
    <row r="3993" spans="1:21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2015</v>
      </c>
    </row>
    <row r="3994" spans="1:21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2015</v>
      </c>
    </row>
    <row r="3995" spans="1:21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2015</v>
      </c>
    </row>
    <row r="3996" spans="1:21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2015</v>
      </c>
    </row>
    <row r="3998" spans="1:21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2015</v>
      </c>
    </row>
    <row r="4000" spans="1:21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2015</v>
      </c>
    </row>
    <row r="4001" spans="1:21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2014</v>
      </c>
    </row>
    <row r="4002" spans="1:21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2017</v>
      </c>
    </row>
    <row r="4004" spans="1:21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2014</v>
      </c>
    </row>
    <row r="4005" spans="1:21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2015</v>
      </c>
    </row>
    <row r="4006" spans="1:21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2014</v>
      </c>
    </row>
    <row r="4007" spans="1:21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2014</v>
      </c>
    </row>
    <row r="4008" spans="1:21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2016</v>
      </c>
    </row>
    <row r="4009" spans="1:21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2015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2014</v>
      </c>
    </row>
    <row r="4012" spans="1:21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2014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2015</v>
      </c>
    </row>
    <row r="4015" spans="1:21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2015</v>
      </c>
    </row>
    <row r="4016" spans="1:21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2016</v>
      </c>
    </row>
    <row r="4017" spans="1:21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2014</v>
      </c>
    </row>
    <row r="4019" spans="1:21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2016</v>
      </c>
    </row>
    <row r="4021" spans="1:21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2016</v>
      </c>
    </row>
    <row r="4022" spans="1:21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2015</v>
      </c>
    </row>
    <row r="4023" spans="1:21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2014</v>
      </c>
    </row>
    <row r="4024" spans="1:21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2014</v>
      </c>
    </row>
    <row r="4025" spans="1:21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2016</v>
      </c>
    </row>
    <row r="4026" spans="1:21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2015</v>
      </c>
    </row>
    <row r="4028" spans="1:21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2015</v>
      </c>
    </row>
    <row r="4029" spans="1:21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2017</v>
      </c>
    </row>
    <row r="4030" spans="1:21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2014</v>
      </c>
    </row>
    <row r="4031" spans="1:21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2015</v>
      </c>
    </row>
    <row r="4032" spans="1:21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2016</v>
      </c>
    </row>
    <row r="4033" spans="1:21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2014</v>
      </c>
    </row>
    <row r="4034" spans="1:21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 0)</f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>
        <f t="shared" si="440"/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441"/>
        <v>26</v>
      </c>
      <c r="P4035">
        <f t="shared" ref="P4035:P4098" si="442">IFERROR(ROUND(E4035/L4035, 2),0)</f>
        <v>65.34</v>
      </c>
      <c r="Q4035" t="str">
        <f t="shared" ref="Q4035:Q4098" si="443">LEFT(N4035, FIND("/", N4035, 1) - 1)</f>
        <v>theater</v>
      </c>
      <c r="R4035" t="str">
        <f t="shared" ref="R4035:R4098" si="444">RIGHT(N4035, LEN(N4035) - FIND("/", N4035, 1))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2015</v>
      </c>
    </row>
    <row r="4037" spans="1:21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2014</v>
      </c>
    </row>
    <row r="4038" spans="1:21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2014</v>
      </c>
    </row>
    <row r="4039" spans="1:21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2016</v>
      </c>
    </row>
    <row r="4040" spans="1:21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2014</v>
      </c>
    </row>
    <row r="4041" spans="1:21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2015</v>
      </c>
    </row>
    <row r="4042" spans="1:21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>
        <f t="shared" si="447"/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2016</v>
      </c>
    </row>
    <row r="4044" spans="1:21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2014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2014</v>
      </c>
    </row>
    <row r="4046" spans="1:21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2014</v>
      </c>
    </row>
    <row r="4048" spans="1:21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2014</v>
      </c>
    </row>
    <row r="4049" spans="1:21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2014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2016</v>
      </c>
    </row>
    <row r="4051" spans="1:21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2015</v>
      </c>
    </row>
    <row r="4052" spans="1:21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2014</v>
      </c>
    </row>
    <row r="4053" spans="1:21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2014</v>
      </c>
    </row>
    <row r="4054" spans="1:21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2014</v>
      </c>
    </row>
    <row r="4056" spans="1:21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2014</v>
      </c>
    </row>
    <row r="4058" spans="1:21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2015</v>
      </c>
    </row>
    <row r="4060" spans="1:21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>
        <f t="shared" si="447"/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2014</v>
      </c>
    </row>
    <row r="4063" spans="1:21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2016</v>
      </c>
    </row>
    <row r="4064" spans="1:21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2015</v>
      </c>
    </row>
    <row r="4067" spans="1:21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2014</v>
      </c>
    </row>
    <row r="4068" spans="1:21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2016</v>
      </c>
    </row>
    <row r="4069" spans="1:21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2015</v>
      </c>
    </row>
    <row r="4070" spans="1:21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2016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>
        <f t="shared" si="447"/>
        <v>2015</v>
      </c>
    </row>
    <row r="4072" spans="1:21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>
        <f t="shared" si="447"/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2014</v>
      </c>
    </row>
    <row r="4075" spans="1:21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2014</v>
      </c>
    </row>
    <row r="4078" spans="1:21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2014</v>
      </c>
    </row>
    <row r="4079" spans="1:21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2016</v>
      </c>
    </row>
    <row r="4081" spans="1:21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2016</v>
      </c>
    </row>
    <row r="4082" spans="1:21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2016</v>
      </c>
    </row>
    <row r="4083" spans="1:21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2015</v>
      </c>
    </row>
    <row r="4084" spans="1:21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2015</v>
      </c>
    </row>
    <row r="4085" spans="1:21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2015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2016</v>
      </c>
    </row>
    <row r="4087" spans="1:21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2015</v>
      </c>
    </row>
    <row r="4088" spans="1:21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2015</v>
      </c>
    </row>
    <row r="4089" spans="1:21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2014</v>
      </c>
    </row>
    <row r="4091" spans="1:21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2015</v>
      </c>
    </row>
    <row r="4092" spans="1:21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>
        <f t="shared" si="447"/>
        <v>2015</v>
      </c>
    </row>
    <row r="4093" spans="1:21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2014</v>
      </c>
    </row>
    <row r="4094" spans="1:21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2015</v>
      </c>
    </row>
    <row r="4096" spans="1:21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2016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448">ROUND(E4098/D4098*100, 0)</f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>
        <f t="shared" si="447"/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448"/>
        <v>0</v>
      </c>
      <c r="P4099">
        <f t="shared" ref="P4099:P4115" si="449">IFERROR(ROUND(E4099/L4099, 2),0)</f>
        <v>0</v>
      </c>
      <c r="Q4099" t="str">
        <f t="shared" ref="Q4099:Q4115" si="450">LEFT(N4099, FIND("/", N4099, 1) - 1)</f>
        <v>theater</v>
      </c>
      <c r="R4099" t="str">
        <f t="shared" ref="R4099:R4115" si="451">RIGHT(N4099, LEN(N4099) - FIND("/", N4099, 1))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2016</v>
      </c>
    </row>
    <row r="4101" spans="1:21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2016</v>
      </c>
    </row>
    <row r="4102" spans="1:21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2014</v>
      </c>
    </row>
    <row r="4103" spans="1:21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2016</v>
      </c>
    </row>
    <row r="4104" spans="1:21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2016</v>
      </c>
    </row>
    <row r="4105" spans="1:21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2015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>
        <f t="shared" si="454"/>
        <v>2016</v>
      </c>
    </row>
    <row r="4108" spans="1:21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>
        <f t="shared" si="454"/>
        <v>2015</v>
      </c>
    </row>
    <row r="4109" spans="1:21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>
        <f t="shared" si="454"/>
        <v>2014</v>
      </c>
    </row>
    <row r="4110" spans="1:21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>
        <f t="shared" si="454"/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>
        <f t="shared" si="454"/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>
        <f t="shared" si="454"/>
        <v>2016</v>
      </c>
    </row>
    <row r="4113" spans="1:21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>
        <f t="shared" si="454"/>
        <v>2015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>
        <f t="shared" si="454"/>
        <v>2016</v>
      </c>
    </row>
    <row r="4115" spans="1:21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>
        <f t="shared" si="454"/>
        <v>2015</v>
      </c>
    </row>
  </sheetData>
  <conditionalFormatting sqref="F1:F1048576"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"live"</formula>
    </cfRule>
    <cfRule type="cellIs" dxfId="7" priority="8" operator="equal">
      <formula>"successful"</formula>
    </cfRule>
  </conditionalFormatting>
  <conditionalFormatting sqref="O1:O1048576 P1:U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 - Pled &amp; Goal</vt:lpstr>
      <vt:lpstr>Theater Outcomes by Date</vt:lpstr>
      <vt:lpstr>Outcomes Based on Goals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Maldonado</cp:lastModifiedBy>
  <dcterms:created xsi:type="dcterms:W3CDTF">2017-04-20T15:17:24Z</dcterms:created>
  <dcterms:modified xsi:type="dcterms:W3CDTF">2021-11-22T04:46:53Z</dcterms:modified>
</cp:coreProperties>
</file>