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W10" i="1" l="1"/>
  <c r="W11" i="1" s="1"/>
  <c r="W5" i="1"/>
  <c r="W6" i="1" s="1"/>
  <c r="H3" i="1" l="1"/>
  <c r="H4" i="1"/>
  <c r="H6" i="1"/>
  <c r="D3" i="1"/>
  <c r="D2" i="1"/>
  <c r="F2" i="1" s="1"/>
  <c r="F4" i="1" l="1"/>
  <c r="H7" i="1"/>
  <c r="F3" i="1"/>
  <c r="F6" i="1" l="1"/>
  <c r="F5" i="1"/>
  <c r="H8" i="1"/>
  <c r="H9" i="1" l="1"/>
  <c r="H5" i="1"/>
  <c r="N2" i="1" l="1"/>
  <c r="W12" i="1"/>
  <c r="W13" i="1" s="1"/>
  <c r="W14" i="1" s="1"/>
  <c r="P2" i="1"/>
  <c r="P3" i="1" s="1"/>
  <c r="P4" i="1" s="1"/>
  <c r="J2" i="1"/>
  <c r="J3" i="1" s="1"/>
  <c r="J4" i="1" s="1"/>
  <c r="L2" i="1" l="1"/>
  <c r="L3" i="1" s="1"/>
  <c r="N3" i="1"/>
  <c r="N4" i="1" s="1"/>
</calcChain>
</file>

<file path=xl/sharedStrings.xml><?xml version="1.0" encoding="utf-8"?>
<sst xmlns="http://schemas.openxmlformats.org/spreadsheetml/2006/main" count="61" uniqueCount="53">
  <si>
    <t>Vcc</t>
  </si>
  <si>
    <t>R1</t>
  </si>
  <si>
    <t>R2</t>
  </si>
  <si>
    <t>Rs</t>
  </si>
  <si>
    <t>R4</t>
  </si>
  <si>
    <t>RL</t>
  </si>
  <si>
    <t>RE</t>
  </si>
  <si>
    <t>Vth</t>
  </si>
  <si>
    <t>Rth</t>
  </si>
  <si>
    <t>ICQ1</t>
  </si>
  <si>
    <t>Vbeon1</t>
  </si>
  <si>
    <t>Vbeon2</t>
  </si>
  <si>
    <t>HFE2</t>
  </si>
  <si>
    <t>HFE1</t>
  </si>
  <si>
    <t>ICQ2</t>
  </si>
  <si>
    <t>ICQ2'</t>
  </si>
  <si>
    <t>VT</t>
  </si>
  <si>
    <t>hfe1</t>
  </si>
  <si>
    <t>hie1</t>
  </si>
  <si>
    <t>hie2</t>
  </si>
  <si>
    <t>hie2*</t>
  </si>
  <si>
    <t>Ri</t>
  </si>
  <si>
    <t>hfe2*</t>
  </si>
  <si>
    <t>Rd</t>
  </si>
  <si>
    <t>Ria</t>
  </si>
  <si>
    <t>Ris</t>
  </si>
  <si>
    <t>Parámetros del circuito</t>
  </si>
  <si>
    <t>Para polarización</t>
  </si>
  <si>
    <t>Polarización</t>
  </si>
  <si>
    <t>Modelo incremental</t>
  </si>
  <si>
    <t>Impedancias de entrada</t>
  </si>
  <si>
    <t>Ganancias de tension</t>
  </si>
  <si>
    <t>Ganancias de corriente</t>
  </si>
  <si>
    <t>Impedancias de salida</t>
  </si>
  <si>
    <t>Avs</t>
  </si>
  <si>
    <t>hfe2</t>
  </si>
  <si>
    <t>Av</t>
  </si>
  <si>
    <t>Ai</t>
  </si>
  <si>
    <t>Ais</t>
  </si>
  <si>
    <t>Ais'</t>
  </si>
  <si>
    <t>ro</t>
  </si>
  <si>
    <t>roa</t>
  </si>
  <si>
    <t>ros</t>
  </si>
  <si>
    <t>VCEQ1</t>
  </si>
  <si>
    <t>VCEQ2</t>
  </si>
  <si>
    <t>Parámetro</t>
  </si>
  <si>
    <t>Simulado</t>
  </si>
  <si>
    <t>Teórico</t>
  </si>
  <si>
    <t>Medido</t>
  </si>
  <si>
    <t>Zos</t>
  </si>
  <si>
    <t>Avs (veces)</t>
  </si>
  <si>
    <t>Ais (veces)</t>
  </si>
  <si>
    <t xml:space="preserve">Zis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</si>
</sst>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0.00E+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3" xfId="0" applyBorder="1"/>
    <xf numFmtId="164" fontId="0" fillId="0" borderId="4" xfId="0" applyNumberFormat="1" applyBorder="1"/>
    <xf numFmtId="0" fontId="0" fillId="0" borderId="5" xfId="0" applyBorder="1"/>
    <xf numFmtId="164" fontId="0" fillId="0" borderId="6" xfId="0" applyNumberFormat="1" applyBorder="1"/>
    <xf numFmtId="164" fontId="0" fillId="0" borderId="8" xfId="0" applyNumberFormat="1" applyBorder="1"/>
    <xf numFmtId="11" fontId="0" fillId="0" borderId="4" xfId="0" applyNumberFormat="1" applyBorder="1"/>
    <xf numFmtId="0" fontId="0" fillId="0" borderId="10" xfId="0" applyBorder="1"/>
    <xf numFmtId="0" fontId="0" fillId="0" borderId="12" xfId="0" applyBorder="1"/>
    <xf numFmtId="165" fontId="0" fillId="0" borderId="0" xfId="0" applyNumberFormat="1"/>
    <xf numFmtId="165" fontId="0" fillId="0" borderId="8" xfId="0" applyNumberFormat="1" applyBorder="1"/>
    <xf numFmtId="165" fontId="0" fillId="0" borderId="9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4" xfId="0" applyNumberFormat="1" applyBorder="1"/>
    <xf numFmtId="2" fontId="0" fillId="0" borderId="6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tabSelected="1" topLeftCell="J1" workbookViewId="0">
      <selection activeCell="J2" sqref="J2"/>
    </sheetView>
  </sheetViews>
  <sheetFormatPr baseColWidth="10" defaultRowHeight="15" x14ac:dyDescent="0.25"/>
  <cols>
    <col min="2" max="2" width="11.42578125" style="2"/>
    <col min="5" max="5" width="11.42578125" style="2"/>
    <col min="8" max="8" width="12" style="2" bestFit="1" customWidth="1"/>
    <col min="12" max="12" width="11.42578125" style="11"/>
    <col min="14" max="14" width="9.85546875" style="1" customWidth="1"/>
    <col min="16" max="16" width="11.42578125" style="1"/>
  </cols>
  <sheetData>
    <row r="1" spans="1:23" x14ac:dyDescent="0.25">
      <c r="A1" s="20" t="s">
        <v>26</v>
      </c>
      <c r="B1" s="21"/>
      <c r="C1" s="20" t="s">
        <v>27</v>
      </c>
      <c r="D1" s="21"/>
      <c r="E1" s="23" t="s">
        <v>28</v>
      </c>
      <c r="F1" s="24"/>
      <c r="G1" s="25" t="s">
        <v>29</v>
      </c>
      <c r="H1" s="22"/>
      <c r="I1" s="25" t="s">
        <v>30</v>
      </c>
      <c r="J1" s="21"/>
      <c r="K1" s="20" t="s">
        <v>31</v>
      </c>
      <c r="L1" s="21"/>
      <c r="M1" s="20" t="s">
        <v>32</v>
      </c>
      <c r="N1" s="21"/>
      <c r="O1" s="20" t="s">
        <v>33</v>
      </c>
      <c r="P1" s="22"/>
    </row>
    <row r="2" spans="1:23" x14ac:dyDescent="0.25">
      <c r="A2" s="3" t="s">
        <v>0</v>
      </c>
      <c r="B2" s="7">
        <v>15</v>
      </c>
      <c r="C2" s="3" t="s">
        <v>7</v>
      </c>
      <c r="D2" s="7">
        <f>B2*B4/(B4+B3)</f>
        <v>11.511627906976743</v>
      </c>
      <c r="E2" s="3" t="s">
        <v>9</v>
      </c>
      <c r="F2" s="4">
        <f>(D2-D4-D5*(1-B7*D6/B6))/(D3/D7+B7*D6)</f>
        <v>9.3543463340569548E-5</v>
      </c>
      <c r="G2" s="9" t="s">
        <v>16</v>
      </c>
      <c r="H2" s="8">
        <v>2.5999999999999999E-2</v>
      </c>
      <c r="I2" s="9" t="s">
        <v>21</v>
      </c>
      <c r="J2" s="7">
        <f>H7+(H3+1)*H9+(H3+1)*(H5+1)*H6</f>
        <v>3305442.7185183191</v>
      </c>
      <c r="K2" s="3" t="s">
        <v>36</v>
      </c>
      <c r="L2" s="12">
        <f>H6*(H5+1)*(H3+1)/J2</f>
        <v>0.9813776474400524</v>
      </c>
      <c r="M2" s="3" t="s">
        <v>37</v>
      </c>
      <c r="N2" s="14">
        <f>(H5+1)*(H3+1)</f>
        <v>3934.0764496659458</v>
      </c>
      <c r="O2" s="3" t="s">
        <v>40</v>
      </c>
      <c r="P2" s="16">
        <f>(B5*D3/(D3+B5)+H7+(H3+1)*H9)/(H3+1)/(H5+1)</f>
        <v>17.895510053835693</v>
      </c>
    </row>
    <row r="3" spans="1:23" ht="15.75" thickBot="1" x14ac:dyDescent="0.3">
      <c r="A3" s="3" t="s">
        <v>1</v>
      </c>
      <c r="B3" s="7">
        <v>100000</v>
      </c>
      <c r="C3" s="3" t="s">
        <v>8</v>
      </c>
      <c r="D3" s="7">
        <f>B4*B3/(B3+B4)</f>
        <v>76744.186046511633</v>
      </c>
      <c r="E3" s="3" t="s">
        <v>14</v>
      </c>
      <c r="F3" s="4">
        <f>D2/(D3/(D6*D7)+B7*(D6+1)/D6)-D4/(D3/D6+B7*D7*(D6+1)/D6)-D5*(D6/B6+(1-B7*D6/B6)*(D7+1)/(D3/D6+B7*D7*(D6+1)/D6))</f>
        <v>2.2993084791346876E-3</v>
      </c>
      <c r="G3" s="9" t="s">
        <v>17</v>
      </c>
      <c r="H3" s="4">
        <f>D7</f>
        <v>47</v>
      </c>
      <c r="I3" s="9" t="s">
        <v>24</v>
      </c>
      <c r="J3" s="7">
        <f>J2*D3/(D3+J2)</f>
        <v>75002.806797484183</v>
      </c>
      <c r="K3" s="5" t="s">
        <v>34</v>
      </c>
      <c r="L3" s="13">
        <f>L2*J3/(J3+B5)</f>
        <v>0.86592526599362019</v>
      </c>
      <c r="M3" s="3" t="s">
        <v>38</v>
      </c>
      <c r="N3" s="14">
        <f>N2*D3/(D3+J2)</f>
        <v>89.266945764255325</v>
      </c>
      <c r="O3" s="3" t="s">
        <v>41</v>
      </c>
      <c r="P3" s="16">
        <f>P2*B7/(P2+B7)</f>
        <v>17.82763036480814</v>
      </c>
    </row>
    <row r="4" spans="1:23" ht="15.75" thickBot="1" x14ac:dyDescent="0.3">
      <c r="A4" s="3" t="s">
        <v>2</v>
      </c>
      <c r="B4" s="7">
        <v>330000</v>
      </c>
      <c r="C4" s="3" t="s">
        <v>10</v>
      </c>
      <c r="D4" s="7">
        <v>0.7</v>
      </c>
      <c r="E4" s="3" t="s">
        <v>15</v>
      </c>
      <c r="F4" s="4">
        <f>(F2-D5/B6)*D6</f>
        <v>2.1189117006512599E-3</v>
      </c>
      <c r="G4" s="9" t="s">
        <v>35</v>
      </c>
      <c r="H4" s="4">
        <f>D6</f>
        <v>90</v>
      </c>
      <c r="I4" s="10" t="s">
        <v>25</v>
      </c>
      <c r="J4" s="6">
        <f>J3+B5</f>
        <v>85002.806797484183</v>
      </c>
      <c r="M4" s="5" t="s">
        <v>39</v>
      </c>
      <c r="N4" s="15">
        <f>N3*B7/(B7+B8)</f>
        <v>73.60607808631579</v>
      </c>
      <c r="O4" s="5" t="s">
        <v>42</v>
      </c>
      <c r="P4" s="17">
        <f>P3*B8/(B8+P3)</f>
        <v>17.515372773303856</v>
      </c>
    </row>
    <row r="5" spans="1:23" x14ac:dyDescent="0.25">
      <c r="A5" s="3" t="s">
        <v>3</v>
      </c>
      <c r="B5" s="7">
        <v>10000</v>
      </c>
      <c r="C5" s="3" t="s">
        <v>11</v>
      </c>
      <c r="D5" s="7">
        <v>0.7</v>
      </c>
      <c r="E5" s="18" t="s">
        <v>43</v>
      </c>
      <c r="F5" s="4">
        <f>B2-D5*(1+B7/B6)-B7*F4</f>
        <v>4.0121150069390783</v>
      </c>
      <c r="G5" s="3" t="s">
        <v>22</v>
      </c>
      <c r="H5" s="4">
        <f>H4*B6/(B6+H8)</f>
        <v>80.959926034707209</v>
      </c>
      <c r="V5" s="3" t="s">
        <v>41</v>
      </c>
      <c r="W5" s="16" t="e">
        <f>#REF!*B7/(B7+#REF!)</f>
        <v>#REF!</v>
      </c>
    </row>
    <row r="6" spans="1:23" ht="15.75" thickBot="1" x14ac:dyDescent="0.3">
      <c r="A6" s="3" t="s">
        <v>4</v>
      </c>
      <c r="B6" s="7">
        <v>10000</v>
      </c>
      <c r="C6" s="3" t="s">
        <v>12</v>
      </c>
      <c r="D6" s="7">
        <v>90</v>
      </c>
      <c r="E6" s="19" t="s">
        <v>44</v>
      </c>
      <c r="F6" s="6">
        <f>B2-D5*B7/B6-B7*F4</f>
        <v>4.7121150069390776</v>
      </c>
      <c r="G6" s="3" t="s">
        <v>23</v>
      </c>
      <c r="H6" s="4">
        <f>B7*B8/(B8+B7)</f>
        <v>824.56140350877195</v>
      </c>
      <c r="V6" s="5" t="s">
        <v>42</v>
      </c>
      <c r="W6" s="17" t="e">
        <f>W5*B8/(B8+W5)</f>
        <v>#REF!</v>
      </c>
    </row>
    <row r="7" spans="1:23" ht="15.75" thickBot="1" x14ac:dyDescent="0.3">
      <c r="A7" s="3" t="s">
        <v>6</v>
      </c>
      <c r="B7" s="7">
        <v>4700</v>
      </c>
      <c r="C7" s="5" t="s">
        <v>13</v>
      </c>
      <c r="D7" s="6">
        <v>47</v>
      </c>
      <c r="G7" s="3" t="s">
        <v>18</v>
      </c>
      <c r="H7" s="4">
        <f>H2/F2*(H3+1)</f>
        <v>13341.391856065111</v>
      </c>
      <c r="W7" s="1"/>
    </row>
    <row r="8" spans="1:23" ht="15.75" thickBot="1" x14ac:dyDescent="0.3">
      <c r="A8" s="5" t="s">
        <v>5</v>
      </c>
      <c r="B8" s="6">
        <v>1000</v>
      </c>
      <c r="G8" s="3" t="s">
        <v>19</v>
      </c>
      <c r="H8" s="4">
        <f>H2/F4*(H4+1)</f>
        <v>1116.6109466821085</v>
      </c>
      <c r="W8" s="1"/>
    </row>
    <row r="9" spans="1:23" ht="15.75" thickBot="1" x14ac:dyDescent="0.3">
      <c r="G9" s="5" t="s">
        <v>20</v>
      </c>
      <c r="H9" s="6">
        <f>H8*B6/(B6+H8)</f>
        <v>1004.45266281031</v>
      </c>
      <c r="V9" s="3" t="s">
        <v>40</v>
      </c>
      <c r="W9" s="16"/>
    </row>
    <row r="10" spans="1:23" x14ac:dyDescent="0.25">
      <c r="V10" s="3" t="s">
        <v>41</v>
      </c>
      <c r="W10" s="16">
        <f>W9*B4/(B4+W9)</f>
        <v>0</v>
      </c>
    </row>
    <row r="11" spans="1:23" ht="15.75" thickBot="1" x14ac:dyDescent="0.3">
      <c r="V11" s="5" t="s">
        <v>42</v>
      </c>
      <c r="W11" s="17">
        <f>W10*B5/(B5+W10)</f>
        <v>0</v>
      </c>
    </row>
    <row r="12" spans="1:23" x14ac:dyDescent="0.25">
      <c r="V12" s="3" t="s">
        <v>40</v>
      </c>
      <c r="W12" s="16">
        <f>B5*D3/(B5+D3)+H7+H9</f>
        <v>23193.029505470597</v>
      </c>
    </row>
    <row r="13" spans="1:23" x14ac:dyDescent="0.25">
      <c r="A13" s="26" t="s">
        <v>45</v>
      </c>
      <c r="B13" s="27" t="s">
        <v>47</v>
      </c>
      <c r="C13" s="26" t="s">
        <v>46</v>
      </c>
      <c r="D13" s="26" t="s">
        <v>48</v>
      </c>
      <c r="V13" s="3" t="s">
        <v>41</v>
      </c>
      <c r="W13" s="16">
        <f>W12*B7/(B7+W12)</f>
        <v>3908.0458669551281</v>
      </c>
    </row>
    <row r="14" spans="1:23" ht="15.75" thickBot="1" x14ac:dyDescent="0.3">
      <c r="A14" s="26" t="s">
        <v>50</v>
      </c>
      <c r="B14" s="28">
        <v>0.86599999999999999</v>
      </c>
      <c r="C14" s="28">
        <v>0.86899999999999999</v>
      </c>
      <c r="D14" s="28">
        <v>0.86299999999999999</v>
      </c>
      <c r="V14" s="5" t="s">
        <v>42</v>
      </c>
      <c r="W14" s="17">
        <f>W13*B8/(B8+W13)</f>
        <v>796.25292283171268</v>
      </c>
    </row>
    <row r="15" spans="1:23" x14ac:dyDescent="0.25">
      <c r="A15" s="26" t="s">
        <v>51</v>
      </c>
      <c r="B15" s="1">
        <v>74</v>
      </c>
      <c r="C15" s="28">
        <v>75.739999999999995</v>
      </c>
      <c r="D15" s="28">
        <v>75.34</v>
      </c>
    </row>
    <row r="16" spans="1:23" x14ac:dyDescent="0.25">
      <c r="A16" s="26" t="s">
        <v>52</v>
      </c>
      <c r="B16" s="28">
        <v>85</v>
      </c>
      <c r="C16" s="28">
        <v>86.66</v>
      </c>
      <c r="D16" s="28">
        <v>85</v>
      </c>
    </row>
    <row r="17" spans="1:4" x14ac:dyDescent="0.25">
      <c r="A17" s="26" t="s">
        <v>49</v>
      </c>
      <c r="B17" s="28">
        <v>17.52</v>
      </c>
      <c r="C17" s="28">
        <v>35.89</v>
      </c>
      <c r="D17" s="28">
        <v>32.97</v>
      </c>
    </row>
  </sheetData>
  <mergeCells count="8">
    <mergeCell ref="M1:N1"/>
    <mergeCell ref="O1:P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</dc:creator>
  <cp:lastModifiedBy>Emilia</cp:lastModifiedBy>
  <dcterms:created xsi:type="dcterms:W3CDTF">2019-09-24T04:31:56Z</dcterms:created>
  <dcterms:modified xsi:type="dcterms:W3CDTF">2019-09-25T19:51:15Z</dcterms:modified>
</cp:coreProperties>
</file>