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ining\Academy\Statistics (Python)\3. Summary Measures\"/>
    </mc:Choice>
  </mc:AlternateContent>
  <xr:revisionPtr revIDLastSave="0" documentId="13_ncr:1_{9B5507C5-E6F4-4620-B903-4915FBE2631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Variation" sheetId="4" r:id="rId3"/>
    <sheet name="Quartiles" sheetId="3" r:id="rId4"/>
    <sheet name="Kurtosis" sheetId="5" r:id="rId5"/>
  </sheets>
  <calcPr calcId="191029"/>
</workbook>
</file>

<file path=xl/calcChain.xml><?xml version="1.0" encoding="utf-8"?>
<calcChain xmlns="http://schemas.openxmlformats.org/spreadsheetml/2006/main">
  <c r="B13" i="4" l="1"/>
  <c r="M13" i="4"/>
  <c r="M14" i="4" s="1"/>
  <c r="K13" i="4"/>
  <c r="J13" i="4"/>
  <c r="I13" i="4"/>
  <c r="H13" i="4"/>
  <c r="G13" i="4"/>
  <c r="F13" i="4"/>
  <c r="E13" i="4"/>
  <c r="D13" i="4"/>
  <c r="C13" i="4"/>
  <c r="M9" i="4"/>
  <c r="M4" i="4"/>
  <c r="D11" i="4" s="1"/>
  <c r="D12" i="4" s="1"/>
  <c r="Q4" i="4"/>
  <c r="R4" i="4"/>
  <c r="S4" i="4" s="1"/>
  <c r="R3" i="4"/>
  <c r="Q3" i="4"/>
  <c r="N4" i="4"/>
  <c r="O4" i="4"/>
  <c r="P4" i="4" s="1"/>
  <c r="O3" i="4"/>
  <c r="N3" i="4"/>
  <c r="M3" i="4"/>
  <c r="F6" i="4" s="1"/>
  <c r="F7" i="4" s="1"/>
  <c r="H18" i="3"/>
  <c r="H17" i="3"/>
  <c r="H16" i="3"/>
  <c r="H15" i="3"/>
  <c r="H8" i="3"/>
  <c r="H7" i="3"/>
  <c r="H6" i="3"/>
  <c r="H5" i="3"/>
  <c r="B26" i="1"/>
  <c r="B25" i="1"/>
  <c r="C3" i="1" s="1"/>
  <c r="D3" i="1" s="1"/>
  <c r="L13" i="1"/>
  <c r="K13" i="1"/>
  <c r="L10" i="1"/>
  <c r="K10" i="1"/>
  <c r="K11" i="1"/>
  <c r="G6" i="4" l="1"/>
  <c r="D6" i="4"/>
  <c r="C6" i="4"/>
  <c r="H11" i="4"/>
  <c r="H12" i="4" s="1"/>
  <c r="B6" i="4"/>
  <c r="G11" i="4"/>
  <c r="G12" i="4" s="1"/>
  <c r="S3" i="4"/>
  <c r="F8" i="4"/>
  <c r="J6" i="4"/>
  <c r="F11" i="4"/>
  <c r="F12" i="4" s="1"/>
  <c r="H6" i="4"/>
  <c r="I6" i="4"/>
  <c r="E6" i="4"/>
  <c r="C11" i="4"/>
  <c r="C12" i="4" s="1"/>
  <c r="B11" i="4"/>
  <c r="B12" i="4" s="1"/>
  <c r="K11" i="4"/>
  <c r="K12" i="4" s="1"/>
  <c r="J11" i="4"/>
  <c r="J12" i="4" s="1"/>
  <c r="K6" i="4"/>
  <c r="I11" i="4"/>
  <c r="I12" i="4" s="1"/>
  <c r="P3" i="4"/>
  <c r="E11" i="4"/>
  <c r="E12" i="4" s="1"/>
  <c r="C5" i="1"/>
  <c r="C20" i="1"/>
  <c r="C21" i="1"/>
  <c r="C22" i="1"/>
  <c r="H14" i="1"/>
  <c r="C13" i="1"/>
  <c r="I7" i="4" l="1"/>
  <c r="I8" i="4"/>
  <c r="H8" i="4"/>
  <c r="H7" i="4"/>
  <c r="J7" i="4"/>
  <c r="J8" i="4"/>
  <c r="C7" i="4"/>
  <c r="C8" i="4"/>
  <c r="K7" i="4"/>
  <c r="K8" i="4"/>
  <c r="D7" i="4"/>
  <c r="D8" i="4"/>
  <c r="B8" i="4"/>
  <c r="B7" i="4"/>
  <c r="E7" i="4"/>
  <c r="E8" i="4"/>
  <c r="G8" i="4"/>
  <c r="G7" i="4"/>
  <c r="M12" i="4"/>
  <c r="H16" i="1"/>
  <c r="C11" i="1"/>
  <c r="C7" i="1"/>
  <c r="C4" i="1"/>
  <c r="E4" i="1" s="1"/>
  <c r="C8" i="1"/>
  <c r="C6" i="1"/>
  <c r="M7" i="4" l="1"/>
  <c r="M8" i="4"/>
  <c r="E3" i="1"/>
  <c r="K11" i="2"/>
  <c r="L11" i="1" l="1"/>
  <c r="K7" i="2" l="1"/>
  <c r="C24" i="2"/>
  <c r="C23" i="2"/>
  <c r="G19" i="1"/>
  <c r="H7" i="2" l="1"/>
  <c r="G7" i="2"/>
  <c r="H11" i="2"/>
  <c r="G11" i="2"/>
  <c r="D7" i="1"/>
  <c r="C9" i="1"/>
  <c r="D4" i="1"/>
  <c r="D11" i="1"/>
  <c r="C15" i="1"/>
  <c r="E15" i="1" s="1"/>
  <c r="C19" i="1"/>
  <c r="D19" i="1" s="1"/>
  <c r="C17" i="1"/>
  <c r="E22" i="1"/>
  <c r="C18" i="1"/>
  <c r="C14" i="1"/>
  <c r="C10" i="1"/>
  <c r="C16" i="1"/>
  <c r="C12" i="1"/>
  <c r="H19" i="1"/>
  <c r="E7" i="1" l="1"/>
  <c r="E11" i="1"/>
  <c r="E19" i="1"/>
  <c r="D15" i="1"/>
  <c r="D8" i="1"/>
  <c r="E8" i="1"/>
  <c r="D6" i="1"/>
  <c r="E6" i="1"/>
  <c r="D22" i="1"/>
  <c r="E17" i="1"/>
  <c r="D17" i="1"/>
  <c r="D20" i="1"/>
  <c r="E20" i="1"/>
  <c r="D18" i="1"/>
  <c r="E18" i="1"/>
  <c r="E13" i="1"/>
  <c r="D13" i="1"/>
  <c r="D16" i="1"/>
  <c r="E16" i="1"/>
  <c r="D14" i="1"/>
  <c r="E14" i="1"/>
  <c r="E9" i="1"/>
  <c r="D9" i="1"/>
  <c r="D12" i="1"/>
  <c r="E12" i="1"/>
  <c r="D10" i="1"/>
  <c r="E10" i="1"/>
  <c r="E5" i="1"/>
  <c r="D5" i="1"/>
  <c r="E21" i="1"/>
  <c r="D21" i="1"/>
  <c r="D24" i="1" l="1"/>
  <c r="E24" i="1"/>
  <c r="F24" i="1" s="1"/>
</calcChain>
</file>

<file path=xl/sharedStrings.xml><?xml version="1.0" encoding="utf-8"?>
<sst xmlns="http://schemas.openxmlformats.org/spreadsheetml/2006/main" count="66" uniqueCount="43">
  <si>
    <t>X</t>
  </si>
  <si>
    <t>Range</t>
  </si>
  <si>
    <t>QD</t>
  </si>
  <si>
    <t>Mean</t>
  </si>
  <si>
    <t>Median</t>
  </si>
  <si>
    <t>X - mean</t>
  </si>
  <si>
    <t>|X-mean|</t>
  </si>
  <si>
    <t>MD</t>
  </si>
  <si>
    <t>(X-mean)^2</t>
  </si>
  <si>
    <t>Variance</t>
  </si>
  <si>
    <t>SD</t>
  </si>
  <si>
    <t>n</t>
  </si>
  <si>
    <t>%</t>
  </si>
  <si>
    <t>Mean- 2*SD</t>
  </si>
  <si>
    <t>Mean + 2*SD</t>
  </si>
  <si>
    <t>Quartile 1</t>
  </si>
  <si>
    <t>Quartile 3</t>
  </si>
  <si>
    <t>Std Dev</t>
  </si>
  <si>
    <t>CV</t>
  </si>
  <si>
    <t>Distance(km)</t>
  </si>
  <si>
    <t>Weight(kg)</t>
  </si>
  <si>
    <t>Mean-1.5*SD</t>
  </si>
  <si>
    <t>Mean_1.5*SD</t>
  </si>
  <si>
    <t>Deviations from Mean</t>
  </si>
  <si>
    <t>Absolute Deviations from Mean</t>
  </si>
  <si>
    <t>Squared Deviations from Mean</t>
  </si>
  <si>
    <t>1st Quartile</t>
  </si>
  <si>
    <t>2nd Quartile</t>
  </si>
  <si>
    <t xml:space="preserve">3rd Quartile </t>
  </si>
  <si>
    <t>A</t>
  </si>
  <si>
    <t>B</t>
  </si>
  <si>
    <t>Min</t>
  </si>
  <si>
    <t>Max</t>
  </si>
  <si>
    <t>Q1</t>
  </si>
  <si>
    <t>Q3</t>
  </si>
  <si>
    <t>DA</t>
  </si>
  <si>
    <t>abs(DA)</t>
  </si>
  <si>
    <t>Mean Deviation</t>
  </si>
  <si>
    <t>DB</t>
  </si>
  <si>
    <t>abs(DB)</t>
  </si>
  <si>
    <t>sqr(DA)</t>
  </si>
  <si>
    <t>Std deviation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</si>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</sst>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Kurtosis!$B$1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Kurtosis!$B$2:$B$9</c:f>
              <c:numCache>
                <c:formatCode>General</c:formatCode>
                <c:ptCount val="8"/>
                <c:pt idx="0">
                  <c:v>45</c:v>
                </c:pt>
                <c:pt idx="1">
                  <c:v>45</c:v>
                </c:pt>
                <c:pt idx="2">
                  <c:v>46</c:v>
                </c:pt>
                <c:pt idx="3">
                  <c:v>46</c:v>
                </c:pt>
                <c:pt idx="4">
                  <c:v>47</c:v>
                </c:pt>
                <c:pt idx="5">
                  <c:v>46</c:v>
                </c:pt>
                <c:pt idx="6">
                  <c:v>45</c:v>
                </c:pt>
                <c:pt idx="7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ED-4DD6-97CC-7BABD1900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795632"/>
        <c:axId val="359108880"/>
      </c:barChart>
      <c:catAx>
        <c:axId val="360795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08880"/>
        <c:crosses val="autoZero"/>
        <c:auto val="1"/>
        <c:lblAlgn val="ctr"/>
        <c:lblOffset val="100"/>
        <c:noMultiLvlLbl val="0"/>
      </c:catAx>
      <c:valAx>
        <c:axId val="35910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79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Kurtosis!$B$11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Kurtosis!$B$12:$B$19</c:f>
              <c:numCache>
                <c:formatCode>General</c:formatCode>
                <c:ptCount val="8"/>
                <c:pt idx="0">
                  <c:v>45</c:v>
                </c:pt>
                <c:pt idx="1">
                  <c:v>48</c:v>
                </c:pt>
                <c:pt idx="2">
                  <c:v>49</c:v>
                </c:pt>
                <c:pt idx="3">
                  <c:v>50</c:v>
                </c:pt>
                <c:pt idx="4">
                  <c:v>52</c:v>
                </c:pt>
                <c:pt idx="5">
                  <c:v>51</c:v>
                </c:pt>
                <c:pt idx="6">
                  <c:v>49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7-4447-9A62-EA4DE50CB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00352"/>
        <c:axId val="617658800"/>
      </c:barChart>
      <c:catAx>
        <c:axId val="548900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8800"/>
        <c:crosses val="autoZero"/>
        <c:auto val="1"/>
        <c:lblAlgn val="ctr"/>
        <c:lblOffset val="100"/>
        <c:noMultiLvlLbl val="0"/>
      </c:catAx>
      <c:valAx>
        <c:axId val="61765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0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Kurtosis!$B$21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Kurtosis!$B$22:$B$29</c:f>
              <c:numCache>
                <c:formatCode>General</c:formatCode>
                <c:ptCount val="8"/>
                <c:pt idx="0">
                  <c:v>45</c:v>
                </c:pt>
                <c:pt idx="1">
                  <c:v>45</c:v>
                </c:pt>
                <c:pt idx="2">
                  <c:v>49</c:v>
                </c:pt>
                <c:pt idx="3">
                  <c:v>100</c:v>
                </c:pt>
                <c:pt idx="4">
                  <c:v>120</c:v>
                </c:pt>
                <c:pt idx="5">
                  <c:v>51</c:v>
                </c:pt>
                <c:pt idx="6">
                  <c:v>49</c:v>
                </c:pt>
                <c:pt idx="7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1-40FC-A963-F7E1088EB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128624"/>
        <c:axId val="617684592"/>
      </c:barChart>
      <c:catAx>
        <c:axId val="74412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84592"/>
        <c:crosses val="autoZero"/>
        <c:auto val="1"/>
        <c:lblAlgn val="ctr"/>
        <c:lblOffset val="100"/>
        <c:noMultiLvlLbl val="0"/>
      </c:catAx>
      <c:valAx>
        <c:axId val="61768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12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0</xdr:row>
      <xdr:rowOff>4</xdr:rowOff>
    </xdr:from>
    <xdr:to>
      <xdr:col>8</xdr:col>
      <xdr:colOff>406400</xdr:colOff>
      <xdr:row>8</xdr:row>
      <xdr:rowOff>93134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9B890A-7CCE-EB55-D2C1-89C01E557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311150</xdr:colOff>
      <xdr:row>9</xdr:row>
      <xdr:rowOff>114304</xdr:rowOff>
    </xdr:from>
    <xdr:to>
      <xdr:col>8</xdr:col>
      <xdr:colOff>241300</xdr:colOff>
      <xdr:row>18</xdr:row>
      <xdr:rowOff>118533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C56407-27A8-B844-3CA7-C659A7A036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361950</xdr:colOff>
      <xdr:row>16</xdr:row>
      <xdr:rowOff>4</xdr:rowOff>
    </xdr:from>
    <xdr:to>
      <xdr:col>10</xdr:col>
      <xdr:colOff>57150</xdr:colOff>
      <xdr:row>30</xdr:row>
      <xdr:rowOff>135471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EE7233-0AF8-EE8C-1A7E-4A88B9744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opLeftCell="B1" zoomScale="120" zoomScaleNormal="120" workbookViewId="0">
      <pane ySplit="2" topLeftCell="A3" activePane="bottomLeft" state="frozen"/>
      <selection pane="bottomLeft" activeCell="F10" sqref="F10"/>
    </sheetView>
  </sheetViews>
  <sheetFormatPr defaultRowHeight="14.5" x14ac:dyDescent="0.35"/>
  <cols>
    <col min="2" max="2" width="9.1796875" style="1"/>
    <col min="3" max="3" width="14.54296875" customWidth="1"/>
    <col min="4" max="4" width="16.90625" customWidth="1"/>
    <col min="5" max="5" width="19.1796875" customWidth="1"/>
    <col min="7" max="7" width="9.7265625" bestFit="1" customWidth="1"/>
    <col min="11" max="11" width="12.7265625" bestFit="1" customWidth="1"/>
    <col min="12" max="12" width="10.26953125" bestFit="1" customWidth="1"/>
  </cols>
  <sheetData>
    <row r="1" spans="2:12" ht="43.5" x14ac:dyDescent="0.35">
      <c r="B1" s="3"/>
      <c r="C1" s="4" t="s">
        <v>23</v>
      </c>
      <c r="D1" s="4" t="s">
        <v>24</v>
      </c>
      <c r="E1" s="4" t="s">
        <v>25</v>
      </c>
    </row>
    <row r="2" spans="2:12" x14ac:dyDescent="0.35">
      <c r="B2" s="3" t="s">
        <v>0</v>
      </c>
      <c r="C2" s="5" t="s">
        <v>5</v>
      </c>
      <c r="D2" s="5" t="s">
        <v>6</v>
      </c>
      <c r="E2" s="5" t="s">
        <v>8</v>
      </c>
      <c r="K2" t="s">
        <v>19</v>
      </c>
      <c r="L2" t="s">
        <v>20</v>
      </c>
    </row>
    <row r="3" spans="2:12" x14ac:dyDescent="0.35">
      <c r="B3" s="1">
        <v>23</v>
      </c>
      <c r="C3">
        <f>B3-$B$25</f>
        <v>-54.05</v>
      </c>
      <c r="D3">
        <f>ABS(C3)</f>
        <v>54.05</v>
      </c>
      <c r="E3">
        <f>C3*C3</f>
        <v>2921.4024999999997</v>
      </c>
      <c r="K3">
        <v>48</v>
      </c>
      <c r="L3">
        <v>78</v>
      </c>
    </row>
    <row r="4" spans="2:12" x14ac:dyDescent="0.35">
      <c r="B4" s="1">
        <v>45</v>
      </c>
      <c r="C4">
        <f t="shared" ref="C4:C19" si="0">B4-$B$25</f>
        <v>-32.049999999999997</v>
      </c>
      <c r="D4">
        <f t="shared" ref="D4:D22" si="1">ABS(C4)</f>
        <v>32.049999999999997</v>
      </c>
      <c r="E4">
        <f>C4*C4</f>
        <v>1027.2024999999999</v>
      </c>
      <c r="K4">
        <v>49</v>
      </c>
      <c r="L4">
        <v>94</v>
      </c>
    </row>
    <row r="5" spans="2:12" x14ac:dyDescent="0.35">
      <c r="B5" s="1">
        <v>100</v>
      </c>
      <c r="C5">
        <f>B5-$B$25</f>
        <v>22.950000000000003</v>
      </c>
      <c r="D5">
        <f t="shared" si="1"/>
        <v>22.950000000000003</v>
      </c>
      <c r="E5">
        <f t="shared" ref="E5:E21" si="2">C5*C5</f>
        <v>526.7025000000001</v>
      </c>
      <c r="K5">
        <v>82</v>
      </c>
      <c r="L5">
        <v>73</v>
      </c>
    </row>
    <row r="6" spans="2:12" x14ac:dyDescent="0.35">
      <c r="B6" s="1">
        <v>103</v>
      </c>
      <c r="C6">
        <f t="shared" si="0"/>
        <v>25.950000000000003</v>
      </c>
      <c r="D6">
        <f t="shared" si="1"/>
        <v>25.950000000000003</v>
      </c>
      <c r="E6">
        <f t="shared" si="2"/>
        <v>673.40250000000015</v>
      </c>
      <c r="K6">
        <v>52</v>
      </c>
      <c r="L6">
        <v>10</v>
      </c>
    </row>
    <row r="7" spans="2:12" x14ac:dyDescent="0.35">
      <c r="B7" s="1">
        <v>92</v>
      </c>
      <c r="C7">
        <f t="shared" si="0"/>
        <v>14.950000000000003</v>
      </c>
      <c r="D7">
        <f t="shared" si="1"/>
        <v>14.950000000000003</v>
      </c>
      <c r="E7">
        <f t="shared" si="2"/>
        <v>223.50250000000008</v>
      </c>
      <c r="K7">
        <v>68</v>
      </c>
      <c r="L7">
        <v>70</v>
      </c>
    </row>
    <row r="8" spans="2:12" x14ac:dyDescent="0.35">
      <c r="B8" s="1">
        <v>75</v>
      </c>
      <c r="C8">
        <f t="shared" si="0"/>
        <v>-2.0499999999999972</v>
      </c>
      <c r="D8">
        <f t="shared" si="1"/>
        <v>2.0499999999999972</v>
      </c>
      <c r="E8">
        <f t="shared" si="2"/>
        <v>4.2024999999999881</v>
      </c>
    </row>
    <row r="9" spans="2:12" x14ac:dyDescent="0.35">
      <c r="B9" s="1">
        <v>70</v>
      </c>
      <c r="C9">
        <f t="shared" si="0"/>
        <v>-7.0499999999999972</v>
      </c>
      <c r="D9">
        <f t="shared" si="1"/>
        <v>7.0499999999999972</v>
      </c>
      <c r="E9">
        <f t="shared" si="2"/>
        <v>49.702499999999958</v>
      </c>
    </row>
    <row r="10" spans="2:12" x14ac:dyDescent="0.35">
      <c r="B10" s="1">
        <v>90</v>
      </c>
      <c r="C10">
        <f t="shared" si="0"/>
        <v>12.950000000000003</v>
      </c>
      <c r="D10">
        <f t="shared" si="1"/>
        <v>12.950000000000003</v>
      </c>
      <c r="E10">
        <f t="shared" si="2"/>
        <v>167.70250000000007</v>
      </c>
      <c r="J10" t="s">
        <v>17</v>
      </c>
      <c r="K10">
        <f>_xlfn.STDEV.S(K3:K7)</f>
        <v>14.805404418657393</v>
      </c>
      <c r="L10">
        <f>_xlfn.STDEV.S(L3:L7)</f>
        <v>32.109188716004645</v>
      </c>
    </row>
    <row r="11" spans="2:12" x14ac:dyDescent="0.35">
      <c r="B11" s="1">
        <v>70</v>
      </c>
      <c r="C11">
        <f t="shared" si="0"/>
        <v>-7.0499999999999972</v>
      </c>
      <c r="D11">
        <f t="shared" si="1"/>
        <v>7.0499999999999972</v>
      </c>
      <c r="E11">
        <f t="shared" si="2"/>
        <v>49.702499999999958</v>
      </c>
      <c r="J11" t="s">
        <v>3</v>
      </c>
      <c r="K11">
        <f>AVERAGE(K3:K7)</f>
        <v>59.8</v>
      </c>
      <c r="L11">
        <f>AVERAGE(L3:L7)</f>
        <v>65</v>
      </c>
    </row>
    <row r="12" spans="2:12" x14ac:dyDescent="0.35">
      <c r="B12" s="1">
        <v>90</v>
      </c>
      <c r="C12">
        <f t="shared" si="0"/>
        <v>12.950000000000003</v>
      </c>
      <c r="D12">
        <f t="shared" si="1"/>
        <v>12.950000000000003</v>
      </c>
      <c r="E12">
        <f t="shared" si="2"/>
        <v>167.70250000000007</v>
      </c>
    </row>
    <row r="13" spans="2:12" x14ac:dyDescent="0.35">
      <c r="B13" s="1">
        <v>79</v>
      </c>
      <c r="C13">
        <f t="shared" si="0"/>
        <v>1.9500000000000028</v>
      </c>
      <c r="D13">
        <f t="shared" si="1"/>
        <v>1.9500000000000028</v>
      </c>
      <c r="E13">
        <f t="shared" si="2"/>
        <v>3.8025000000000109</v>
      </c>
      <c r="J13" t="s">
        <v>18</v>
      </c>
      <c r="K13">
        <f>K10/K11</f>
        <v>0.24758201368992297</v>
      </c>
      <c r="L13">
        <f>L10/L11</f>
        <v>0.49398751870776375</v>
      </c>
    </row>
    <row r="14" spans="2:12" x14ac:dyDescent="0.35">
      <c r="B14" s="1">
        <v>78</v>
      </c>
      <c r="C14">
        <f t="shared" si="0"/>
        <v>0.95000000000000284</v>
      </c>
      <c r="D14">
        <f t="shared" si="1"/>
        <v>0.95000000000000284</v>
      </c>
      <c r="E14">
        <f t="shared" si="2"/>
        <v>0.90250000000000541</v>
      </c>
      <c r="G14" t="s">
        <v>15</v>
      </c>
      <c r="H14" s="1">
        <f>QUARTILE(B3:B22,1)</f>
        <v>70</v>
      </c>
    </row>
    <row r="15" spans="2:12" x14ac:dyDescent="0.35">
      <c r="B15" s="1">
        <v>70</v>
      </c>
      <c r="C15">
        <f t="shared" si="0"/>
        <v>-7.0499999999999972</v>
      </c>
      <c r="D15">
        <f t="shared" si="1"/>
        <v>7.0499999999999972</v>
      </c>
      <c r="E15">
        <f t="shared" si="2"/>
        <v>49.702499999999958</v>
      </c>
      <c r="H15" s="1"/>
    </row>
    <row r="16" spans="2:12" x14ac:dyDescent="0.35">
      <c r="B16" s="1">
        <v>80</v>
      </c>
      <c r="C16">
        <f t="shared" si="0"/>
        <v>2.9500000000000028</v>
      </c>
      <c r="D16">
        <f t="shared" si="1"/>
        <v>2.9500000000000028</v>
      </c>
      <c r="E16">
        <f t="shared" si="2"/>
        <v>8.7025000000000166</v>
      </c>
      <c r="G16" t="s">
        <v>16</v>
      </c>
      <c r="H16" s="1">
        <f>QUARTILE(B3:B22,3)</f>
        <v>90.25</v>
      </c>
    </row>
    <row r="17" spans="1:8" x14ac:dyDescent="0.35">
      <c r="B17" s="1">
        <v>92</v>
      </c>
      <c r="C17">
        <f t="shared" si="0"/>
        <v>14.950000000000003</v>
      </c>
      <c r="D17">
        <f t="shared" si="1"/>
        <v>14.950000000000003</v>
      </c>
      <c r="E17">
        <f t="shared" si="2"/>
        <v>223.50250000000008</v>
      </c>
    </row>
    <row r="18" spans="1:8" x14ac:dyDescent="0.35">
      <c r="B18" s="1">
        <v>82</v>
      </c>
      <c r="C18">
        <f t="shared" si="0"/>
        <v>4.9500000000000028</v>
      </c>
      <c r="D18">
        <f t="shared" si="1"/>
        <v>4.9500000000000028</v>
      </c>
      <c r="E18">
        <f t="shared" si="2"/>
        <v>24.50250000000003</v>
      </c>
      <c r="G18" s="1" t="s">
        <v>1</v>
      </c>
      <c r="H18" s="1" t="s">
        <v>2</v>
      </c>
    </row>
    <row r="19" spans="1:8" x14ac:dyDescent="0.35">
      <c r="B19" s="1">
        <v>91</v>
      </c>
      <c r="C19">
        <f t="shared" si="0"/>
        <v>13.950000000000003</v>
      </c>
      <c r="D19">
        <f t="shared" si="1"/>
        <v>13.950000000000003</v>
      </c>
      <c r="E19">
        <f t="shared" si="2"/>
        <v>194.60250000000008</v>
      </c>
      <c r="G19" s="1">
        <f>MAX(B3:B22)-MIN(B3:B22)</f>
        <v>80</v>
      </c>
      <c r="H19" s="1">
        <f>(H16-H14)/2</f>
        <v>10.125</v>
      </c>
    </row>
    <row r="20" spans="1:8" x14ac:dyDescent="0.35">
      <c r="B20" s="1">
        <v>82</v>
      </c>
      <c r="C20">
        <f>B20-$B$25</f>
        <v>4.9500000000000028</v>
      </c>
      <c r="D20">
        <f t="shared" si="1"/>
        <v>4.9500000000000028</v>
      </c>
      <c r="E20">
        <f t="shared" si="2"/>
        <v>24.50250000000003</v>
      </c>
    </row>
    <row r="21" spans="1:8" x14ac:dyDescent="0.35">
      <c r="B21" s="1">
        <v>51</v>
      </c>
      <c r="C21">
        <f>B21-$B$25</f>
        <v>-26.049999999999997</v>
      </c>
      <c r="D21">
        <f t="shared" si="1"/>
        <v>26.049999999999997</v>
      </c>
      <c r="E21">
        <f t="shared" si="2"/>
        <v>678.60249999999985</v>
      </c>
    </row>
    <row r="22" spans="1:8" x14ac:dyDescent="0.35">
      <c r="B22" s="1">
        <v>78</v>
      </c>
      <c r="C22">
        <f>B22-$B$25</f>
        <v>0.95000000000000284</v>
      </c>
      <c r="D22">
        <f t="shared" si="1"/>
        <v>0.95000000000000284</v>
      </c>
      <c r="E22">
        <f>C22*C22</f>
        <v>0.90250000000000541</v>
      </c>
    </row>
    <row r="23" spans="1:8" x14ac:dyDescent="0.35">
      <c r="D23" t="s">
        <v>7</v>
      </c>
      <c r="E23" t="s">
        <v>9</v>
      </c>
      <c r="F23" t="s">
        <v>10</v>
      </c>
    </row>
    <row r="24" spans="1:8" x14ac:dyDescent="0.35">
      <c r="D24">
        <f>AVERAGE(D3:D22)</f>
        <v>13.534999999999997</v>
      </c>
      <c r="E24">
        <f>AVERAGE(E3:E22)</f>
        <v>351.04750000000013</v>
      </c>
      <c r="F24">
        <f>SQRT(E24)</f>
        <v>18.736261633527647</v>
      </c>
    </row>
    <row r="25" spans="1:8" x14ac:dyDescent="0.35">
      <c r="A25" t="s">
        <v>3</v>
      </c>
      <c r="B25" s="1">
        <f>AVERAGE(B3:B22)</f>
        <v>77.05</v>
      </c>
    </row>
    <row r="26" spans="1:8" x14ac:dyDescent="0.35">
      <c r="A26" t="s">
        <v>4</v>
      </c>
      <c r="B26" s="1">
        <f>MEDIAN(B3:B22)</f>
        <v>79.5</v>
      </c>
      <c r="D26">
        <v>13.535</v>
      </c>
      <c r="E26">
        <v>351.04750000000001</v>
      </c>
      <c r="F26">
        <v>18.736261633527647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24"/>
  <sheetViews>
    <sheetView topLeftCell="A4" zoomScale="140" zoomScaleNormal="140" workbookViewId="0">
      <selection activeCell="A18" sqref="A18"/>
    </sheetView>
  </sheetViews>
  <sheetFormatPr defaultRowHeight="14.5" x14ac:dyDescent="0.35"/>
  <cols>
    <col min="7" max="7" width="12" bestFit="1" customWidth="1"/>
    <col min="8" max="8" width="12.1796875" bestFit="1" customWidth="1"/>
  </cols>
  <sheetData>
    <row r="1" spans="3:11" x14ac:dyDescent="0.35">
      <c r="C1" t="s">
        <v>0</v>
      </c>
    </row>
    <row r="2" spans="3:11" x14ac:dyDescent="0.35">
      <c r="C2" s="2">
        <v>-45</v>
      </c>
    </row>
    <row r="3" spans="3:11" x14ac:dyDescent="0.35">
      <c r="C3">
        <v>20</v>
      </c>
    </row>
    <row r="4" spans="3:11" x14ac:dyDescent="0.35">
      <c r="C4">
        <v>23</v>
      </c>
    </row>
    <row r="5" spans="3:11" x14ac:dyDescent="0.35">
      <c r="C5">
        <v>30</v>
      </c>
    </row>
    <row r="6" spans="3:11" x14ac:dyDescent="0.35">
      <c r="C6">
        <v>45</v>
      </c>
      <c r="G6" t="s">
        <v>13</v>
      </c>
      <c r="H6" t="s">
        <v>14</v>
      </c>
      <c r="J6" s="1" t="s">
        <v>11</v>
      </c>
      <c r="K6" s="1" t="s">
        <v>12</v>
      </c>
    </row>
    <row r="7" spans="3:11" x14ac:dyDescent="0.35">
      <c r="C7">
        <v>48</v>
      </c>
      <c r="G7">
        <f>C23-2*C24</f>
        <v>-40.120189849107291</v>
      </c>
      <c r="H7">
        <f>C23+2*C24</f>
        <v>175.12018984910731</v>
      </c>
      <c r="J7" s="1">
        <v>18</v>
      </c>
      <c r="K7" s="1">
        <f>J7/20%</f>
        <v>90</v>
      </c>
    </row>
    <row r="8" spans="3:11" x14ac:dyDescent="0.35">
      <c r="C8">
        <v>51</v>
      </c>
    </row>
    <row r="9" spans="3:11" x14ac:dyDescent="0.35">
      <c r="C9">
        <v>156</v>
      </c>
    </row>
    <row r="10" spans="3:11" x14ac:dyDescent="0.35">
      <c r="C10">
        <v>82</v>
      </c>
      <c r="G10" t="s">
        <v>21</v>
      </c>
      <c r="H10" t="s">
        <v>22</v>
      </c>
      <c r="J10" s="1" t="s">
        <v>11</v>
      </c>
      <c r="K10" s="1" t="s">
        <v>12</v>
      </c>
    </row>
    <row r="11" spans="3:11" x14ac:dyDescent="0.35">
      <c r="C11" s="2">
        <v>200</v>
      </c>
      <c r="G11">
        <f>C23-1.5*C24</f>
        <v>-13.215142386830465</v>
      </c>
      <c r="H11">
        <f>C23+1.5*C24</f>
        <v>148.21514238683045</v>
      </c>
      <c r="J11" s="1">
        <v>17</v>
      </c>
      <c r="K11" s="1">
        <f>J11/20%</f>
        <v>85</v>
      </c>
    </row>
    <row r="12" spans="3:11" x14ac:dyDescent="0.35">
      <c r="C12">
        <v>90</v>
      </c>
    </row>
    <row r="13" spans="3:11" x14ac:dyDescent="0.35">
      <c r="C13">
        <v>134</v>
      </c>
    </row>
    <row r="14" spans="3:11" x14ac:dyDescent="0.35">
      <c r="C14">
        <v>91</v>
      </c>
    </row>
    <row r="15" spans="3:11" x14ac:dyDescent="0.35">
      <c r="C15">
        <v>92</v>
      </c>
    </row>
    <row r="16" spans="3:11" x14ac:dyDescent="0.35">
      <c r="C16">
        <v>92</v>
      </c>
    </row>
    <row r="17" spans="2:3" x14ac:dyDescent="0.35">
      <c r="C17">
        <v>34</v>
      </c>
    </row>
    <row r="18" spans="2:3" x14ac:dyDescent="0.35">
      <c r="C18">
        <v>23</v>
      </c>
    </row>
    <row r="19" spans="2:3" x14ac:dyDescent="0.35">
      <c r="C19">
        <v>56</v>
      </c>
    </row>
    <row r="20" spans="2:3" x14ac:dyDescent="0.35">
      <c r="C20">
        <v>67</v>
      </c>
    </row>
    <row r="21" spans="2:3" x14ac:dyDescent="0.35">
      <c r="C21">
        <v>61</v>
      </c>
    </row>
    <row r="23" spans="2:3" x14ac:dyDescent="0.35">
      <c r="B23" t="s">
        <v>3</v>
      </c>
      <c r="C23">
        <f>AVERAGE(C2:C21)</f>
        <v>67.5</v>
      </c>
    </row>
    <row r="24" spans="2:3" x14ac:dyDescent="0.35">
      <c r="B24" t="s">
        <v>10</v>
      </c>
      <c r="C24">
        <f>STDEV(C2:C21)</f>
        <v>53.810094924553646</v>
      </c>
    </row>
  </sheetData>
  <sortState xmlns:xlrd2="http://schemas.microsoft.com/office/spreadsheetml/2017/richdata2" ref="C2:C21">
    <sortCondition ref="C2:C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A654-1A75-4A86-A091-8C277F6D0E26}">
  <dimension ref="A2:S14"/>
  <sheetViews>
    <sheetView topLeftCell="A3" zoomScale="170" zoomScaleNormal="170" workbookViewId="0">
      <selection activeCell="C13" sqref="C13"/>
    </sheetView>
  </sheetViews>
  <sheetFormatPr defaultRowHeight="14.5" x14ac:dyDescent="0.35"/>
  <cols>
    <col min="1" max="1" width="7.81640625" customWidth="1"/>
    <col min="2" max="2" width="3.81640625" bestFit="1" customWidth="1"/>
    <col min="3" max="3" width="4.453125" bestFit="1" customWidth="1"/>
    <col min="4" max="4" width="4.81640625" bestFit="1" customWidth="1"/>
    <col min="5" max="5" width="5.453125" bestFit="1" customWidth="1"/>
    <col min="6" max="6" width="3.81640625" bestFit="1" customWidth="1"/>
    <col min="7" max="7" width="4.453125" bestFit="1" customWidth="1"/>
    <col min="8" max="10" width="4.81640625" bestFit="1" customWidth="1"/>
    <col min="11" max="11" width="5.453125" bestFit="1" customWidth="1"/>
    <col min="12" max="12" width="2.81640625" customWidth="1"/>
    <col min="13" max="13" width="5.6328125" bestFit="1" customWidth="1"/>
    <col min="14" max="14" width="4.08984375" bestFit="1" customWidth="1"/>
    <col min="15" max="15" width="4.453125" bestFit="1" customWidth="1"/>
    <col min="16" max="16" width="5.90625" bestFit="1" customWidth="1"/>
    <col min="17" max="18" width="4.81640625" bestFit="1" customWidth="1"/>
    <col min="19" max="19" width="6.81640625" bestFit="1" customWidth="1"/>
  </cols>
  <sheetData>
    <row r="2" spans="1:19" x14ac:dyDescent="0.35">
      <c r="M2" t="s">
        <v>3</v>
      </c>
      <c r="N2" t="s">
        <v>31</v>
      </c>
      <c r="O2" t="s">
        <v>32</v>
      </c>
      <c r="P2" t="s">
        <v>1</v>
      </c>
      <c r="Q2" t="s">
        <v>33</v>
      </c>
      <c r="R2" t="s">
        <v>34</v>
      </c>
      <c r="S2" t="s">
        <v>2</v>
      </c>
    </row>
    <row r="3" spans="1:19" x14ac:dyDescent="0.35">
      <c r="A3" t="s">
        <v>29</v>
      </c>
      <c r="B3">
        <v>45</v>
      </c>
      <c r="C3">
        <v>29</v>
      </c>
      <c r="D3">
        <v>103</v>
      </c>
      <c r="E3">
        <v>0</v>
      </c>
      <c r="F3">
        <v>23</v>
      </c>
      <c r="G3">
        <v>56</v>
      </c>
      <c r="H3">
        <v>2</v>
      </c>
      <c r="I3">
        <v>123</v>
      </c>
      <c r="J3">
        <v>1</v>
      </c>
      <c r="K3">
        <v>78</v>
      </c>
      <c r="M3">
        <f>AVERAGE(B3:K3)</f>
        <v>46</v>
      </c>
      <c r="N3">
        <f>MIN(B3:K3)</f>
        <v>0</v>
      </c>
      <c r="O3">
        <f>MAX(B3:K3)</f>
        <v>123</v>
      </c>
      <c r="P3">
        <f>O3-N3</f>
        <v>123</v>
      </c>
      <c r="Q3">
        <f>_xlfn.QUARTILE.INC(B3:K3,1)</f>
        <v>7.25</v>
      </c>
      <c r="R3">
        <f>_xlfn.QUARTILE.INC(B3:K3,3)</f>
        <v>72.5</v>
      </c>
      <c r="S3">
        <f>(R3-Q3)/2</f>
        <v>32.625</v>
      </c>
    </row>
    <row r="4" spans="1:19" x14ac:dyDescent="0.35">
      <c r="A4" t="s">
        <v>30</v>
      </c>
      <c r="B4">
        <v>46</v>
      </c>
      <c r="C4">
        <v>36</v>
      </c>
      <c r="D4">
        <v>78</v>
      </c>
      <c r="E4">
        <v>22</v>
      </c>
      <c r="F4">
        <v>48</v>
      </c>
      <c r="G4">
        <v>36</v>
      </c>
      <c r="H4">
        <v>39</v>
      </c>
      <c r="I4">
        <v>46</v>
      </c>
      <c r="J4">
        <v>38</v>
      </c>
      <c r="K4">
        <v>25</v>
      </c>
      <c r="M4">
        <f>AVERAGE(B4:K4)</f>
        <v>41.4</v>
      </c>
      <c r="N4">
        <f>MIN(B4:K4)</f>
        <v>22</v>
      </c>
      <c r="O4">
        <f>MAX(B4:K4)</f>
        <v>78</v>
      </c>
      <c r="P4">
        <f>O4-N4</f>
        <v>56</v>
      </c>
      <c r="Q4">
        <f>_xlfn.QUARTILE.INC(B4:K4,1)</f>
        <v>36</v>
      </c>
      <c r="R4">
        <f>_xlfn.QUARTILE.INC(B4:K4,3)</f>
        <v>46</v>
      </c>
      <c r="S4">
        <f>(R4-Q4)/2</f>
        <v>5</v>
      </c>
    </row>
    <row r="6" spans="1:19" x14ac:dyDescent="0.35">
      <c r="A6" t="s">
        <v>35</v>
      </c>
      <c r="B6">
        <f>B3-$M$3</f>
        <v>-1</v>
      </c>
      <c r="C6">
        <f t="shared" ref="C6:K6" si="0">C3-$M$3</f>
        <v>-17</v>
      </c>
      <c r="D6">
        <f t="shared" si="0"/>
        <v>57</v>
      </c>
      <c r="E6">
        <f t="shared" si="0"/>
        <v>-46</v>
      </c>
      <c r="F6">
        <f t="shared" si="0"/>
        <v>-23</v>
      </c>
      <c r="G6">
        <f t="shared" si="0"/>
        <v>10</v>
      </c>
      <c r="H6">
        <f t="shared" si="0"/>
        <v>-44</v>
      </c>
      <c r="I6">
        <f t="shared" si="0"/>
        <v>77</v>
      </c>
      <c r="J6">
        <f t="shared" si="0"/>
        <v>-45</v>
      </c>
      <c r="K6">
        <f t="shared" si="0"/>
        <v>32</v>
      </c>
    </row>
    <row r="7" spans="1:19" x14ac:dyDescent="0.35">
      <c r="A7" t="s">
        <v>36</v>
      </c>
      <c r="B7">
        <f>ABS(B6)</f>
        <v>1</v>
      </c>
      <c r="C7">
        <f t="shared" ref="C7:K7" si="1">ABS(C6)</f>
        <v>17</v>
      </c>
      <c r="D7">
        <f t="shared" si="1"/>
        <v>57</v>
      </c>
      <c r="E7">
        <f t="shared" si="1"/>
        <v>46</v>
      </c>
      <c r="F7">
        <f t="shared" si="1"/>
        <v>23</v>
      </c>
      <c r="G7">
        <f t="shared" si="1"/>
        <v>10</v>
      </c>
      <c r="H7">
        <f t="shared" si="1"/>
        <v>44</v>
      </c>
      <c r="I7">
        <f t="shared" si="1"/>
        <v>77</v>
      </c>
      <c r="J7">
        <f t="shared" si="1"/>
        <v>45</v>
      </c>
      <c r="K7">
        <f t="shared" si="1"/>
        <v>32</v>
      </c>
      <c r="M7">
        <f>AVERAGE(B7:K7)</f>
        <v>35.200000000000003</v>
      </c>
      <c r="N7" t="s">
        <v>37</v>
      </c>
    </row>
    <row r="8" spans="1:19" x14ac:dyDescent="0.35">
      <c r="A8" t="s">
        <v>40</v>
      </c>
      <c r="B8">
        <f>B6*B6</f>
        <v>1</v>
      </c>
      <c r="C8">
        <f t="shared" ref="C8:K8" si="2">C6*C6</f>
        <v>289</v>
      </c>
      <c r="D8">
        <f t="shared" si="2"/>
        <v>3249</v>
      </c>
      <c r="E8">
        <f t="shared" si="2"/>
        <v>2116</v>
      </c>
      <c r="F8">
        <f t="shared" si="2"/>
        <v>529</v>
      </c>
      <c r="G8">
        <f t="shared" si="2"/>
        <v>100</v>
      </c>
      <c r="H8">
        <f t="shared" si="2"/>
        <v>1936</v>
      </c>
      <c r="I8">
        <f t="shared" si="2"/>
        <v>5929</v>
      </c>
      <c r="J8">
        <f t="shared" si="2"/>
        <v>2025</v>
      </c>
      <c r="K8">
        <f t="shared" si="2"/>
        <v>1024</v>
      </c>
      <c r="M8">
        <f>AVERAGE(B8:K8)</f>
        <v>1719.8</v>
      </c>
      <c r="N8" t="s">
        <v>9</v>
      </c>
    </row>
    <row r="9" spans="1:19" x14ac:dyDescent="0.35">
      <c r="M9">
        <f>SQRT(M8)</f>
        <v>41.470471422447083</v>
      </c>
      <c r="N9" t="s">
        <v>41</v>
      </c>
    </row>
    <row r="11" spans="1:19" x14ac:dyDescent="0.35">
      <c r="A11" t="s">
        <v>38</v>
      </c>
      <c r="B11">
        <f>B4-$M$4</f>
        <v>4.6000000000000014</v>
      </c>
      <c r="C11">
        <f t="shared" ref="C11:K11" si="3">C4-$M$4</f>
        <v>-5.3999999999999986</v>
      </c>
      <c r="D11">
        <f t="shared" si="3"/>
        <v>36.6</v>
      </c>
      <c r="E11">
        <f t="shared" si="3"/>
        <v>-19.399999999999999</v>
      </c>
      <c r="F11">
        <f t="shared" si="3"/>
        <v>6.6000000000000014</v>
      </c>
      <c r="G11">
        <f t="shared" si="3"/>
        <v>-5.3999999999999986</v>
      </c>
      <c r="H11">
        <f t="shared" si="3"/>
        <v>-2.3999999999999986</v>
      </c>
      <c r="I11">
        <f t="shared" si="3"/>
        <v>4.6000000000000014</v>
      </c>
      <c r="J11">
        <f t="shared" si="3"/>
        <v>-3.3999999999999986</v>
      </c>
      <c r="K11">
        <f t="shared" si="3"/>
        <v>-16.399999999999999</v>
      </c>
    </row>
    <row r="12" spans="1:19" x14ac:dyDescent="0.35">
      <c r="A12" t="s">
        <v>39</v>
      </c>
      <c r="B12">
        <f>ABS(B11)</f>
        <v>4.6000000000000014</v>
      </c>
      <c r="C12">
        <f t="shared" ref="C12" si="4">ABS(C11)</f>
        <v>5.3999999999999986</v>
      </c>
      <c r="D12">
        <f t="shared" ref="D12" si="5">ABS(D11)</f>
        <v>36.6</v>
      </c>
      <c r="E12">
        <f t="shared" ref="E12" si="6">ABS(E11)</f>
        <v>19.399999999999999</v>
      </c>
      <c r="F12">
        <f t="shared" ref="F12" si="7">ABS(F11)</f>
        <v>6.6000000000000014</v>
      </c>
      <c r="G12">
        <f t="shared" ref="G12" si="8">ABS(G11)</f>
        <v>5.3999999999999986</v>
      </c>
      <c r="H12">
        <f t="shared" ref="H12" si="9">ABS(H11)</f>
        <v>2.3999999999999986</v>
      </c>
      <c r="I12">
        <f t="shared" ref="I12" si="10">ABS(I11)</f>
        <v>4.6000000000000014</v>
      </c>
      <c r="J12">
        <f t="shared" ref="J12" si="11">ABS(J11)</f>
        <v>3.3999999999999986</v>
      </c>
      <c r="K12">
        <f t="shared" ref="K12" si="12">ABS(K11)</f>
        <v>16.399999999999999</v>
      </c>
      <c r="M12">
        <f>AVERAGE(B12:K12)</f>
        <v>10.48</v>
      </c>
    </row>
    <row r="13" spans="1:19" x14ac:dyDescent="0.35">
      <c r="A13" t="s">
        <v>40</v>
      </c>
      <c r="B13">
        <f>B11*B11</f>
        <v>21.160000000000014</v>
      </c>
      <c r="C13">
        <f t="shared" ref="C13:K13" si="13">C11*C11</f>
        <v>29.159999999999986</v>
      </c>
      <c r="D13">
        <f t="shared" si="13"/>
        <v>1339.5600000000002</v>
      </c>
      <c r="E13">
        <f t="shared" si="13"/>
        <v>376.35999999999996</v>
      </c>
      <c r="F13">
        <f t="shared" si="13"/>
        <v>43.560000000000016</v>
      </c>
      <c r="G13">
        <f t="shared" si="13"/>
        <v>29.159999999999986</v>
      </c>
      <c r="H13">
        <f t="shared" si="13"/>
        <v>5.7599999999999936</v>
      </c>
      <c r="I13">
        <f t="shared" si="13"/>
        <v>21.160000000000014</v>
      </c>
      <c r="J13">
        <f t="shared" si="13"/>
        <v>11.55999999999999</v>
      </c>
      <c r="K13">
        <f t="shared" si="13"/>
        <v>268.95999999999998</v>
      </c>
      <c r="M13">
        <f>AVERAGE(B13:K13)</f>
        <v>214.64000000000001</v>
      </c>
      <c r="N13" t="s">
        <v>9</v>
      </c>
    </row>
    <row r="14" spans="1:19" x14ac:dyDescent="0.35">
      <c r="M14">
        <f>SQRT(M13)</f>
        <v>14.650597257449951</v>
      </c>
      <c r="N1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342-B419-4986-BF02-0ECAF544B804}">
  <dimension ref="A2:U18"/>
  <sheetViews>
    <sheetView topLeftCell="A11" zoomScale="160" zoomScaleNormal="160" workbookViewId="0">
      <selection activeCell="E20" sqref="E20"/>
    </sheetView>
  </sheetViews>
  <sheetFormatPr defaultRowHeight="14.5" x14ac:dyDescent="0.35"/>
  <cols>
    <col min="1" max="3" width="1.81640625" bestFit="1" customWidth="1"/>
    <col min="4" max="4" width="3.54296875" customWidth="1"/>
    <col min="5" max="17" width="2.81640625" bestFit="1" customWidth="1"/>
    <col min="18" max="21" width="3.81640625" bestFit="1" customWidth="1"/>
  </cols>
  <sheetData>
    <row r="2" spans="1:21" x14ac:dyDescent="0.35">
      <c r="A2" t="s">
        <v>0</v>
      </c>
      <c r="B2">
        <v>2</v>
      </c>
      <c r="C2">
        <v>4</v>
      </c>
      <c r="D2">
        <v>6</v>
      </c>
      <c r="E2">
        <v>8</v>
      </c>
      <c r="F2">
        <v>10</v>
      </c>
      <c r="G2">
        <v>12</v>
      </c>
      <c r="H2">
        <v>14</v>
      </c>
      <c r="I2">
        <v>16</v>
      </c>
      <c r="J2">
        <v>18</v>
      </c>
      <c r="K2">
        <v>20</v>
      </c>
      <c r="L2">
        <v>22</v>
      </c>
      <c r="M2">
        <v>24</v>
      </c>
      <c r="N2">
        <v>26</v>
      </c>
      <c r="O2">
        <v>28</v>
      </c>
      <c r="P2">
        <v>30</v>
      </c>
      <c r="Q2">
        <v>32</v>
      </c>
      <c r="R2">
        <v>34</v>
      </c>
      <c r="S2">
        <v>36</v>
      </c>
      <c r="T2">
        <v>38</v>
      </c>
      <c r="U2">
        <v>40</v>
      </c>
    </row>
    <row r="5" spans="1:21" x14ac:dyDescent="0.35">
      <c r="D5" t="s">
        <v>4</v>
      </c>
      <c r="H5">
        <f>MEDIAN(B2:U2)</f>
        <v>21</v>
      </c>
    </row>
    <row r="6" spans="1:21" x14ac:dyDescent="0.35">
      <c r="D6" t="s">
        <v>26</v>
      </c>
      <c r="H6">
        <f>QUARTILE(B2:U2,1)</f>
        <v>11.5</v>
      </c>
    </row>
    <row r="7" spans="1:21" x14ac:dyDescent="0.35">
      <c r="D7" t="s">
        <v>27</v>
      </c>
      <c r="H7">
        <f>QUARTILE(B2:U2,2)</f>
        <v>21</v>
      </c>
    </row>
    <row r="8" spans="1:21" x14ac:dyDescent="0.35">
      <c r="D8" t="s">
        <v>28</v>
      </c>
      <c r="H8">
        <f>QUARTILE(B2:U2,3)</f>
        <v>30.5</v>
      </c>
    </row>
    <row r="12" spans="1:21" x14ac:dyDescent="0.35">
      <c r="A12" t="s">
        <v>0</v>
      </c>
      <c r="B12">
        <v>2</v>
      </c>
      <c r="C12">
        <v>5</v>
      </c>
      <c r="D12">
        <v>7</v>
      </c>
      <c r="E12">
        <v>18</v>
      </c>
      <c r="F12">
        <v>23</v>
      </c>
      <c r="G12">
        <v>35</v>
      </c>
      <c r="H12">
        <v>36</v>
      </c>
      <c r="I12">
        <v>36</v>
      </c>
      <c r="J12">
        <v>37</v>
      </c>
      <c r="K12">
        <v>38</v>
      </c>
      <c r="L12">
        <v>45</v>
      </c>
      <c r="M12">
        <v>55</v>
      </c>
      <c r="N12">
        <v>67</v>
      </c>
      <c r="O12">
        <v>89</v>
      </c>
      <c r="P12">
        <v>89</v>
      </c>
      <c r="Q12">
        <v>98</v>
      </c>
      <c r="R12">
        <v>102</v>
      </c>
      <c r="S12">
        <v>105</v>
      </c>
      <c r="T12">
        <v>120</v>
      </c>
      <c r="U12">
        <v>125</v>
      </c>
    </row>
    <row r="15" spans="1:21" x14ac:dyDescent="0.35">
      <c r="D15" t="s">
        <v>4</v>
      </c>
      <c r="H15">
        <f>MEDIAN(B12:U12)</f>
        <v>41.5</v>
      </c>
    </row>
    <row r="16" spans="1:21" x14ac:dyDescent="0.35">
      <c r="D16" t="s">
        <v>26</v>
      </c>
      <c r="H16">
        <f>QUARTILE(B12:U12,1)</f>
        <v>32</v>
      </c>
    </row>
    <row r="17" spans="4:8" x14ac:dyDescent="0.35">
      <c r="D17" t="s">
        <v>27</v>
      </c>
      <c r="H17">
        <f>QUARTILE(B12:U12,2)</f>
        <v>41.5</v>
      </c>
    </row>
    <row r="18" spans="4:8" x14ac:dyDescent="0.35">
      <c r="D18" t="s">
        <v>28</v>
      </c>
      <c r="H18">
        <f>QUARTILE(B12:U12,3)</f>
        <v>91.25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4796-8A28-4A98-8F66-5F6599A95CED}">
  <dimension ref="A1:B29"/>
  <sheetViews>
    <sheetView tabSelected="1" topLeftCell="A17" zoomScale="150" zoomScaleNormal="150" workbookViewId="0">
      <selection activeCell="B21" sqref="B21:B29"/>
    </sheetView>
  </sheetViews>
  <sheetFormatPr defaultRowHeight="14.5" x14ac:dyDescent="0.35"/>
  <sheetData>
    <row r="1" spans="1:2" x14ac:dyDescent="0.35">
      <c r="A1" t="s">
        <v>0</v>
      </c>
      <c r="B1" t="s">
        <v>42</v>
      </c>
    </row>
    <row r="2" spans="1:2" x14ac:dyDescent="0.35">
      <c r="A2">
        <v>0</v>
      </c>
      <c r="B2">
        <v>45</v>
      </c>
    </row>
    <row r="3" spans="1:2" x14ac:dyDescent="0.35">
      <c r="A3">
        <v>5</v>
      </c>
      <c r="B3">
        <v>45</v>
      </c>
    </row>
    <row r="4" spans="1:2" x14ac:dyDescent="0.35">
      <c r="A4">
        <v>10</v>
      </c>
      <c r="B4">
        <v>46</v>
      </c>
    </row>
    <row r="5" spans="1:2" x14ac:dyDescent="0.35">
      <c r="A5">
        <v>15</v>
      </c>
      <c r="B5">
        <v>46</v>
      </c>
    </row>
    <row r="6" spans="1:2" x14ac:dyDescent="0.35">
      <c r="A6">
        <v>20</v>
      </c>
      <c r="B6">
        <v>47</v>
      </c>
    </row>
    <row r="7" spans="1:2" x14ac:dyDescent="0.35">
      <c r="A7">
        <v>25</v>
      </c>
      <c r="B7">
        <v>46</v>
      </c>
    </row>
    <row r="8" spans="1:2" x14ac:dyDescent="0.35">
      <c r="A8">
        <v>30</v>
      </c>
      <c r="B8">
        <v>45</v>
      </c>
    </row>
    <row r="9" spans="1:2" x14ac:dyDescent="0.35">
      <c r="A9">
        <v>35</v>
      </c>
      <c r="B9">
        <v>45</v>
      </c>
    </row>
    <row r="11" spans="1:2" x14ac:dyDescent="0.35">
      <c r="B11" t="s">
        <v>42</v>
      </c>
    </row>
    <row r="12" spans="1:2" x14ac:dyDescent="0.35">
      <c r="B12">
        <v>45</v>
      </c>
    </row>
    <row r="13" spans="1:2" x14ac:dyDescent="0.35">
      <c r="B13">
        <v>48</v>
      </c>
    </row>
    <row r="14" spans="1:2" x14ac:dyDescent="0.35">
      <c r="B14">
        <v>49</v>
      </c>
    </row>
    <row r="15" spans="1:2" x14ac:dyDescent="0.35">
      <c r="B15">
        <v>50</v>
      </c>
    </row>
    <row r="16" spans="1:2" x14ac:dyDescent="0.35">
      <c r="B16">
        <v>52</v>
      </c>
    </row>
    <row r="17" spans="2:2" x14ac:dyDescent="0.35">
      <c r="B17">
        <v>51</v>
      </c>
    </row>
    <row r="18" spans="2:2" x14ac:dyDescent="0.35">
      <c r="B18">
        <v>49</v>
      </c>
    </row>
    <row r="19" spans="2:2" x14ac:dyDescent="0.35">
      <c r="B19">
        <v>48</v>
      </c>
    </row>
    <row r="21" spans="2:2" x14ac:dyDescent="0.35">
      <c r="B21" t="s">
        <v>42</v>
      </c>
    </row>
    <row r="22" spans="2:2" x14ac:dyDescent="0.35">
      <c r="B22">
        <v>45</v>
      </c>
    </row>
    <row r="23" spans="2:2" x14ac:dyDescent="0.35">
      <c r="B23">
        <v>45</v>
      </c>
    </row>
    <row r="24" spans="2:2" x14ac:dyDescent="0.35">
      <c r="B24">
        <v>49</v>
      </c>
    </row>
    <row r="25" spans="2:2" x14ac:dyDescent="0.35">
      <c r="B25">
        <v>100</v>
      </c>
    </row>
    <row r="26" spans="2:2" x14ac:dyDescent="0.35">
      <c r="B26">
        <v>120</v>
      </c>
    </row>
    <row r="27" spans="2:2" x14ac:dyDescent="0.35">
      <c r="B27">
        <v>51</v>
      </c>
    </row>
    <row r="28" spans="2:2" x14ac:dyDescent="0.35">
      <c r="B28">
        <v>49</v>
      </c>
    </row>
    <row r="29" spans="2:2" x14ac:dyDescent="0.35">
      <c r="B29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Variation</vt:lpstr>
      <vt:lpstr>Quartiles</vt:lpstr>
      <vt:lpstr>Kurtosis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Sanjay Sane</cp:lastModifiedBy>
  <dcterms:created xsi:type="dcterms:W3CDTF">2016-04-03T05:21:51Z</dcterms:created>
  <dcterms:modified xsi:type="dcterms:W3CDTF">2023-11-09T05:15:43Z</dcterms:modified>
</cp:coreProperties>
</file>