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ustry Nam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EV = market cap + total debt - (cash +short term investments)</t>
      </text>
    </comment>
  </commentList>
</comments>
</file>

<file path=xl/sharedStrings.xml><?xml version="1.0" encoding="utf-8"?>
<sst xmlns="http://schemas.openxmlformats.org/spreadsheetml/2006/main" count="36" uniqueCount="36">
  <si>
    <t>Industry:</t>
  </si>
  <si>
    <t>Ticker</t>
  </si>
  <si>
    <t>Company</t>
  </si>
  <si>
    <t>Share Price</t>
  </si>
  <si>
    <t>Market Cap (Mil)</t>
  </si>
  <si>
    <t>Enterprise Value (EV)</t>
  </si>
  <si>
    <t>Price/Earnings</t>
  </si>
  <si>
    <t>Price/Sales</t>
  </si>
  <si>
    <t>Price/Book</t>
  </si>
  <si>
    <t>EV/Revenue</t>
  </si>
  <si>
    <t>EV/EBITDA</t>
  </si>
  <si>
    <t>Prof. Mrgn.</t>
  </si>
  <si>
    <t>Asset Turn.</t>
  </si>
  <si>
    <t>Leverage</t>
  </si>
  <si>
    <t>ROE</t>
  </si>
  <si>
    <t>Listed ROE</t>
  </si>
  <si>
    <t>NAS:ESRX</t>
  </si>
  <si>
    <t>NYS:AET</t>
  </si>
  <si>
    <t>NYS:CTRX</t>
  </si>
  <si>
    <t>NYS:CVS</t>
  </si>
  <si>
    <t>NYS:UNH</t>
  </si>
  <si>
    <t>NYS:CI</t>
  </si>
  <si>
    <t>NYS:HUM</t>
  </si>
  <si>
    <t>NYS:WLP</t>
  </si>
  <si>
    <t>Adjusted Average</t>
  </si>
  <si>
    <t>Straight Average</t>
  </si>
  <si>
    <t>High</t>
  </si>
  <si>
    <t>NYS is New York Stock Exchange</t>
  </si>
  <si>
    <t>Low</t>
  </si>
  <si>
    <t>NAS is NASDAQ</t>
  </si>
  <si>
    <t>Standard Devation</t>
  </si>
  <si>
    <t>Avg +1 Std Dev</t>
  </si>
  <si>
    <t>Avg -1 Std Dev</t>
  </si>
  <si>
    <t>SAMPLE OUTPUT:</t>
  </si>
  <si>
    <t>NYS:COF</t>
  </si>
  <si>
    <t>Capital One Financial Corp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</si>
</sst>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,##0.00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0" numFmtId="0" xfId="0" applyFont="1"/>
    <xf borderId="1" fillId="0" fontId="0" numFmtId="0" xfId="0" applyBorder="1" applyFont="1"/>
    <xf borderId="2" fillId="0" fontId="0" numFmtId="0" xfId="0" applyBorder="1" applyFont="1"/>
    <xf borderId="0" fillId="2" fontId="0" numFmtId="0" xfId="0" applyAlignment="1" applyBorder="1" applyFill="1" applyFont="1">
      <alignment horizontal="center"/>
    </xf>
    <xf borderId="3" fillId="3" fontId="0" numFmtId="0" xfId="0" applyAlignment="1" applyBorder="1" applyFill="1" applyFont="1">
      <alignment horizontal="center"/>
    </xf>
    <xf borderId="0" fillId="3" fontId="0" numFmtId="0" xfId="0" applyAlignment="1" applyBorder="1" applyFont="1">
      <alignment horizontal="center"/>
    </xf>
    <xf borderId="4" fillId="3" fontId="0" numFmtId="0" xfId="0" applyAlignment="1" applyBorder="1" applyFont="1">
      <alignment horizontal="center"/>
    </xf>
    <xf borderId="5" fillId="4" fontId="0" numFmtId="0" xfId="0" applyBorder="1" applyFill="1" applyFont="1"/>
    <xf borderId="0" fillId="0" fontId="0" numFmtId="0" xfId="0" applyFont="1"/>
    <xf borderId="0" fillId="0" fontId="0" numFmtId="164" xfId="0" applyFont="1" applyNumberFormat="1"/>
    <xf borderId="0" fillId="3" fontId="0" numFmtId="0" xfId="0" applyBorder="1" applyFont="1"/>
    <xf borderId="0" fillId="2" fontId="0" numFmtId="2" xfId="0" applyBorder="1" applyFont="1" applyNumberFormat="1"/>
    <xf borderId="0" fillId="2" fontId="0" numFmtId="164" xfId="0" applyBorder="1" applyFont="1" applyNumberFormat="1"/>
    <xf borderId="0" fillId="4" fontId="0" numFmtId="0" xfId="0" applyBorder="1" applyFont="1"/>
    <xf borderId="0" fillId="0" fontId="1" numFmtId="0" xfId="0" applyFont="1"/>
    <xf borderId="0" fillId="0" fontId="0" numFmtId="2" xfId="0" applyFont="1" applyNumberForma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990600</xdr:colOff>
      <xdr:row>0</xdr:row>
      <xdr:rowOff>0</xdr:rowOff>
    </xdr:from>
    <xdr:to>
      <xdr:col>16</xdr:col>
      <xdr:colOff>114300</xdr:colOff>
      <xdr:row>3</xdr:row>
      <xdr:rowOff>142875</xdr:rowOff>
    </xdr:to>
    <xdr:sp>
      <xdr:nvSpPr>
        <xdr:cNvPr id="3" name="Shape 3"/>
        <xdr:cNvSpPr/>
      </xdr:nvSpPr>
      <xdr:spPr>
        <a:xfrm>
          <a:off x="0" y="3452057"/>
          <a:ext cx="10691999" cy="655884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marL="0" marR="0" rtl="0" algn="ctr">
            <a:spcBef>
              <a:spcPts val="0"/>
            </a:spcBef>
            <a:buSzPct val="25000"/>
            <a:buNone/>
          </a:pPr>
          <a:r>
            <a:rPr b="1" i="0" lang="en-US" sz="3600" u="none" cap="none" strike="noStrike">
              <a:solidFill>
                <a:srgbClr val="5F497A"/>
              </a:solidFill>
            </a:rPr>
            <a:t>ONLY INPUT TICKERS IN PURPLE CELLS IN COLUMN A</a:t>
          </a:r>
        </a:p>
      </xdr:txBody>
    </xdr:sp>
    <xdr:clientData fLocksWithSheet="0"/>
  </xdr:twoCellAnchor>
  <xdr:twoCellAnchor>
    <xdr:from>
      <xdr:col>0</xdr:col>
      <xdr:colOff>152400</xdr:colOff>
      <xdr:row>15</xdr:row>
      <xdr:rowOff>9525</xdr:rowOff>
    </xdr:from>
    <xdr:to>
      <xdr:col>0</xdr:col>
      <xdr:colOff>342900</xdr:colOff>
      <xdr:row>19</xdr:row>
      <xdr:rowOff>0</xdr:rowOff>
    </xdr:to>
    <xdr:grpSp>
      <xdr:nvGrpSpPr>
        <xdr:cNvPr id="2" name="Shape 2"/>
        <xdr:cNvGrpSpPr/>
      </xdr:nvGrpSpPr>
      <xdr:grpSpPr>
        <a:xfrm>
          <a:off x="5269800" y="3460912"/>
          <a:ext cx="152399" cy="638174"/>
          <a:chOff x="5269800" y="3460912"/>
          <a:chExt cx="152399" cy="638174"/>
        </a:xfrm>
      </xdr:grpSpPr>
      <xdr:cxnSp>
        <xdr:nvCxnSpPr>
          <xdr:cNvPr id="4" name="Shape 4"/>
          <xdr:cNvCxnSpPr/>
        </xdr:nvCxnSpPr>
        <xdr:spPr>
          <a:xfrm rot="10800000">
            <a:off x="5269800" y="3460912"/>
            <a:ext cx="152399" cy="638174"/>
          </a:xfrm>
          <a:prstGeom prst="straightConnector1">
            <a:avLst/>
          </a:prstGeom>
          <a:noFill/>
          <a:ln cap="flat" cmpd="sng" w="38100">
            <a:solidFill>
              <a:srgbClr val="5F497A"/>
            </a:solidFill>
            <a:prstDash val="solid"/>
            <a:round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0</xdr:col>
      <xdr:colOff>9525</xdr:colOff>
      <xdr:row>0</xdr:row>
      <xdr:rowOff>47625</xdr:rowOff>
    </xdr:from>
    <xdr:to>
      <xdr:col>1</xdr:col>
      <xdr:colOff>1038225</xdr:colOff>
      <xdr:row>3</xdr:row>
      <xdr:rowOff>123825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876425" cy="5905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13"/>
    <col customWidth="1" min="2" max="2" width="25.88"/>
    <col customWidth="1" min="3" max="3" width="8.75"/>
    <col customWidth="1" min="4" max="4" width="12.88"/>
    <col customWidth="1" min="5" max="5" width="15.88"/>
    <col customWidth="1" min="6" max="6" width="11.0"/>
    <col customWidth="1" min="7" max="7" width="8.63"/>
    <col customWidth="1" min="8" max="8" width="8.75"/>
    <col customWidth="1" min="9" max="9" width="9.5"/>
    <col customWidth="1" min="10" max="10" width="8.63"/>
    <col customWidth="1" min="11" max="11" width="9.0"/>
    <col customWidth="1" min="12" max="12" width="8.75"/>
    <col customWidth="1" min="13" max="13" width="7.25"/>
    <col customWidth="1" min="14" max="15" width="8.5"/>
    <col customWidth="1" min="16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ht="20.25" customHeight="1">
      <c r="A5" s="2" t="s">
        <v>0</v>
      </c>
      <c r="B5" s="3" t="str">
        <f>_xll.MSDP(A8,"SPindustry")</f>
        <v>#NAME?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ht="13.5" customHeight="1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5" t="s">
        <v>11</v>
      </c>
      <c r="L7" s="6" t="s">
        <v>12</v>
      </c>
      <c r="M7" s="6" t="s">
        <v>13</v>
      </c>
      <c r="N7" s="7" t="s">
        <v>14</v>
      </c>
      <c r="O7" s="6" t="s">
        <v>15</v>
      </c>
    </row>
    <row r="8" ht="13.5" customHeight="1">
      <c r="A8" s="8" t="s">
        <v>16</v>
      </c>
      <c r="B8" s="9">
        <f t="shared" ref="B8:B15" si="1">IFERROR(_xll.MSDP(A8,"company"),0)</f>
        <v>0</v>
      </c>
      <c r="C8" s="10" t="str">
        <f t="shared" ref="C8:C15" si="2">_xll.MSTS(A8,"Close","latest-d1","latest","CorR=C,Dates=False,Freq=D,Days=T,Fill=B,Curr=BASE")</f>
        <v>#NAME?</v>
      </c>
      <c r="D8" s="10" t="str">
        <f t="shared" ref="D8:D15" si="3">_xll.MSDP(A8,"Market_Cap_mil_Daily","Curr=BASE")</f>
        <v>#NAME?</v>
      </c>
      <c r="E8" s="10" t="str">
        <f t="shared" ref="E8:E15" si="4">_xll.MSDP(A8,"Enterprise_value_mil_Daily")</f>
        <v>#NAME?</v>
      </c>
      <c r="F8" s="10" t="str">
        <f t="shared" ref="F8:F15" si="5">_xll.MSTS(A8,"Price/Earnings_Ratio_TTM","latest-x2","latest-x1","CorR=C,Dates=False,Freq=Y,Days=T,Fill=B")</f>
        <v>#NAME?</v>
      </c>
      <c r="G8" s="10" t="str">
        <f t="shared" ref="G8:G15" si="6">_xll.MSTS(A8,"Price/Sales_Ratio_TTM","latest-x2","latest-x1","CorR=C,Dates=False,Freq=Y,Days=T,Fill=B")</f>
        <v>#NAME?</v>
      </c>
      <c r="H8" s="10">
        <f t="shared" ref="H8:H15" si="7">IFERROR(_xll.MSTS(A8,"Price/Book_Value_Ratio_TTM","latest-x1","latest-x0","CorR=C,Dates=False,Freq=Y,Days=T,Fill=B"),0)</f>
        <v>0</v>
      </c>
      <c r="I8" s="10">
        <f t="shared" ref="I8:I15" si="8">IFERROR(E8/(_xll.MSTS(A8,"Total_Revenue","Latest-x2","Latest-x1","CorR=C,Dates=False,Freq=Y,Days=T,Fill=B,Curr=BASE")/1000000),0)</f>
        <v>0</v>
      </c>
      <c r="J8" s="10">
        <f t="shared" ref="J8:J15" si="9">IFERROR(E8/(_xll.MSTS(A8,"EBITDA","latest-x2","latest-x1","CorR=C,Dates=False,Freq=Y,Days=T,Fill=B,Curr=BASE")/1000000),0)</f>
        <v>0</v>
      </c>
      <c r="K8" s="10">
        <f t="shared" ref="K8:K15" si="10">IFERROR(_xll.MSDP(A8,"Net_Margin%_1Yr_FY1"),0)</f>
        <v>0</v>
      </c>
      <c r="L8" s="10">
        <f t="shared" ref="L8:L15" si="11">IFERROR(_xll.MSTS(A8,"Asset_Turnover_1Yr","latest-x2","latest-x1","CorR=C,Dates=False,Freq=Y,Days=T,Fill=B"),0)</f>
        <v>0</v>
      </c>
      <c r="M8" s="10">
        <f t="shared" ref="M8:M15" si="12">IFERROR(_xll.MSDP(A8,"Financial_Leverage_FY_QtrEnd"),0)</f>
        <v>0</v>
      </c>
      <c r="N8" s="10">
        <f t="shared" ref="N8:N9" si="13">IFERROR(K8*L8*M8,0)</f>
        <v>0</v>
      </c>
      <c r="O8" s="10">
        <f t="shared" ref="O8:O15" si="14">IFERROR(_xll.MSDP(A8,"ROE%_FY1"),0)</f>
        <v>0</v>
      </c>
    </row>
    <row r="9" ht="13.5" customHeight="1">
      <c r="A9" s="8" t="s">
        <v>17</v>
      </c>
      <c r="B9" s="9">
        <f t="shared" si="1"/>
        <v>0</v>
      </c>
      <c r="C9" s="10" t="str">
        <f t="shared" si="2"/>
        <v>#NAME?</v>
      </c>
      <c r="D9" s="10" t="str">
        <f t="shared" si="3"/>
        <v>#NAME?</v>
      </c>
      <c r="E9" s="10" t="str">
        <f t="shared" si="4"/>
        <v>#NAME?</v>
      </c>
      <c r="F9" s="10" t="str">
        <f t="shared" si="5"/>
        <v>#NAME?</v>
      </c>
      <c r="G9" s="10" t="str">
        <f t="shared" si="6"/>
        <v>#NAME?</v>
      </c>
      <c r="H9" s="10">
        <f t="shared" si="7"/>
        <v>0</v>
      </c>
      <c r="I9" s="10">
        <f t="shared" si="8"/>
        <v>0</v>
      </c>
      <c r="J9" s="10">
        <f t="shared" si="9"/>
        <v>0</v>
      </c>
      <c r="K9" s="10">
        <f t="shared" si="10"/>
        <v>0</v>
      </c>
      <c r="L9" s="10">
        <f t="shared" si="11"/>
        <v>0</v>
      </c>
      <c r="M9" s="10">
        <f t="shared" si="12"/>
        <v>0</v>
      </c>
      <c r="N9" s="10">
        <f t="shared" si="13"/>
        <v>0</v>
      </c>
      <c r="O9" s="10">
        <f t="shared" si="14"/>
        <v>0</v>
      </c>
    </row>
    <row r="10" ht="13.5" customHeight="1">
      <c r="A10" s="8" t="s">
        <v>18</v>
      </c>
      <c r="B10" s="9">
        <f t="shared" si="1"/>
        <v>0</v>
      </c>
      <c r="C10" s="10" t="str">
        <f t="shared" si="2"/>
        <v>#NAME?</v>
      </c>
      <c r="D10" s="10" t="str">
        <f t="shared" si="3"/>
        <v>#NAME?</v>
      </c>
      <c r="E10" s="10" t="str">
        <f t="shared" si="4"/>
        <v>#NAME?</v>
      </c>
      <c r="F10" s="10" t="str">
        <f t="shared" si="5"/>
        <v>#NAME?</v>
      </c>
      <c r="G10" s="10" t="str">
        <f t="shared" si="6"/>
        <v>#NAME?</v>
      </c>
      <c r="H10" s="10">
        <f t="shared" si="7"/>
        <v>0</v>
      </c>
      <c r="I10" s="10">
        <f t="shared" si="8"/>
        <v>0</v>
      </c>
      <c r="J10" s="10">
        <f t="shared" si="9"/>
        <v>0</v>
      </c>
      <c r="K10" s="10">
        <f t="shared" si="10"/>
        <v>0</v>
      </c>
      <c r="L10" s="10">
        <f t="shared" si="11"/>
        <v>0</v>
      </c>
      <c r="M10" s="10">
        <f t="shared" si="12"/>
        <v>0</v>
      </c>
      <c r="N10" s="10">
        <v>6.1272555156</v>
      </c>
      <c r="O10" s="10">
        <f t="shared" si="14"/>
        <v>0</v>
      </c>
    </row>
    <row r="11" ht="13.5" customHeight="1">
      <c r="A11" s="8" t="s">
        <v>19</v>
      </c>
      <c r="B11" s="9">
        <f t="shared" si="1"/>
        <v>0</v>
      </c>
      <c r="C11" s="10" t="str">
        <f t="shared" si="2"/>
        <v>#NAME?</v>
      </c>
      <c r="D11" s="10" t="str">
        <f t="shared" si="3"/>
        <v>#NAME?</v>
      </c>
      <c r="E11" s="10" t="str">
        <f t="shared" si="4"/>
        <v>#NAME?</v>
      </c>
      <c r="F11" s="10" t="str">
        <f t="shared" si="5"/>
        <v>#NAME?</v>
      </c>
      <c r="G11" s="10" t="str">
        <f t="shared" si="6"/>
        <v>#NAME?</v>
      </c>
      <c r="H11" s="10">
        <f t="shared" si="7"/>
        <v>0</v>
      </c>
      <c r="I11" s="10">
        <f t="shared" si="8"/>
        <v>0</v>
      </c>
      <c r="J11" s="10">
        <f t="shared" si="9"/>
        <v>0</v>
      </c>
      <c r="K11" s="10">
        <f t="shared" si="10"/>
        <v>0</v>
      </c>
      <c r="L11" s="10">
        <f t="shared" si="11"/>
        <v>0</v>
      </c>
      <c r="M11" s="10">
        <f t="shared" si="12"/>
        <v>0</v>
      </c>
      <c r="N11" s="10">
        <v>12.864833649</v>
      </c>
      <c r="O11" s="10">
        <f t="shared" si="14"/>
        <v>0</v>
      </c>
    </row>
    <row r="12" ht="13.5" customHeight="1">
      <c r="A12" s="8" t="s">
        <v>20</v>
      </c>
      <c r="B12" s="9">
        <f t="shared" si="1"/>
        <v>0</v>
      </c>
      <c r="C12" s="10" t="str">
        <f t="shared" si="2"/>
        <v>#NAME?</v>
      </c>
      <c r="D12" s="10" t="str">
        <f t="shared" si="3"/>
        <v>#NAME?</v>
      </c>
      <c r="E12" s="10" t="str">
        <f t="shared" si="4"/>
        <v>#NAME?</v>
      </c>
      <c r="F12" s="10" t="str">
        <f t="shared" si="5"/>
        <v>#NAME?</v>
      </c>
      <c r="G12" s="10" t="str">
        <f t="shared" si="6"/>
        <v>#NAME?</v>
      </c>
      <c r="H12" s="10">
        <f t="shared" si="7"/>
        <v>0</v>
      </c>
      <c r="I12" s="10">
        <f t="shared" si="8"/>
        <v>0</v>
      </c>
      <c r="J12" s="10">
        <f t="shared" si="9"/>
        <v>0</v>
      </c>
      <c r="K12" s="10">
        <f t="shared" si="10"/>
        <v>0</v>
      </c>
      <c r="L12" s="10">
        <f t="shared" si="11"/>
        <v>0</v>
      </c>
      <c r="M12" s="10">
        <f t="shared" si="12"/>
        <v>0</v>
      </c>
      <c r="N12" s="10">
        <v>18.1007224209</v>
      </c>
      <c r="O12" s="10">
        <f t="shared" si="14"/>
        <v>0</v>
      </c>
    </row>
    <row r="13" ht="13.5" customHeight="1">
      <c r="A13" s="8" t="s">
        <v>21</v>
      </c>
      <c r="B13" s="9">
        <f t="shared" si="1"/>
        <v>0</v>
      </c>
      <c r="C13" s="10" t="str">
        <f t="shared" si="2"/>
        <v>#NAME?</v>
      </c>
      <c r="D13" s="10" t="str">
        <f t="shared" si="3"/>
        <v>#NAME?</v>
      </c>
      <c r="E13" s="10" t="str">
        <f t="shared" si="4"/>
        <v>#NAME?</v>
      </c>
      <c r="F13" s="10" t="str">
        <f t="shared" si="5"/>
        <v>#NAME?</v>
      </c>
      <c r="G13" s="10" t="str">
        <f t="shared" si="6"/>
        <v>#NAME?</v>
      </c>
      <c r="H13" s="10">
        <f t="shared" si="7"/>
        <v>0</v>
      </c>
      <c r="I13" s="10">
        <f t="shared" si="8"/>
        <v>0</v>
      </c>
      <c r="J13" s="10">
        <f t="shared" si="9"/>
        <v>0</v>
      </c>
      <c r="K13" s="10">
        <f t="shared" si="10"/>
        <v>0</v>
      </c>
      <c r="L13" s="10">
        <f t="shared" si="11"/>
        <v>0</v>
      </c>
      <c r="M13" s="10">
        <f t="shared" si="12"/>
        <v>0</v>
      </c>
      <c r="N13" s="10">
        <f>IFERROR(K13*L13*M13,0)</f>
        <v>0</v>
      </c>
      <c r="O13" s="10">
        <f t="shared" si="14"/>
        <v>0</v>
      </c>
    </row>
    <row r="14" ht="13.5" customHeight="1">
      <c r="A14" s="8" t="s">
        <v>22</v>
      </c>
      <c r="B14" s="9">
        <f t="shared" si="1"/>
        <v>0</v>
      </c>
      <c r="C14" s="10" t="str">
        <f t="shared" si="2"/>
        <v>#NAME?</v>
      </c>
      <c r="D14" s="10" t="str">
        <f t="shared" si="3"/>
        <v>#NAME?</v>
      </c>
      <c r="E14" s="10" t="str">
        <f t="shared" si="4"/>
        <v>#NAME?</v>
      </c>
      <c r="F14" s="10" t="str">
        <f t="shared" si="5"/>
        <v>#NAME?</v>
      </c>
      <c r="G14" s="10" t="str">
        <f t="shared" si="6"/>
        <v>#NAME?</v>
      </c>
      <c r="H14" s="10">
        <f t="shared" si="7"/>
        <v>0</v>
      </c>
      <c r="I14" s="10">
        <f t="shared" si="8"/>
        <v>0</v>
      </c>
      <c r="J14" s="10">
        <f t="shared" si="9"/>
        <v>0</v>
      </c>
      <c r="K14" s="10">
        <f t="shared" si="10"/>
        <v>0</v>
      </c>
      <c r="L14" s="10">
        <f t="shared" si="11"/>
        <v>0</v>
      </c>
      <c r="M14" s="10">
        <f t="shared" si="12"/>
        <v>0</v>
      </c>
      <c r="N14" s="10">
        <v>14.5330163972</v>
      </c>
      <c r="O14" s="10">
        <f t="shared" si="14"/>
        <v>0</v>
      </c>
    </row>
    <row r="15" ht="13.5" customHeight="1">
      <c r="A15" s="8" t="s">
        <v>23</v>
      </c>
      <c r="B15" s="9">
        <f t="shared" si="1"/>
        <v>0</v>
      </c>
      <c r="C15" s="10" t="str">
        <f t="shared" si="2"/>
        <v>#NAME?</v>
      </c>
      <c r="D15" s="10" t="str">
        <f t="shared" si="3"/>
        <v>#NAME?</v>
      </c>
      <c r="E15" s="10" t="str">
        <f t="shared" si="4"/>
        <v>#NAME?</v>
      </c>
      <c r="F15" s="10" t="str">
        <f t="shared" si="5"/>
        <v>#NAME?</v>
      </c>
      <c r="G15" s="10" t="str">
        <f t="shared" si="6"/>
        <v>#NAME?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0">
        <f t="shared" si="10"/>
        <v>0</v>
      </c>
      <c r="L15" s="10">
        <f t="shared" si="11"/>
        <v>0</v>
      </c>
      <c r="M15" s="10">
        <f t="shared" si="12"/>
        <v>0</v>
      </c>
      <c r="N15" s="10">
        <v>10.745207928</v>
      </c>
      <c r="O15" s="10">
        <f t="shared" si="14"/>
        <v>0</v>
      </c>
    </row>
    <row r="16" ht="13.5" customHeight="1">
      <c r="A16" s="1"/>
      <c r="B16" s="1"/>
      <c r="C16" s="1"/>
      <c r="D16" s="1"/>
      <c r="E16" s="1"/>
      <c r="F16" s="10"/>
      <c r="G16" s="1"/>
      <c r="H16" s="1"/>
      <c r="I16" s="1"/>
      <c r="J16" s="1"/>
      <c r="K16" s="1"/>
      <c r="L16" s="1"/>
      <c r="M16" s="1"/>
      <c r="N16" s="1"/>
      <c r="O16" s="1"/>
    </row>
    <row r="17" ht="13.5" customHeight="1">
      <c r="A17" s="1"/>
      <c r="B17" s="1"/>
      <c r="C17" s="1"/>
      <c r="D17" s="1"/>
      <c r="E17" s="11" t="s">
        <v>24</v>
      </c>
      <c r="F17" s="12" t="str">
        <f t="shared" ref="F17:G17" si="15">AVERAGEIFS(F8:F15,F8:F15,"&gt;"&amp;F23,F8:F15,"&lt;"&amp;F22)</f>
        <v>#DIV/0!</v>
      </c>
      <c r="G17" s="12" t="str">
        <f t="shared" si="15"/>
        <v>#DIV/0!</v>
      </c>
      <c r="H17" s="12">
        <v>2.444408</v>
      </c>
      <c r="I17" s="12">
        <v>0.781215785451153</v>
      </c>
      <c r="J17" s="12" t="str">
        <f>AVERAGEIFS(J8:J15,J8:J15,"&gt;"&amp;J23,J8:J15,"&lt;"&amp;J22)</f>
        <v>#DIV/0!</v>
      </c>
      <c r="K17" s="12">
        <v>3.558</v>
      </c>
      <c r="L17" s="12">
        <v>1.56096666666667</v>
      </c>
      <c r="M17" s="12">
        <v>2.33848333333333</v>
      </c>
      <c r="N17" s="12">
        <v>12.35862687418</v>
      </c>
      <c r="O17" s="12">
        <v>12.385</v>
      </c>
    </row>
    <row r="18" ht="13.5" customHeight="1">
      <c r="A18" s="1"/>
      <c r="B18" s="1"/>
      <c r="C18" s="1"/>
      <c r="D18" s="1"/>
      <c r="E18" s="11" t="s">
        <v>25</v>
      </c>
      <c r="F18" s="12" t="str">
        <f t="shared" ref="F18:G18" si="16">AVERAGEIF(F8:F15,"&gt;0")</f>
        <v>#DIV/0!</v>
      </c>
      <c r="G18" s="12" t="str">
        <f t="shared" si="16"/>
        <v>#DIV/0!</v>
      </c>
      <c r="H18" s="12">
        <v>2.192215</v>
      </c>
      <c r="I18" s="12">
        <v>0.743194245155645</v>
      </c>
      <c r="J18" s="12" t="str">
        <f>AVERAGEIF(J8:J15,"&gt;0")</f>
        <v>#DIV/0!</v>
      </c>
      <c r="K18" s="12">
        <v>3.24</v>
      </c>
      <c r="L18" s="12">
        <v>1.4923375</v>
      </c>
      <c r="M18" s="12">
        <v>2.423225</v>
      </c>
      <c r="N18" s="12">
        <v>11.214101517925</v>
      </c>
      <c r="O18" s="12">
        <v>12.1975</v>
      </c>
    </row>
    <row r="19" ht="13.5" customHeight="1">
      <c r="A19" s="1"/>
      <c r="B19" s="1"/>
      <c r="C19" s="1"/>
      <c r="D19" s="1"/>
      <c r="E19" s="11" t="s">
        <v>26</v>
      </c>
      <c r="F19" s="13" t="str">
        <f t="shared" ref="F19:O19" si="17">MAX(F8:F15)</f>
        <v>#NAME?</v>
      </c>
      <c r="G19" s="13" t="str">
        <f t="shared" si="17"/>
        <v>#NAME?</v>
      </c>
      <c r="H19" s="13">
        <f t="shared" si="17"/>
        <v>0</v>
      </c>
      <c r="I19" s="13">
        <f t="shared" si="17"/>
        <v>0</v>
      </c>
      <c r="J19" s="13">
        <f t="shared" si="17"/>
        <v>0</v>
      </c>
      <c r="K19" s="13">
        <f t="shared" si="17"/>
        <v>0</v>
      </c>
      <c r="L19" s="13">
        <f t="shared" si="17"/>
        <v>0</v>
      </c>
      <c r="M19" s="13">
        <f t="shared" si="17"/>
        <v>0</v>
      </c>
      <c r="N19" s="13">
        <f t="shared" si="17"/>
        <v>18.10072242</v>
      </c>
      <c r="O19" s="13">
        <f t="shared" si="17"/>
        <v>0</v>
      </c>
    </row>
    <row r="20" ht="13.5" customHeight="1">
      <c r="A20" s="14" t="s">
        <v>27</v>
      </c>
      <c r="B20" s="14"/>
      <c r="C20" s="1"/>
      <c r="D20" s="1"/>
      <c r="E20" s="11" t="s">
        <v>28</v>
      </c>
      <c r="F20" s="13" t="str">
        <f t="shared" ref="F20:O20" si="18">MIN(F8:F15)</f>
        <v>#NAME?</v>
      </c>
      <c r="G20" s="13" t="str">
        <f t="shared" si="18"/>
        <v>#NAME?</v>
      </c>
      <c r="H20" s="13">
        <f t="shared" si="18"/>
        <v>0</v>
      </c>
      <c r="I20" s="13">
        <f t="shared" si="18"/>
        <v>0</v>
      </c>
      <c r="J20" s="13">
        <f t="shared" si="18"/>
        <v>0</v>
      </c>
      <c r="K20" s="13">
        <f t="shared" si="18"/>
        <v>0</v>
      </c>
      <c r="L20" s="13">
        <f t="shared" si="18"/>
        <v>0</v>
      </c>
      <c r="M20" s="13">
        <f t="shared" si="18"/>
        <v>0</v>
      </c>
      <c r="N20" s="13">
        <f t="shared" si="18"/>
        <v>0</v>
      </c>
      <c r="O20" s="13">
        <f t="shared" si="18"/>
        <v>0</v>
      </c>
    </row>
    <row r="21" ht="13.5" customHeight="1">
      <c r="A21" s="14" t="s">
        <v>29</v>
      </c>
      <c r="B21" s="14"/>
      <c r="C21" s="1"/>
      <c r="D21" s="1"/>
      <c r="E21" s="11" t="s">
        <v>30</v>
      </c>
      <c r="F21" s="12" t="str">
        <f t="shared" ref="F21:O21" si="19">STDEV(F8:F15)</f>
        <v>#NAME?</v>
      </c>
      <c r="G21" s="12" t="str">
        <f t="shared" si="19"/>
        <v>#NAME?</v>
      </c>
      <c r="H21" s="12">
        <f t="shared" si="19"/>
        <v>0</v>
      </c>
      <c r="I21" s="12">
        <f t="shared" si="19"/>
        <v>0</v>
      </c>
      <c r="J21" s="12">
        <f t="shared" si="19"/>
        <v>0</v>
      </c>
      <c r="K21" s="12">
        <f t="shared" si="19"/>
        <v>0</v>
      </c>
      <c r="L21" s="12">
        <f t="shared" si="19"/>
        <v>0</v>
      </c>
      <c r="M21" s="12">
        <f t="shared" si="19"/>
        <v>0</v>
      </c>
      <c r="N21" s="12">
        <f t="shared" si="19"/>
        <v>7.280925678</v>
      </c>
      <c r="O21" s="12">
        <f t="shared" si="19"/>
        <v>0</v>
      </c>
    </row>
    <row r="22" ht="13.5" customHeight="1">
      <c r="A22" s="1"/>
      <c r="B22" s="1"/>
      <c r="C22" s="1"/>
      <c r="D22" s="1"/>
      <c r="E22" s="11" t="s">
        <v>31</v>
      </c>
      <c r="F22" s="12" t="str">
        <f t="shared" ref="F22:O22" si="20">F18+F21</f>
        <v>#DIV/0!</v>
      </c>
      <c r="G22" s="12" t="str">
        <f t="shared" si="20"/>
        <v>#DIV/0!</v>
      </c>
      <c r="H22" s="12">
        <f t="shared" si="20"/>
        <v>2.192215</v>
      </c>
      <c r="I22" s="12">
        <f t="shared" si="20"/>
        <v>0.7431942452</v>
      </c>
      <c r="J22" s="12" t="str">
        <f t="shared" si="20"/>
        <v>#DIV/0!</v>
      </c>
      <c r="K22" s="12">
        <f t="shared" si="20"/>
        <v>3.24</v>
      </c>
      <c r="L22" s="12">
        <f t="shared" si="20"/>
        <v>1.4923375</v>
      </c>
      <c r="M22" s="12">
        <f t="shared" si="20"/>
        <v>2.423225</v>
      </c>
      <c r="N22" s="12">
        <f t="shared" si="20"/>
        <v>18.4950272</v>
      </c>
      <c r="O22" s="12">
        <f t="shared" si="20"/>
        <v>12.1975</v>
      </c>
    </row>
    <row r="23" ht="13.5" customHeight="1">
      <c r="A23" s="1"/>
      <c r="B23" s="1"/>
      <c r="C23" s="1"/>
      <c r="D23" s="1"/>
      <c r="E23" s="11" t="s">
        <v>32</v>
      </c>
      <c r="F23" s="12" t="str">
        <f t="shared" ref="F23:O23" si="21">F18-F21</f>
        <v>#DIV/0!</v>
      </c>
      <c r="G23" s="12" t="str">
        <f t="shared" si="21"/>
        <v>#DIV/0!</v>
      </c>
      <c r="H23" s="12">
        <f t="shared" si="21"/>
        <v>2.192215</v>
      </c>
      <c r="I23" s="12">
        <f t="shared" si="21"/>
        <v>0.7431942452</v>
      </c>
      <c r="J23" s="12" t="str">
        <f t="shared" si="21"/>
        <v>#DIV/0!</v>
      </c>
      <c r="K23" s="12">
        <f t="shared" si="21"/>
        <v>3.24</v>
      </c>
      <c r="L23" s="12">
        <f t="shared" si="21"/>
        <v>1.4923375</v>
      </c>
      <c r="M23" s="12">
        <f t="shared" si="21"/>
        <v>2.423225</v>
      </c>
      <c r="N23" s="12">
        <f t="shared" si="21"/>
        <v>3.93317584</v>
      </c>
      <c r="O23" s="12">
        <f t="shared" si="21"/>
        <v>12.1975</v>
      </c>
    </row>
    <row r="24" ht="13.5" customHeight="1">
      <c r="A24" s="15" t="s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3.5" customHeight="1">
      <c r="A25" s="8" t="s">
        <v>34</v>
      </c>
      <c r="B25" s="9" t="s">
        <v>35</v>
      </c>
      <c r="C25" s="10">
        <v>72.39</v>
      </c>
      <c r="D25" s="10">
        <v>41736.82</v>
      </c>
      <c r="E25" s="10">
        <v>71895.82</v>
      </c>
      <c r="F25" s="10">
        <v>10.42</v>
      </c>
      <c r="G25" s="10">
        <v>1.99</v>
      </c>
      <c r="H25" s="10">
        <v>1.06</v>
      </c>
      <c r="I25" s="10">
        <v>3.36</v>
      </c>
      <c r="J25" s="10">
        <v>10.42</v>
      </c>
      <c r="K25" s="10">
        <v>16.3</v>
      </c>
      <c r="L25" s="10">
        <v>0.08</v>
      </c>
      <c r="M25" s="10">
        <v>6.94</v>
      </c>
      <c r="N25" s="10">
        <v>9.05</v>
      </c>
      <c r="O25" s="10">
        <v>9.94</v>
      </c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3.5" customHeight="1">
      <c r="A29" s="1"/>
      <c r="B29" s="1"/>
      <c r="C29" s="1"/>
      <c r="D29" s="1"/>
      <c r="E29" s="1"/>
      <c r="F29" s="16"/>
      <c r="G29" s="1"/>
      <c r="H29" s="1"/>
      <c r="I29" s="1"/>
      <c r="J29" s="10"/>
      <c r="K29" s="1"/>
      <c r="L29" s="1"/>
      <c r="M29" s="1"/>
      <c r="N29" s="1"/>
      <c r="O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conditionalFormatting sqref="H25">
    <cfRule type="cellIs" dxfId="0" priority="1" operator="lessThan">
      <formula>3.15</formula>
    </cfRule>
  </conditionalFormatting>
  <conditionalFormatting sqref="H25">
    <cfRule type="cellIs" dxfId="1" priority="2" operator="greaterThan">
      <formula>#REF!</formula>
    </cfRule>
  </conditionalFormatting>
  <conditionalFormatting sqref="I25">
    <cfRule type="cellIs" dxfId="0" priority="3" operator="lessThan">
      <formula>$I$18</formula>
    </cfRule>
  </conditionalFormatting>
  <conditionalFormatting sqref="I25">
    <cfRule type="cellIs" dxfId="1" priority="4" operator="greaterThan">
      <formula>$I$18</formula>
    </cfRule>
  </conditionalFormatting>
  <conditionalFormatting sqref="J25">
    <cfRule type="cellIs" dxfId="0" priority="5" operator="lessThan">
      <formula>$J$18</formula>
    </cfRule>
  </conditionalFormatting>
  <conditionalFormatting sqref="J25">
    <cfRule type="cellIs" dxfId="1" priority="6" operator="greaterThan">
      <formula>$J$18</formula>
    </cfRule>
  </conditionalFormatting>
  <conditionalFormatting sqref="K25">
    <cfRule type="cellIs" dxfId="1" priority="7" operator="lessThan">
      <formula>$K$18</formula>
    </cfRule>
  </conditionalFormatting>
  <conditionalFormatting sqref="K25">
    <cfRule type="cellIs" dxfId="0" priority="8" operator="greaterThan">
      <formula>$K$18</formula>
    </cfRule>
  </conditionalFormatting>
  <conditionalFormatting sqref="L25">
    <cfRule type="cellIs" dxfId="1" priority="9" operator="lessThan">
      <formula>$L$18</formula>
    </cfRule>
  </conditionalFormatting>
  <conditionalFormatting sqref="L25">
    <cfRule type="cellIs" dxfId="0" priority="10" operator="greaterThan">
      <formula>$L$18</formula>
    </cfRule>
  </conditionalFormatting>
  <conditionalFormatting sqref="M25">
    <cfRule type="cellIs" dxfId="0" priority="11" operator="lessThan">
      <formula>$M$18</formula>
    </cfRule>
  </conditionalFormatting>
  <conditionalFormatting sqref="M25">
    <cfRule type="cellIs" dxfId="1" priority="12" operator="greaterThan">
      <formula>$M$18</formula>
    </cfRule>
  </conditionalFormatting>
  <conditionalFormatting sqref="N25">
    <cfRule type="cellIs" dxfId="1" priority="13" operator="lessThan">
      <formula>$N$18</formula>
    </cfRule>
  </conditionalFormatting>
  <conditionalFormatting sqref="N25">
    <cfRule type="cellIs" dxfId="0" priority="14" operator="greaterThan">
      <formula>$N$18</formula>
    </cfRule>
  </conditionalFormatting>
  <conditionalFormatting sqref="O25">
    <cfRule type="cellIs" dxfId="1" priority="15" operator="lessThan">
      <formula>$O$18</formula>
    </cfRule>
  </conditionalFormatting>
  <conditionalFormatting sqref="O25">
    <cfRule type="cellIs" dxfId="0" priority="16" operator="greaterThan">
      <formula>$O$18</formula>
    </cfRule>
  </conditionalFormatting>
  <conditionalFormatting sqref="F25">
    <cfRule type="cellIs" dxfId="0" priority="17" operator="lessThan">
      <formula>#REF!</formula>
    </cfRule>
  </conditionalFormatting>
  <conditionalFormatting sqref="F25">
    <cfRule type="cellIs" dxfId="1" priority="18" operator="greaterThan">
      <formula>#REF!</formula>
    </cfRule>
  </conditionalFormatting>
  <conditionalFormatting sqref="F25">
    <cfRule type="cellIs" dxfId="0" priority="19" operator="lessThan">
      <formula>$F$18</formula>
    </cfRule>
  </conditionalFormatting>
  <conditionalFormatting sqref="F25">
    <cfRule type="cellIs" dxfId="1" priority="20" operator="greaterThan">
      <formula>$F$18</formula>
    </cfRule>
  </conditionalFormatting>
  <conditionalFormatting sqref="G25">
    <cfRule type="cellIs" dxfId="0" priority="21" operator="lessThan">
      <formula>$G$18</formula>
    </cfRule>
  </conditionalFormatting>
  <conditionalFormatting sqref="G25">
    <cfRule type="cellIs" dxfId="1" priority="22" operator="greaterThan">
      <formula>$G$18</formula>
    </cfRule>
  </conditionalFormatting>
  <conditionalFormatting sqref="F8:F15">
    <cfRule type="cellIs" dxfId="0" priority="23" operator="lessThan">
      <formula>$F$17</formula>
    </cfRule>
  </conditionalFormatting>
  <conditionalFormatting sqref="F8:F15">
    <cfRule type="cellIs" dxfId="1" priority="24" operator="greaterThan">
      <formula>$F$17</formula>
    </cfRule>
  </conditionalFormatting>
  <conditionalFormatting sqref="G8:G15">
    <cfRule type="cellIs" dxfId="0" priority="25" operator="lessThan">
      <formula>$G$17</formula>
    </cfRule>
  </conditionalFormatting>
  <conditionalFormatting sqref="G8:G15">
    <cfRule type="cellIs" dxfId="1" priority="26" operator="greaterThan">
      <formula>$G$17</formula>
    </cfRule>
  </conditionalFormatting>
  <conditionalFormatting sqref="H8:H15">
    <cfRule type="cellIs" dxfId="0" priority="27" operator="lessThan">
      <formula>$H$17</formula>
    </cfRule>
  </conditionalFormatting>
  <conditionalFormatting sqref="H8:H15">
    <cfRule type="cellIs" dxfId="1" priority="28" operator="greaterThan">
      <formula>$H$17</formula>
    </cfRule>
  </conditionalFormatting>
  <conditionalFormatting sqref="I8:I15">
    <cfRule type="cellIs" dxfId="0" priority="29" operator="lessThan">
      <formula>$I$17</formula>
    </cfRule>
  </conditionalFormatting>
  <conditionalFormatting sqref="I8:I15">
    <cfRule type="cellIs" dxfId="1" priority="30" operator="greaterThan">
      <formula>$I$17</formula>
    </cfRule>
  </conditionalFormatting>
  <conditionalFormatting sqref="J8:J15">
    <cfRule type="cellIs" dxfId="0" priority="31" operator="lessThan">
      <formula>$J$17</formula>
    </cfRule>
  </conditionalFormatting>
  <conditionalFormatting sqref="J8:J15">
    <cfRule type="cellIs" dxfId="1" priority="32" operator="greaterThan">
      <formula>$J$17</formula>
    </cfRule>
  </conditionalFormatting>
  <conditionalFormatting sqref="K8:K15">
    <cfRule type="cellIs" dxfId="1" priority="33" operator="lessThan">
      <formula>$K$17</formula>
    </cfRule>
  </conditionalFormatting>
  <conditionalFormatting sqref="K8:K15">
    <cfRule type="cellIs" dxfId="0" priority="34" operator="greaterThan">
      <formula>$K$17</formula>
    </cfRule>
  </conditionalFormatting>
  <conditionalFormatting sqref="L8:L15">
    <cfRule type="cellIs" dxfId="1" priority="35" operator="lessThan">
      <formula>$L$17</formula>
    </cfRule>
  </conditionalFormatting>
  <conditionalFormatting sqref="L8:L15">
    <cfRule type="cellIs" dxfId="0" priority="36" operator="greaterThan">
      <formula>$L$17</formula>
    </cfRule>
  </conditionalFormatting>
  <conditionalFormatting sqref="M8:M15">
    <cfRule type="cellIs" dxfId="0" priority="37" operator="lessThan">
      <formula>$M$17</formula>
    </cfRule>
  </conditionalFormatting>
  <conditionalFormatting sqref="M8:M15">
    <cfRule type="cellIs" dxfId="1" priority="38" operator="greaterThan">
      <formula>$M$17</formula>
    </cfRule>
  </conditionalFormatting>
  <conditionalFormatting sqref="N8:N15">
    <cfRule type="cellIs" dxfId="1" priority="39" operator="lessThan">
      <formula>$N$17</formula>
    </cfRule>
  </conditionalFormatting>
  <conditionalFormatting sqref="N8:N15">
    <cfRule type="cellIs" dxfId="0" priority="40" operator="greaterThan">
      <formula>$N$17</formula>
    </cfRule>
  </conditionalFormatting>
  <conditionalFormatting sqref="O8:O15">
    <cfRule type="cellIs" dxfId="0" priority="41" operator="greaterThan">
      <formula>$O$17</formula>
    </cfRule>
  </conditionalFormatting>
  <conditionalFormatting sqref="O8:O15">
    <cfRule type="cellIs" dxfId="1" priority="42" operator="lessThan">
      <formula>$O$17</formula>
    </cfRule>
  </conditionalFormatting>
  <drawing r:id="rId2"/>
  <legacyDrawing r:id="rId3"/>
</worksheet>
</file>