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hamed/Class/Kickstarter-Analysis/"/>
    </mc:Choice>
  </mc:AlternateContent>
  <xr:revisionPtr revIDLastSave="0" documentId="13_ncr:1_{33C4484C-F9A9-F640-8DC7-84E078992BFC}" xr6:coauthVersionLast="47" xr6:coauthVersionMax="47" xr10:uidLastSave="{00000000-0000-0000-0000-000000000000}"/>
  <bookViews>
    <workbookView xWindow="51220" yWindow="5260" windowWidth="28800" windowHeight="16860" activeTab="1" xr2:uid="{00000000-000D-0000-FFFF-FFFF00000000}"/>
  </bookViews>
  <sheets>
    <sheet name="Theater Outcomes by Launch Date" sheetId="2" r:id="rId1"/>
    <sheet name="Outcomes Based on Goals" sheetId="3" r:id="rId2"/>
    <sheet name="Kickstarter" sheetId="1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C3" i="3"/>
  <c r="C4" i="3"/>
  <c r="C5" i="3"/>
  <c r="C6" i="3"/>
  <c r="C7" i="3"/>
  <c r="C8" i="3"/>
  <c r="C9" i="3"/>
  <c r="C10" i="3"/>
  <c r="C11" i="3"/>
  <c r="C12" i="3"/>
  <c r="C13" i="3"/>
  <c r="D13" i="3"/>
  <c r="D12" i="3"/>
  <c r="D11" i="3"/>
  <c r="D10" i="3"/>
  <c r="D9" i="3"/>
  <c r="D8" i="3"/>
  <c r="D7" i="3"/>
  <c r="D6" i="3"/>
  <c r="D5" i="3"/>
  <c r="D4" i="3"/>
  <c r="D3" i="3"/>
  <c r="D2" i="3"/>
  <c r="C2" i="3"/>
  <c r="B13" i="3"/>
  <c r="B12" i="3"/>
  <c r="B11" i="3"/>
  <c r="B10" i="3"/>
  <c r="B9" i="3"/>
  <c r="B8" i="3"/>
  <c r="B7" i="3"/>
  <c r="B4" i="3"/>
  <c r="B3" i="3"/>
  <c r="B2" i="3"/>
  <c r="B6" i="3"/>
  <c r="B5" i="3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<sst xmlns="http://schemas.openxmlformats.org/spreadsheetml/2006/main" count="24744" uniqueCount="8348">
  <si>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</si>
  <si>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</si>
  <si>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</si>
  <si>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</si>
  <si>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</si>
  <si>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</si>
  <si>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</si>
  <si>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</si>
  <si>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</si>
  <si>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</si>
  <si>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</si>
  <si>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</si>
  <si>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</si>
  <si>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</si>
  <si>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</si>
  <si>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</si>
  <si>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</si>
  <si>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</si>
  <si>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</si>
  <si>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</si>
  <si>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</si>
  <si>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</si>
  <si>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</si>
  <si>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</si>
  <si>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</si>
  <si>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</si>
  <si>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</si>
  <si>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</si>
  <si>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</si>
  <si>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</si>
  <si>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</si>
  <si>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</si>
  <si>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</si>
  <si>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</si>
  <si>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</si>
  <si>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</si>
  <si>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</si>
  <si>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</si>
  <si>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</si>
  <si>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</si>
  <si>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</si>
  <si>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</si>
  <si>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</si>
  <si>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</si>
  <si>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</si>
  <si>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</si>
  <si>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</si>
  <si>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</si>
  <si>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</si>
  <si>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</si>
  <si>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</si>
  <si>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</si>
  <si>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</si>
  <si>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</si>
  <si>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</si>
  <si>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</si>
  <si>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</si>
  <si>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</si>
  <si>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</si>
  <si>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</si>
  <si>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</si>
  <si>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</si>
  <si>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</si>
  <si>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</si>
  <si>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</si>
  <si>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</si>
  <si>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</si>
  <si>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</si>
  <si>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</si>
  <si>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</si>
  <si>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</si>
  <si>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</si>
  <si>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</si>
  <si>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</si>
  <si>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</si>
  <si>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</si>
  <si>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</si>
  <si>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</si>
  <si>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</si>
  <si>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</si>
  <si>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</si>
  <si>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</si>
  <si>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</si>
  <si>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</si>
  <si>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</si>
  <si>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</si>
  <si>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</si>
  <si>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</si>
  <si>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</si>
  <si>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</si>
  <si>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</si>
  <si>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</si>
  <si>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</si>
  <si>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</si>
  <si>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</si>
  <si>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</si>
  <si>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</si>
  <si>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</si>
  <si>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</si>
  <si>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</si>
  <si>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</si>
  <si>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</si>
  <si>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</si>
  <si>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</si>
  <si>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</si>
  <si>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</si>
  <si>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</si>
  <si>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</si>
  <si>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</si>
  <si>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</si>
  <si>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</si>
  <si>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</si>
  <si>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</si>
  <si>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</si>
  <si>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</si>
  <si>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</si>
  <si>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</si>
  <si>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</si>
  <si>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</si>
  <si>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</si>
  <si>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</si>
  <si>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</si>
  <si>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</si>
  <si>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</si>
  <si>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</si>
  <si>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</si>
  <si>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</si>
  <si>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</si>
  <si>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</si>
  <si>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</si>
  <si>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</si>
  <si>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</si>
  <si>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</si>
  <si>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</si>
  <si>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</si>
  <si>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</si>
  <si>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</si>
  <si>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</si>
  <si>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</si>
  <si>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</si>
  <si>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</si>
  <si>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</si>
  <si>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</si>
  <si>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</si>
  <si>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</si>
  <si>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</si>
  <si>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</si>
  <si>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</si>
  <si>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</si>
  <si>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</si>
  <si>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</si>
  <si>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</si>
  <si>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</si>
  <si>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</si>
  <si>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</si>
  <si>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</si>
  <si>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</si>
  <si>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</si>
  <si>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</si>
  <si>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</si>
  <si>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</si>
  <si>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</si>
  <si>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</si>
  <si>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</si>
  <si>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</si>
  <si>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</si>
  <si>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</si>
  <si>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</si>
  <si>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</si>
  <si>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</si>
  <si>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</si>
  <si>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</si>
  <si>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</si>
  <si>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</si>
  <si>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</si>
  <si>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</si>
  <si>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</si>
  <si>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</si>
  <si>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</si>
  <si>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</si>
  <si>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</si>
  <si>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</si>
  <si>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</si>
  <si>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</si>
  <si>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</si>
  <si>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</si>
  <si>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</si>
  <si>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</si>
  <si>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</si>
  <si>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</si>
  <si>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</si>
  <si>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</si>
  <si>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</si>
  <si>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</si>
  <si>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</si>
  <si>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</si>
  <si>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</si>
  <si>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</si>
  <si>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</si>
  <si>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</si>
  <si>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</si>
  <si>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</si>
  <si>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</si>
  <si>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</si>
  <si>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</si>
  <si>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</si>
  <si>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</si>
  <si>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</si>
  <si>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</si>
  <si>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</si>
  <si>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</si>
  <si>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</si>
  <si>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</si>
  <si>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</si>
  <si>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</si>
  <si>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</si>
  <si>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</si>
  <si>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</si>
  <si>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</si>
  <si>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</si>
  <si>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</si>
  <si>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</si>
  <si>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</si>
  <si>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</si>
  <si>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</si>
  <si>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</si>
  <si>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</si>
  <si>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</si>
  <si>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</si>
  <si>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</si>
  <si>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</si>
  <si>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</si>
  <si>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</si>
  <si>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</si>
  <si>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</si>
  <si>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</si>
  <si>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</si>
  <si>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</si>
  <si>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</si>
  <si>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</si>
  <si>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</si>
  <si>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</si>
  <si>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</si>
  <si>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</si>
  <si>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</si>
  <si>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</si>
  <si>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</si>
  <si>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</si>
  <si>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</si>
  <si>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</si>
  <si>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</si>
  <si>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</si>
  <si>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</si>
  <si>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</si>
  <si>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</si>
  <si>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</si>
  <si>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</si>
  <si>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</si>
  <si>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</si>
  <si>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</si>
  <si>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</si>
  <si>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</si>
  <si>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</si>
  <si>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</si>
  <si>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</si>
  <si>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</si>
  <si>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</si>
  <si>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</si>
  <si>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</si>
  <si>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</si>
  <si>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</si>
  <si>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</si>
  <si>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</si>
  <si>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</si>
  <si>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</si>
  <si>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</si>
  <si>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</si>
  <si>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</si>
  <si>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</si>
  <si>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</si>
  <si>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</si>
  <si>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</si>
  <si>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</si>
  <si>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</si>
  <si>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</si>
  <si>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</si>
  <si>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</si>
  <si>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</si>
  <si>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</si>
  <si>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</si>
  <si>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</si>
  <si>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</si>
  <si>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</si>
  <si>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</si>
  <si>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</si>
  <si>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</si>
  <si>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</si>
  <si>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</si>
  <si>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</si>
  <si>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</si>
  <si>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</si>
  <si>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</si>
  <si>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</si>
  <si>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</si>
  <si>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</si>
  <si>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</si>
  <si>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</si>
  <si>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</si>
  <si>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</si>
  <si>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</si>
  <si>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</si>
  <si>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</si>
  <si>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</si>
  <si>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</si>
  <si>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</si>
  <si>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</si>
  <si>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</si>
  <si>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</si>
  <si>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</si>
  <si>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</si>
  <si>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</si>
  <si>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</si>
  <si>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</si>
  <si>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</si>
  <si>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</si>
  <si>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</si>
  <si>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</si>
  <si>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</si>
  <si>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</si>
  <si>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</si>
  <si>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</si>
  <si>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</si>
  <si>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</si>
  <si>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</si>
  <si>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</si>
  <si>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</si>
  <si>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</si>
  <si>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</si>
  <si>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</si>
  <si>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</si>
  <si>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</si>
  <si>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</si>
  <si>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</si>
  <si>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</si>
  <si>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</si>
  <si>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</si>
  <si>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</si>
  <si>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</si>
  <si>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</si>
  <si>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</si>
  <si>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</si>
  <si>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</si>
  <si>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</si>
  <si>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</si>
  <si>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</si>
  <si>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</si>
  <si>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</si>
  <si>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</si>
  <si>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</si>
  <si>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</si>
  <si>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</si>
  <si>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</si>
  <si>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</si>
  <si>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</si>
  <si>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</si>
  <si>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</si>
  <si>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</si>
  <si>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</si>
  <si>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</si>
  <si>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</si>
  <si>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</si>
  <si>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</si>
  <si>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</si>
  <si>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</si>
  <si>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</si>
  <si>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</si>
  <si>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</si>
  <si>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</si>
  <si>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</si>
  <si>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</si>
  <si>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</si>
  <si>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</si>
  <si>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</si>
  <si>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</si>
  <si>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</si>
  <si>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</si>
  <si>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</si>
  <si>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</si>
  <si>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</si>
  <si>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</si>
  <si>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</si>
  <si>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</si>
  <si>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</si>
  <si>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</si>
  <si>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</si>
  <si>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</si>
  <si>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</si>
  <si>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</si>
  <si>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</si>
  <si>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</si>
  <si>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</si>
  <si>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</si>
  <si>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</si>
  <si>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</si>
  <si>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</si>
  <si>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</si>
  <si>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</si>
  <si>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</si>
  <si>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</si>
  <si>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</si>
  <si>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</si>
  <si>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</si>
  <si>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</si>
  <si>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</si>
  <si>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</si>
  <si>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</si>
  <si>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</si>
  <si>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</si>
  <si>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</si>
  <si>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</si>
  <si>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</si>
  <si>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</si>
  <si>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</si>
  <si>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</si>
  <si>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</si>
  <si>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</si>
  <si>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</si>
  <si>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</si>
  <si>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</si>
  <si>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</si>
  <si>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</si>
  <si>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</si>
  <si>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</si>
  <si>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</si>
  <si>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</si>
  <si>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</si>
  <si>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</si>
  <si>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</si>
  <si>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</si>
  <si>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</si>
  <si>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</si>
  <si>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</si>
  <si>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</si>
  <si>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</si>
  <si>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</si>
  <si>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</si>
  <si>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</si>
  <si>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</si>
  <si>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</si>
  <si>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</si>
  <si>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</si>
  <si>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</si>
  <si>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</si>
  <si>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</si>
  <si>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</si>
  <si>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</si>
  <si>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</si>
  <si>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</si>
  <si>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</si>
  <si>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</si>
  <si>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</si>
  <si>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</si>
  <si>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</si>
  <si>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</si>
  <si>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</si>
  <si>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</si>
  <si>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</si>
  <si>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</si>
  <si>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</si>
  <si>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</si>
  <si>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</si>
  <si>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</si>
  <si>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</si>
  <si>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</si>
  <si>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</si>
  <si>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</si>
  <si>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</si>
  <si>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</si>
  <si>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</si>
  <si>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</si>
  <si>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</si>
  <si>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</si>
  <si>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</si>
  <si>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</si>
  <si>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</si>
  <si>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</si>
  <si>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</si>
  <si>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</si>
  <si>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</si>
  <si>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</si>
  <si>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</si>
  <si>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</si>
  <si>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</si>
  <si>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</si>
  <si>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</si>
  <si>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</si>
  <si>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</si>
  <si>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</si>
  <si>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</si>
  <si>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</si>
  <si>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</si>
  <si>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</si>
  <si>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</si>
  <si>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</si>
  <si>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</si>
  <si>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</si>
  <si>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</si>
  <si>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</si>
  <si>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</si>
  <si>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</si>
  <si>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</si>
  <si>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</si>
  <si>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</si>
  <si>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</si>
  <si>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</si>
  <si>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</si>
  <si>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</si>
  <si>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</si>
  <si>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</si>
  <si>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</si>
  <si>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</si>
  <si>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</si>
  <si>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</si>
  <si>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</si>
  <si>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</si>
  <si>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</si>
  <si>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</si>
  <si>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</si>
  <si>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</si>
  <si>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</si>
  <si>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</si>
  <si>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</si>
  <si>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</si>
  <si>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</si>
  <si>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</si>
  <si>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</si>
  <si>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</si>
  <si>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</si>
  <si>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</si>
  <si>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</si>
  <si>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</si>
  <si>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</si>
  <si>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</si>
  <si>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</si>
  <si>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</si>
  <si>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</si>
  <si>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</si>
  <si>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</si>
  <si>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</si>
  <si>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</si>
  <si>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</si>
  <si>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</si>
  <si>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</si>
  <si>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</si>
  <si>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</si>
  <si>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</si>
  <si>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</si>
  <si>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</si>
  <si>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</si>
  <si>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</si>
  <si>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</si>
  <si>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</si>
  <si>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</si>
  <si>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</si>
  <si>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</si>
  <si>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</si>
  <si>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</si>
  <si>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</si>
  <si>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</si>
  <si>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</si>
  <si>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</si>
  <si>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</si>
  <si>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</si>
  <si>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</si>
  <si>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</si>
  <si>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</si>
  <si>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</si>
  <si>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</si>
  <si>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</si>
  <si>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</si>
  <si>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</si>
  <si>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</si>
  <si>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</si>
  <si>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</si>
  <si>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</si>
  <si>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</si>
  <si>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</si>
  <si>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</si>
  <si>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</si>
  <si>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</si>
  <si>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</si>
  <si>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</si>
  <si>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</si>
  <si>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</si>
  <si>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</si>
  <si>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</si>
  <si>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</si>
  <si>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</si>
  <si>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</si>
  <si>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</si>
  <si>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</si>
  <si>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</si>
  <si>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</si>
  <si>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</si>
  <si>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</si>
  <si>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</si>
  <si>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</si>
  <si>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</si>
  <si>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</si>
  <si>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</si>
  <si>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</si>
  <si>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</si>
  <si>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</si>
  <si>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</si>
  <si>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</si>
  <si>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</si>
  <si>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</si>
  <si>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</si>
  <si>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</si>
  <si>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</si>
  <si>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</si>
  <si>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</si>
  <si>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</si>
  <si>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</si>
  <si>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</si>
  <si>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</si>
  <si>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</si>
  <si>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</si>
  <si>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</si>
  <si>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</si>
  <si>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</si>
  <si>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</si>
  <si>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</si>
  <si>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</si>
  <si>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</si>
  <si>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</si>
  <si>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</si>
  <si>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</si>
  <si>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</si>
  <si>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</si>
  <si>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</si>
  <si>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</si>
  <si>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</si>
  <si>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</si>
  <si>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</si>
  <si>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</si>
  <si>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</si>
  <si>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</si>
  <si>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</si>
  <si>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</si>
  <si>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</si>
  <si>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</si>
  <si>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</si>
  <si>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</si>
  <si>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</si>
  <si>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</si>
  <si>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</si>
  <si>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</si>
  <si>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</si>
  <si>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</si>
  <si>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</si>
  <si>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</si>
  <si>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</si>
  <si>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</si>
  <si>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</si>
  <si>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</si>
  <si>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</si>
  <si>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</si>
  <si>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</si>
  <si>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</si>
  <si>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</si>
  <si>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</si>
  <si>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</si>
  <si>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</si>
  <si>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</si>
  <si>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</si>
  <si>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</si>
  <si>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</si>
  <si>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</si>
  <si>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</si>
  <si>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</si>
  <si>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</si>
  <si>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</si>
  <si>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</si>
  <si>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</si>
  <si>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</si>
  <si>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</si>
  <si>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</si>
  <si>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</si>
  <si>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</si>
  <si>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</si>
  <si>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</si>
  <si>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</si>
  <si>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</si>
  <si>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</si>
  <si>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</si>
  <si>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</si>
  <si>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</si>
  <si>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</si>
  <si>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</si>
  <si>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</si>
  <si>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</si>
  <si>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</si>
  <si>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</si>
  <si>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</si>
  <si>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</si>
  <si>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</si>
  <si>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</si>
  <si>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</si>
  <si>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</si>
  <si>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</si>
  <si>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</si>
  <si>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</si>
  <si>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</si>
  <si>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</si>
  <si>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</si>
  <si>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</si>
  <si>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</si>
  <si>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</si>
  <si>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</si>
  <si>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</si>
  <si>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</si>
  <si>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</si>
  <si>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</si>
  <si>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</si>
  <si>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</si>
  <si>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</si>
  <si>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</si>
  <si>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</si>
  <si>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</si>
  <si>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</si>
  <si>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</si>
  <si>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</si>
  <si>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</si>
  <si>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</si>
  <si>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</si>
  <si>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</si>
  <si>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</si>
  <si>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</si>
  <si>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</si>
  <si>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</si>
  <si>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</si>
  <si>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</si>
  <si>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</si>
  <si>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</si>
  <si>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</si>
  <si>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</si>
  <si>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</si>
  <si>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</si>
  <si>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</si>
  <si>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</si>
  <si>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</si>
  <si>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</si>
  <si>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</si>
  <si>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</si>
  <si>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</si>
  <si>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</si>
  <si>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</si>
  <si>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</si>
  <si>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</si>
  <si>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</si>
  <si>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</si>
  <si>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</si>
  <si>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</si>
  <si>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</si>
  <si>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</si>
  <si>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</si>
  <si>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</si>
  <si>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</si>
  <si>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</si>
  <si>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</si>
  <si>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</si>
  <si>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</si>
  <si>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</si>
  <si>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</si>
  <si>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</si>
  <si>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</si>
  <si>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</si>
  <si>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</si>
  <si>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</si>
  <si>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</si>
  <si>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</si>
  <si>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</si>
  <si>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</si>
  <si>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</si>
  <si>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</si>
  <si>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</si>
  <si>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</si>
  <si>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</si>
  <si>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</si>
  <si>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</si>
  <si>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</si>
  <si>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</si>
  <si>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</si>
  <si>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</si>
  <si>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</si>
  <si>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</si>
  <si>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</si>
  <si>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</si>
  <si>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</si>
  <si>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</si>
  <si>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</si>
  <si>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</si>
  <si>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</si>
  <si>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</si>
  <si>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</si>
  <si>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</si>
  <si>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</si>
  <si>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</si>
  <si>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</si>
  <si>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</si>
  <si>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</si>
  <si>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</si>
  <si>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</si>
  <si>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</si>
  <si>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</si>
  <si>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</si>
  <si>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</si>
  <si>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</si>
  <si>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</si>
  <si>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</si>
  <si>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</si>
  <si>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</si>
  <si>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</si>
  <si>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</si>
  <si>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</si>
  <si>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</si>
  <si>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</si>
  <si>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</si>
  <si>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</si>
  <si>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</si>
  <si>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</si>
  <si>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</si>
  <si>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</si>
  <si>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</si>
  <si>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</si>
  <si>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</si>
  <si>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</si>
  <si>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</si>
  <si>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</si>
  <si>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</si>
  <si>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</si>
  <si>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</si>
  <si>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</si>
  <si>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</si>
  <si>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</si>
  <si>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</si>
  <si>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</si>
  <si>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</si>
  <si>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</si>
  <si>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</si>
  <si>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</si>
  <si>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</si>
  <si>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</si>
  <si>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</si>
  <si>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</si>
  <si>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</si>
  <si>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</si>
  <si>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</si>
  <si>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</si>
  <si>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</si>
  <si>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</si>
  <si>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</si>
  <si>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</si>
  <si>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</si>
  <si>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</si>
  <si>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</si>
  <si>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</si>
  <si>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</si>
  <si>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</si>
  <si>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</si>
  <si>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</si>
  <si>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</si>
  <si>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</si>
  <si>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</si>
  <si>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</si>
  <si>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</si>
  <si>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</si>
  <si>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</si>
  <si>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</si>
  <si>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</si>
  <si>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</si>
  <si>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</si>
  <si>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</si>
  <si>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</si>
  <si>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</si>
  <si>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</si>
  <si>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</si>
  <si>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</si>
  <si>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</si>
  <si>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</si>
  <si>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</si>
  <si>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</si>
  <si>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</si>
  <si>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</si>
  <si>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</si>
  <si>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</si>
  <si>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</si>
  <si>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</si>
  <si>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</si>
  <si>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</si>
  <si>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</si>
  <si>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</si>
  <si>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</si>
  <si>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</si>
  <si>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</si>
  <si>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</si>
  <si>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</si>
  <si>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</si>
  <si>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</si>
  <si>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</si>
  <si>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</si>
  <si>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</si>
  <si>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</si>
  <si>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</si>
  <si>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</si>
  <si>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</si>
  <si>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</si>
  <si>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</si>
  <si>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</si>
  <si>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</si>
  <si>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</si>
  <si>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</si>
  <si>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</si>
  <si>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</si>
  <si>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</si>
  <si>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</si>
  <si>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</si>
  <si>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</si>
  <si>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</si>
  <si>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</si>
  <si>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</si>
  <si>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</si>
  <si>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</si>
  <si>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</si>
  <si>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</si>
  <si>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</si>
  <si>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</si>
  <si>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</si>
  <si>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</si>
  <si>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</si>
  <si>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</si>
  <si>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</si>
  <si>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</si>
  <si>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</si>
  <si>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</si>
  <si>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</si>
  <si>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</si>
  <si>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</si>
  <si>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</si>
  <si>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</si>
  <si>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</si>
  <si>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</si>
  <si>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</si>
  <si>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</si>
  <si>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</si>
  <si>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</si>
  <si>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</si>
  <si>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</si>
  <si>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</si>
  <si>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</si>
  <si>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</si>
  <si>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</si>
  <si>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</si>
  <si>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</si>
  <si>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</si>
  <si>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</si>
  <si>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</si>
  <si>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</si>
  <si>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</si>
  <si>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</si>
  <si>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</si>
  <si>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</si>
  <si>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</si>
  <si>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</si>
  <si>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</si>
  <si>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</si>
  <si>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</si>
  <si>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</si>
  <si>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</si>
  <si>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</si>
  <si>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</si>
  <si>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</si>
  <si>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</si>
  <si>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</si>
  <si>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</si>
  <si>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</si>
  <si>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</si>
  <si>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</si>
  <si>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</si>
  <si>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</si>
  <si>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</si>
  <si>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</si>
  <si>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</si>
  <si>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</si>
  <si>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</si>
  <si>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</si>
  <si>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</si>
  <si>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</si>
  <si>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</si>
  <si>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</si>
  <si>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</si>
  <si>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</si>
  <si>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</si>
  <si>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</si>
  <si>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</si>
  <si>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</si>
  <si>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</si>
  <si>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</si>
  <si>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</si>
  <si>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</si>
  <si>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</si>
  <si>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</si>
  <si>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</si>
  <si>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</si>
  <si>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</si>
  <si>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</si>
  <si>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</si>
  <si>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</si>
  <si>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</si>
  <si>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</si>
  <si>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</si>
  <si>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</si>
  <si>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</si>
  <si>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</si>
  <si>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</si>
  <si>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</si>
  <si>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</si>
  <si>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</si>
  <si>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</si>
  <si>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</si>
  <si>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</si>
  <si>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</si>
  <si>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</si>
  <si>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</si>
  <si>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</si>
  <si>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</si>
  <si>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</si>
  <si>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</si>
  <si>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</si>
  <si>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</si>
  <si>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</si>
  <si>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</si>
  <si>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</si>
  <si>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</si>
  <si>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</si>
  <si>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</si>
  <si>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</si>
  <si>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</si>
  <si>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</si>
  <si>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</si>
  <si>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</si>
  <si>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</si>
  <si>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</si>
  <si>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</si>
  <si>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</si>
  <si>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</si>
  <si>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</si>
  <si>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</si>
  <si>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</si>
  <si>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</si>
  <si>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</si>
  <si>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</si>
  <si>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</si>
  <si>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</si>
  <si>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</si>
  <si>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</si>
  <si>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</si>
  <si>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</si>
  <si>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</si>
  <si>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</si>
  <si>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</si>
  <si>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</si>
  <si>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</si>
  <si>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</si>
  <si>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</si>
  <si>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</si>
  <si>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</si>
  <si>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</si>
  <si>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</si>
  <si>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</si>
  <si>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</si>
  <si>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</si>
  <si>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</si>
  <si>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</si>
  <si>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</si>
  <si>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</si>
  <si>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</si>
  <si>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</si>
  <si>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</si>
  <si>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</si>
  <si>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</si>
  <si>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</si>
  <si>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</si>
  <si>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</si>
  <si>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</si>
  <si>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</si>
  <si>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</si>
  <si>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</si>
  <si>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</si>
  <si>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</si>
  <si>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</si>
  <si>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</si>
  <si>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</si>
  <si>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</si>
  <si>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</si>
  <si>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</si>
  <si>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</si>
  <si>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</si>
  <si>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</si>
  <si>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</si>
  <si>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</si>
  <si>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</si>
  <si>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</si>
  <si>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</si>
  <si>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</si>
  <si>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</si>
  <si>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</si>
  <si>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</si>
  <si>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</si>
  <si>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</si>
  <si>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</si>
  <si>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</si>
  <si>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</si>
  <si>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</si>
  <si>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</si>
  <si>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</si>
  <si>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</si>
  <si>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</si>
  <si>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</si>
  <si>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</si>
  <si>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</si>
  <si>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</si>
  <si>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</si>
  <si>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</si>
  <si>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</si>
  <si>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</si>
  <si>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</si>
  <si>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</si>
  <si>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</si>
  <si>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</si>
  <si>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</si>
  <si>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</si>
  <si>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</si>
  <si>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</si>
  <si>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</si>
  <si>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</si>
  <si>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</si>
  <si>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</si>
  <si>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</si>
  <si>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</si>
  <si>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</si>
  <si>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</si>
  <si>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</si>
  <si>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</si>
  <si>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</si>
  <si>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</si>
  <si>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</si>
  <si>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</si>
  <si>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</si>
  <si>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</si>
  <si>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</si>
  <si>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</si>
  <si>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</si>
  <si>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</si>
  <si>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</si>
  <si>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</si>
  <si>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</si>
  <si>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</si>
  <si>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</si>
  <si>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</si>
  <si>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</si>
  <si>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</si>
  <si>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</si>
  <si>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</si>
  <si>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</si>
  <si>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</si>
  <si>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</si>
  <si>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</si>
  <si>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</si>
  <si>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</si>
  <si>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</si>
  <si>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</si>
  <si>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</si>
  <si>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</si>
  <si>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</si>
  <si>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</si>
  <si>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</si>
  <si>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</si>
  <si>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</si>
  <si>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</si>
  <si>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</si>
  <si>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</si>
  <si>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</si>
  <si>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</si>
  <si>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</si>
  <si>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</si>
  <si>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</si>
  <si>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</si>
  <si>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</si>
  <si>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</si>
  <si>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</si>
  <si>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</si>
  <si>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</si>
  <si>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</si>
  <si>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</si>
  <si>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</si>
  <si>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</si>
  <si>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</si>
  <si>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</si>
  <si>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</si>
  <si>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</si>
  <si>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</si>
  <si>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</si>
  <si>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</si>
  <si>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</si>
  <si>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</si>
  <si>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</si>
  <si>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</si>
  <si>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</si>
  <si>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</si>
  <si>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</si>
  <si>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</si>
  <si>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</si>
  <si>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</si>
  <si>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</si>
  <si>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</si>
  <si>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</si>
  <si>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</si>
  <si>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</si>
  <si>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</si>
  <si>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</si>
  <si>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</si>
  <si>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</si>
  <si>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</si>
  <si>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</si>
  <si>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</si>
  <si>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</si>
  <si>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</si>
  <si>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</si>
  <si>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</si>
  <si>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</si>
  <si>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</si>
  <si>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</si>
  <si>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</si>
  <si>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</si>
  <si>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</si>
  <si>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</si>
  <si>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</si>
  <si>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</si>
  <si>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</si>
  <si>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</si>
  <si>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</si>
  <si>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</si>
  <si>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</si>
  <si>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</si>
  <si>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</si>
  <si>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</si>
  <si>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</si>
  <si>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</si>
  <si>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</si>
  <si>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</si>
  <si>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</si>
  <si>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</si>
  <si>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</si>
  <si>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</si>
  <si>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</si>
  <si>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</si>
  <si>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</si>
  <si>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</si>
  <si>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</si>
  <si>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</si>
  <si>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</si>
  <si>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</si>
  <si>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</si>
  <si>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</si>
  <si>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</si>
  <si>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</si>
  <si>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</si>
  <si>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</si>
  <si>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</si>
  <si>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</si>
  <si>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</si>
  <si>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</si>
  <si>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</si>
  <si>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</si>
  <si>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</si>
  <si>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</si>
  <si>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</si>
  <si>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</si>
  <si>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</si>
  <si>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</si>
  <si>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</si>
  <si>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</si>
  <si>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</si>
  <si>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</si>
  <si>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</si>
  <si>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</si>
  <si>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</si>
  <si>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</si>
  <si>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</si>
  <si>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</si>
  <si>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</si>
  <si>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</si>
  <si>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</si>
  <si>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</si>
  <si>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</si>
  <si>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</si>
  <si>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</si>
  <si>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</si>
  <si>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</si>
  <si>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</si>
  <si>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</si>
  <si>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</si>
  <si>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</si>
  <si>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</si>
  <si>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</si>
  <si>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</si>
  <si>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</si>
  <si>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</si>
  <si>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</si>
  <si>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</si>
  <si>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</si>
  <si>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</si>
  <si>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</si>
  <si>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</si>
  <si>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</si>
  <si>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</si>
  <si>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</si>
  <si>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</si>
  <si>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</si>
  <si>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</si>
  <si>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</si>
  <si>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</si>
  <si>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</si>
  <si>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</si>
  <si>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</si>
  <si>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</si>
  <si>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</si>
  <si>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</si>
  <si>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</si>
  <si>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</si>
  <si>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</si>
  <si>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</si>
  <si>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</si>
  <si>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</si>
  <si>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</si>
  <si>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</si>
  <si>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</si>
  <si>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</si>
  <si>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</si>
  <si>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</si>
  <si>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</si>
  <si>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</si>
  <si>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</si>
  <si>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</si>
  <si>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</si>
  <si>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</si>
  <si>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</si>
  <si>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</si>
  <si>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</si>
  <si>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</si>
  <si>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</si>
  <si>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</si>
  <si>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</si>
  <si>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</si>
  <si>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</si>
  <si>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</si>
  <si>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</si>
  <si>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</si>
  <si>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</si>
  <si>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</si>
  <si>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</si>
  <si>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</si>
  <si>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</si>
  <si>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</si>
  <si>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</si>
  <si>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</si>
  <si>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</si>
  <si>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</si>
  <si>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</si>
  <si>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</si>
  <si>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</si>
  <si>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</si>
  <si>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</si>
  <si>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</si>
  <si>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</si>
  <si>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</si>
  <si>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</si>
  <si>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</si>
  <si>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</si>
  <si>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</si>
  <si>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</si>
  <si>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</si>
  <si>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</si>
  <si>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</si>
  <si>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</si>
  <si>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</si>
  <si>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</si>
  <si>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</si>
  <si>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</si>
  <si>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</si>
  <si>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</si>
  <si>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</si>
  <si>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</si>
  <si>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</si>
  <si>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</si>
  <si>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</si>
  <si>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</si>
  <si>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</si>
  <si>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</si>
  <si>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</si>
  <si>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</si>
  <si>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</si>
  <si>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</si>
  <si>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</si>
  <si>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</si>
  <si>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</si>
  <si>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</si>
  <si>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</si>
  <si>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</si>
  <si>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</si>
  <si>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</si>
  <si>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</si>
  <si>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</si>
  <si>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</si>
  <si>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</si>
  <si>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</si>
  <si>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</si>
  <si>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</si>
  <si>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</si>
  <si>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</si>
  <si>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</si>
  <si>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</si>
  <si>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</si>
  <si>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</si>
  <si>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</si>
  <si>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</si>
  <si>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</si>
  <si>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</si>
  <si>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</si>
  <si>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</si>
  <si>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</si>
  <si>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</si>
  <si>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</si>
  <si>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</si>
  <si>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</si>
  <si>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</si>
  <si>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</si>
  <si>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</si>
  <si>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</si>
  <si>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</si>
  <si>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</si>
  <si>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</si>
  <si>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</si>
  <si>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</si>
  <si>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</si>
  <si>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</si>
  <si>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</si>
  <si>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</si>
  <si>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</si>
  <si>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</si>
  <si>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</si>
  <si>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</si>
  <si>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</si>
  <si>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</si>
  <si>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</si>
  <si>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</si>
  <si>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</si>
  <si>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</si>
  <si>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</si>
  <si>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</si>
  <si>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</si>
  <si>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</si>
  <si>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</si>
  <si>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</si>
  <si>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</si>
  <si>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</si>
  <si>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</si>
  <si>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</si>
  <si>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</si>
  <si>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</si>
  <si>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</si>
  <si>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</si>
  <si>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</si>
  <si>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</si>
  <si>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</si>
  <si>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</si>
  <si>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</si>
  <si>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</si>
  <si>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</si>
  <si>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</si>
  <si>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</si>
  <si>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</si>
  <si>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</si>
  <si>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</si>
  <si>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</si>
  <si>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</si>
  <si>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</si>
  <si>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</si>
  <si>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</si>
  <si>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</si>
  <si>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</si>
  <si>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</si>
  <si>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</si>
  <si>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</si>
  <si>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</si>
  <si>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</si>
  <si>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</si>
  <si>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</si>
  <si>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</si>
  <si>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</si>
  <si>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</si>
  <si>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</si>
  <si>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</si>
  <si>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</si>
  <si>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</si>
  <si>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</si>
  <si>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</si>
  <si>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</si>
  <si>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</si>
  <si>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</si>
  <si>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</si>
  <si>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</si>
  <si>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</si>
  <si>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</si>
  <si>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</si>
  <si>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</si>
  <si>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</si>
  <si>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</si>
  <si>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</si>
  <si>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</si>
  <si>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</si>
  <si>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</si>
  <si>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</si>
  <si>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</si>
  <si>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</si>
  <si>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</si>
  <si>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</si>
  <si>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</si>
  <si>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</si>
  <si>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</si>
  <si>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</si>
  <si>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</si>
  <si>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</si>
  <si>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</si>
  <si>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</si>
  <si>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</si>
  <si>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</si>
  <si>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</si>
  <si>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</si>
  <si>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</si>
  <si>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</si>
  <si>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</si>
  <si>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</si>
  <si>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</si>
  <si>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</si>
  <si>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</si>
  <si>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</si>
  <si>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</si>
  <si>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</si>
  <si>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</si>
  <si>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</si>
  <si>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</si>
  <si>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</si>
  <si>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</si>
  <si>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</si>
  <si>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</si>
  <si>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</si>
  <si>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</si>
  <si>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</si>
  <si>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</si>
  <si>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</si>
  <si>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</si>
  <si>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</si>
  <si>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</si>
  <si>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</si>
  <si>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</si>
  <si>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</si>
  <si>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</si>
  <si>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</si>
  <si>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</si>
  <si>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</si>
  <si>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</si>
  <si>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</si>
  <si>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</si>
  <si>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</si>
  <si>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</si>
  <si>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</si>
  <si>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</si>
  <si>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</si>
  <si>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</si>
  <si>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</si>
  <si>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</si>
  <si>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</si>
  <si>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</si>
  <si>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</si>
  <si>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</si>
  <si>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</si>
  <si>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</si>
  <si>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</si>
  <si>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</si>
  <si>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</si>
  <si>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</si>
  <si>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</si>
  <si>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</si>
  <si>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</si>
  <si>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</si>
  <si>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</si>
  <si>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</si>
  <si>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</si>
  <si>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</si>
  <si>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</si>
  <si>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</si>
  <si>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</si>
  <si>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</si>
  <si>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</si>
  <si>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</si>
  <si>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</si>
  <si>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</si>
  <si>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</si>
  <si>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</si>
  <si>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</si>
  <si>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</si>
  <si>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</si>
  <si>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</si>
  <si>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</si>
  <si>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</si>
  <si>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</si>
  <si>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</si>
  <si>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</si>
  <si>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</si>
  <si>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</si>
  <si>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</si>
  <si>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</si>
  <si>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</si>
  <si>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</si>
  <si>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</si>
  <si>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</si>
  <si>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</si>
  <si>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</si>
  <si>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</si>
  <si>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</si>
  <si>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</si>
  <si>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</si>
  <si>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</si>
  <si>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</si>
  <si>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</si>
  <si>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</si>
  <si>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</si>
  <si>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</si>
  <si>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</si>
  <si>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</si>
  <si>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</si>
  <si>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</si>
  <si>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</si>
  <si>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</si>
  <si>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</si>
  <si>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</si>
  <si>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</si>
  <si>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</si>
  <si>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</si>
  <si>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</si>
  <si>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</si>
  <si>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</si>
  <si>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</si>
  <si>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</si>
  <si>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</si>
  <si>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</si>
  <si>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</si>
  <si>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</si>
  <si>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</si>
  <si>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</si>
  <si>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</si>
  <si>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</si>
  <si>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</si>
  <si>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</si>
  <si>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</si>
  <si>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</si>
  <si>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</si>
  <si>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</si>
  <si>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</si>
  <si>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</si>
  <si>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</si>
  <si>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</si>
  <si>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</si>
  <si>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</si>
  <si>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</si>
  <si>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</si>
  <si>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</si>
  <si>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</si>
  <si>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</si>
  <si>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</si>
  <si>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</si>
  <si>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</si>
  <si>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</si>
  <si>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</si>
  <si>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</si>
  <si>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</si>
  <si>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</si>
  <si>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</si>
  <si>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</si>
  <si>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</si>
  <si>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</si>
  <si>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</si>
  <si>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</si>
  <si>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</si>
  <si>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</si>
  <si>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</si>
  <si>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</si>
  <si>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</si>
  <si>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</si>
  <si>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</si>
  <si>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</si>
  <si>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</si>
  <si>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</si>
  <si>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</si>
  <si>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</si>
  <si>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</si>
  <si>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</si>
  <si>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</si>
  <si>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</si>
  <si>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</si>
  <si>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</si>
  <si>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</si>
  <si>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</si>
  <si>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</si>
  <si>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</si>
  <si>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</si>
  <si>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</si>
  <si>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</si>
  <si>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</si>
  <si>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</si>
  <si>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</si>
  <si>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</si>
  <si>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</si>
  <si>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</si>
  <si>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</si>
  <si>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</si>
  <si>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</si>
  <si>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</si>
  <si>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</si>
  <si>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</si>
  <si>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</si>
  <si>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</si>
  <si>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</si>
  <si>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</si>
  <si>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</si>
  <si>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</si>
  <si>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</si>
  <si>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</si>
  <si>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</si>
  <si>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</si>
  <si>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</si>
  <si>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</si>
  <si>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</si>
  <si>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</si>
  <si>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</si>
  <si>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</si>
  <si>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</si>
  <si>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</si>
  <si>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</si>
  <si>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</si>
  <si>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</si>
  <si>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</si>
  <si>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</si>
  <si>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</si>
  <si>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</si>
  <si>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</si>
  <si>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</si>
  <si>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</si>
  <si>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</si>
  <si>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</si>
  <si>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</si>
  <si>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</si>
  <si>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</si>
  <si>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</si>
  <si>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</si>
  <si>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</si>
  <si>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</si>
  <si>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</si>
  <si>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</si>
  <si>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</si>
  <si>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</si>
  <si>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</si>
  <si>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</si>
  <si>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</si>
  <si>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</si>
  <si>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</si>
  <si>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</si>
  <si>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</si>
  <si>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</si>
  <si>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</si>
  <si>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</si>
  <si>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</si>
  <si>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</si>
  <si>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</si>
  <si>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</si>
  <si>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</si>
  <si>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</si>
  <si>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</si>
  <si>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</si>
  <si>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</si>
  <si>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</si>
  <si>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</si>
  <si>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</si>
  <si>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</si>
  <si>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</si>
  <si>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</si>
  <si>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</si>
  <si>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</si>
  <si>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</si>
  <si>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</si>
  <si>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</si>
  <si>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</si>
  <si>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</si>
  <si>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</si>
  <si>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</si>
  <si>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</si>
  <si>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</si>
  <si>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</si>
  <si>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</si>
  <si>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</si>
  <si>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</si>
  <si>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</si>
  <si>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</si>
  <si>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</si>
  <si>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</si>
  <si>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</si>
  <si>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</si>
  <si>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</si>
  <si>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</si>
  <si>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</si>
  <si>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</si>
  <si>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</si>
  <si>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</si>
  <si>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</si>
  <si>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</si>
  <si>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</si>
  <si>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</si>
  <si>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</si>
  <si>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</si>
  <si>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</si>
  <si>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</si>
  <si>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</si>
  <si>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</si>
  <si>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</si>
  <si>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</si>
  <si>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</si>
  <si>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</si>
  <si>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</si>
  <si>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</si>
  <si>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</si>
  <si>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</si>
  <si>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</si>
  <si>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</si>
  <si>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</si>
  <si>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</si>
  <si>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</si>
  <si>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</si>
  <si>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</si>
  <si>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</si>
  <si>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</si>
  <si>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</si>
  <si>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</si>
  <si>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</si>
  <si>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</si>
  <si>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</si>
  <si>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</si>
  <si>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</si>
  <si>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</si>
  <si>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</si>
  <si>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</si>
  <si>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</si>
  <si>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</si>
  <si>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</si>
  <si>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</si>
  <si>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</si>
  <si>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</si>
  <si>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</si>
  <si>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</si>
  <si>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</si>
  <si>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</si>
  <si>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</si>
  <si>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</si>
  <si>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</si>
  <si>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</si>
  <si>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</si>
  <si>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</si>
  <si>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</si>
  <si>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</si>
  <si>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</si>
  <si>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</si>
  <si>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</si>
  <si>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</si>
  <si>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</si>
  <si>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</si>
  <si>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</si>
  <si>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</si>
  <si>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</si>
  <si>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</si>
  <si>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</si>
  <si>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</si>
  <si>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</si>
  <si>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</si>
  <si>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</si>
  <si>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</si>
  <si>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</si>
  <si>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</si>
  <si>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</si>
  <si>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</si>
  <si>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</si>
  <si>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</si>
  <si>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</si>
  <si>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</si>
  <si>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</si>
  <si>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</si>
  <si>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</si>
  <si>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</si>
  <si>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</si>
  <si>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</si>
  <si>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</si>
  <si>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</si>
  <si>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</si>
  <si>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</si>
  <si>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</si>
  <si>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</si>
  <si>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</si>
  <si>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</si>
  <si>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</si>
  <si>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</si>
  <si>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</si>
  <si>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</si>
  <si>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</si>
  <si>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</si>
  <si>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</si>
  <si>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</si>
  <si>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</si>
  <si>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</si>
  <si>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</si>
  <si>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</si>
  <si>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</si>
  <si>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</si>
  <si>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</si>
  <si>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</si>
  <si>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</si>
  <si>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</si>
  <si>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</si>
  <si>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</si>
  <si>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</si>
  <si>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</si>
  <si>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</si>
  <si>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</si>
  <si>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</si>
  <si>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</si>
  <si>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</si>
  <si>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</si>
  <si>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</si>
  <si>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</si>
  <si>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</si>
  <si>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</si>
  <si>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</si>
  <si>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</si>
  <si>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</si>
  <si>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</si>
  <si>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</si>
  <si>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</si>
  <si>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</si>
  <si>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</si>
  <si>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</si>
  <si>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</si>
  <si>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</si>
  <si>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</si>
  <si>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</si>
  <si>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</si>
  <si>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</si>
  <si>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</si>
  <si>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</si>
  <si>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</si>
  <si>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</si>
  <si>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</si>
  <si>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</si>
  <si>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</si>
  <si>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</si>
  <si>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</si>
  <si>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</si>
  <si>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</si>
  <si>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</si>
  <si>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</si>
  <si>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</si>
  <si>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</si>
  <si>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</si>
  <si>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</si>
  <si>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</si>
  <si>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</si>
  <si>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</si>
  <si>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</si>
  <si>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</si>
  <si>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</si>
  <si>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</si>
  <si>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</si>
  <si>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</si>
  <si>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</si>
  <si>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</si>
  <si>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</si>
  <si>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</si>
  <si>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</si>
  <si>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</si>
  <si>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</si>
  <si>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</si>
  <si>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</si>
  <si>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</si>
  <si>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</si>
  <si>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</si>
  <si>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</si>
  <si>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</si>
  <si>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</si>
  <si>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</si>
  <si>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</si>
  <si>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</si>
  <si>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</si>
  <si>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</si>
  <si>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</si>
  <si>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</si>
  <si>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</si>
  <si>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</si>
  <si>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</si>
  <si>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</si>
  <si>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</si>
  <si>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</si>
  <si>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</si>
  <si>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</si>
  <si>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</si>
  <si>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</si>
  <si>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</si>
  <si>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</si>
  <si>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</si>
  <si>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</si>
  <si>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</si>
  <si>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</si>
  <si>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</si>
  <si>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</si>
  <si>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</si>
  <si>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</si>
  <si>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</si>
  <si>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</si>
  <si>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</si>
  <si>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</si>
  <si>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</si>
  <si>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</si>
  <si>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</si>
  <si>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</si>
  <si>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</si>
  <si>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</si>
  <si>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</si>
  <si>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</si>
  <si>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</si>
  <si>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</si>
  <si>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</si>
  <si>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</si>
  <si>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</si>
  <si>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</si>
  <si>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</si>
  <si>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</si>
  <si>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</si>
  <si>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</si>
  <si>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</si>
  <si>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</si>
  <si>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</si>
  <si>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</si>
  <si>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</si>
  <si>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</si>
  <si>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</si>
  <si>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</si>
  <si>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</si>
  <si>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</si>
  <si>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</si>
  <si>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</si>
  <si>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</si>
  <si>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</si>
  <si>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</si>
  <si>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</si>
  <si>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</si>
  <si>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</si>
  <si>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</si>
  <si>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</si>
  <si>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</si>
  <si>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</si>
  <si>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</si>
  <si>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</si>
  <si>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</si>
  <si>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</si>
  <si>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</si>
  <si>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</si>
  <si>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</si>
  <si>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</si>
  <si>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</si>
  <si>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</si>
  <si>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</si>
  <si>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</si>
  <si>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</si>
  <si>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</si>
  <si>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</si>
  <si>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</si>
  <si>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</si>
  <si>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</si>
  <si>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</si>
  <si>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</si>
  <si>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</si>
  <si>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</si>
  <si>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</si>
  <si>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</si>
  <si>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</si>
  <si>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</si>
  <si>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</si>
  <si>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</si>
  <si>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</si>
  <si>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</si>
  <si>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</si>
  <si>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</si>
  <si>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</si>
  <si>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</si>
  <si>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</si>
  <si>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</si>
  <si>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</si>
  <si>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</si>
  <si>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</si>
  <si>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</si>
  <si>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</si>
  <si>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</si>
  <si>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</si>
  <si>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</si>
  <si>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</si>
  <si>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</si>
  <si>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</si>
  <si>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</si>
  <si>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</si>
  <si>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</si>
  <si>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</si>
  <si>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</si>
  <si>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</si>
  <si>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</si>
  <si>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</si>
  <si>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</si>
  <si>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</si>
  <si>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</si>
  <si>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</si>
  <si>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</si>
  <si>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</si>
  <si>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</si>
  <si>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</si>
  <si>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</si>
  <si>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</si>
  <si>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</si>
  <si>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</si>
  <si>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</si>
  <si>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</si>
  <si>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</si>
  <si>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</si>
  <si>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</si>
  <si>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</si>
  <si>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</si>
  <si>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</si>
  <si>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</si>
  <si>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</si>
  <si>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</si>
  <si>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</si>
  <si>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</si>
  <si>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</si>
  <si>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</si>
  <si>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</si>
  <si>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</si>
  <si>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</si>
  <si>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</si>
  <si>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</si>
  <si>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</si>
  <si>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</si>
  <si>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</si>
  <si>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</si>
  <si>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</si>
  <si>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</si>
  <si>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</si>
  <si>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</si>
  <si>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</si>
  <si>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</si>
  <si>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</si>
  <si>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</si>
  <si>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</si>
  <si>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</si>
  <si>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</si>
  <si>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</si>
  <si>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</si>
  <si>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</si>
  <si>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</si>
  <si>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</si>
  <si>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</si>
  <si>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</si>
  <si>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</si>
  <si>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</si>
  <si>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</si>
  <si>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</si>
  <si>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</si>
  <si>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</si>
  <si>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</si>
  <si>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</si>
  <si>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</si>
  <si>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</si>
  <si>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</si>
  <si>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</si>
  <si>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</si>
  <si>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</si>
  <si>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</si>
  <si>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</si>
  <si>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</si>
  <si>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</si>
  <si>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</si>
  <si>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</si>
  <si>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</si>
  <si>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</si>
  <si>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</si>
  <si>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</si>
  <si>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</si>
  <si>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</si>
  <si>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</si>
  <si>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</si>
  <si>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</si>
  <si>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</si>
  <si>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</si>
  <si>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</si>
  <si>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</si>
  <si>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</si>
  <si>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</si>
  <si>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</si>
  <si>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</si>
  <si>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</si>
  <si>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</si>
  <si>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</si>
  <si>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</si>
  <si>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</si>
  <si>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</si>
  <si>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</si>
  <si>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</si>
  <si>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</si>
  <si>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</si>
  <si>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</si>
  <si>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</si>
  <si>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</si>
  <si>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</si>
  <si>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</si>
  <si>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</si>
  <si>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</si>
  <si>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</si>
  <si>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</si>
  <si>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</si>
  <si>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</si>
  <si>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</si>
  <si>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</si>
  <si>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</si>
  <si>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</si>
  <si>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</si>
  <si>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</si>
  <si>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</si>
  <si>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</si>
  <si>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</si>
  <si>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</si>
  <si>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</si>
  <si>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</si>
  <si>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</si>
  <si>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</si>
  <si>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</si>
  <si>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</si>
  <si>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</si>
  <si>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</si>
  <si>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</si>
  <si>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</si>
  <si>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</si>
  <si>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</si>
  <si>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</si>
  <si>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</si>
  <si>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</si>
  <si>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</si>
  <si>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</si>
  <si>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</si>
  <si>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</si>
  <si>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</si>
  <si>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</si>
  <si>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</si>
  <si>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</si>
  <si>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</si>
  <si>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</si>
  <si>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</si>
  <si>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</si>
  <si>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</si>
  <si>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</si>
  <si>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</si>
  <si>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</si>
  <si>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</si>
  <si>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</si>
  <si>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</si>
  <si>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</si>
  <si>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</si>
  <si>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</si>
  <si>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</si>
  <si>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</si>
  <si>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</si>
  <si>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</si>
  <si>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</si>
  <si>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</si>
  <si>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</si>
  <si>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</si>
  <si>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</si>
  <si>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</si>
  <si>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</si>
  <si>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</si>
  <si>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</si>
  <si>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</si>
  <si>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</si>
  <si>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</si>
  <si>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</si>
  <si>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</si>
  <si>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</si>
  <si>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</si>
  <si>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</si>
  <si>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</si>
  <si>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</si>
  <si>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</si>
  <si>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</si>
  <si>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</si>
  <si>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</si>
  <si>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</si>
  <si>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</si>
  <si>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</si>
  <si>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</si>
  <si>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</si>
  <si>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</si>
  <si>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</si>
  <si>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</si>
  <si>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</si>
  <si>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</si>
  <si>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</si>
  <si>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</si>
  <si>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</si>
  <si>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</si>
  <si>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</si>
  <si>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</si>
  <si>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</si>
  <si>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</si>
  <si>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</si>
  <si>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</si>
  <si>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</si>
  <si>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</si>
  <si>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</si>
  <si>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</si>
  <si>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</si>
  <si>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</si>
  <si>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</si>
  <si>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</si>
  <si>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</si>
  <si>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</si>
  <si>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</si>
  <si>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</si>
  <si>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</si>
  <si>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</si>
  <si>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</si>
  <si>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</si>
  <si>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</si>
  <si>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</si>
  <si>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</si>
  <si>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</si>
  <si>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</si>
  <si>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</si>
  <si>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</si>
  <si>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</si>
  <si>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</si>
  <si>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</si>
  <si>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</si>
  <si>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</si>
  <si>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</si>
  <si>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</si>
  <si>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</si>
  <si>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</si>
  <si>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</si>
  <si>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</si>
  <si>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</si>
  <si>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</si>
  <si>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</si>
  <si>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</si>
  <si>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</si>
  <si>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</si>
  <si>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</si>
  <si>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</si>
  <si>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</si>
  <si>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</si>
  <si>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</si>
  <si>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</si>
  <si>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</si>
  <si>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</si>
  <si>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</si>
  <si>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</si>
  <si>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</si>
  <si>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</si>
  <si>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</si>
  <si>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</si>
  <si>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</si>
  <si>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</si>
  <si>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</si>
  <si>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</si>
  <si>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</si>
  <si>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</si>
  <si>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</si>
  <si>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</si>
  <si>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</si>
  <si>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</si>
  <si>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</si>
  <si>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</si>
  <si>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</si>
  <si>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</si>
  <si>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</si>
  <si>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</si>
  <si>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</si>
  <si>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</si>
  <si>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</si>
  <si>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</si>
  <si>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</si>
  <si>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</si>
  <si>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</si>
  <si>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</si>
  <si>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</si>
  <si>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</si>
  <si>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</si>
  <si>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</si>
  <si>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</si>
  <si>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</si>
  <si>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</si>
  <si>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</si>
  <si>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</si>
  <si>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</si>
  <si>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</si>
  <si>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</si>
  <si>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</si>
  <si>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</si>
  <si>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</si>
  <si>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</si>
  <si>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</si>
  <si>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</si>
  <si>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</si>
  <si>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</si>
  <si>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</si>
  <si>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</si>
  <si>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</si>
  <si>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</si>
  <si>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</si>
  <si>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</si>
  <si>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</si>
  <si>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</si>
  <si>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</si>
  <si>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</si>
  <si>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</si>
  <si>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</si>
  <si>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</si>
  <si>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</si>
  <si>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</si>
  <si>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</si>
  <si>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</si>
  <si>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</si>
  <si>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</si>
  <si>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</si>
  <si>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</si>
  <si>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</si>
  <si>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</si>
  <si>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</si>
  <si>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</si>
  <si>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</si>
  <si>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</si>
  <si>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</si>
  <si>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</si>
  <si>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</si>
  <si>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</si>
  <si>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</si>
  <si>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</si>
  <si>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</si>
  <si>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</si>
  <si>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</si>
  <si>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</si>
  <si>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</si>
  <si>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</si>
  <si>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</si>
  <si>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</si>
  <si>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</si>
  <si>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</si>
  <si>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</si>
  <si>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</si>
  <si>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</si>
  <si>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</si>
  <si>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</si>
  <si>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</si>
  <si>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</si>
  <si>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</si>
  <si>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</si>
  <si>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</si>
  <si>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</si>
  <si>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</si>
  <si>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</si>
  <si>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</si>
  <si>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</si>
  <si>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</si>
  <si>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</si>
  <si>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</si>
  <si>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</si>
  <si>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</si>
  <si>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</si>
  <si>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</si>
  <si>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</si>
  <si>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</si>
  <si>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</si>
  <si>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</si>
  <si>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</si>
  <si>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</si>
  <si>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</si>
  <si>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</si>
  <si>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</si>
  <si>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</si>
  <si>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</si>
  <si>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</si>
  <si>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</si>
  <si>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</si>
  <si>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</si>
  <si>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</si>
  <si>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</si>
  <si>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</si>
  <si>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</si>
  <si>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</si>
  <si>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</si>
  <si>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</si>
  <si>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</si>
  <si>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</si>
  <si>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</si>
  <si>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</si>
  <si>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</si>
  <si>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</si>
  <si>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</si>
  <si>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</si>
  <si>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</si>
  <si>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</si>
  <si>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</si>
  <si>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</si>
  <si>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</si>
  <si>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</si>
  <si>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</si>
  <si>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</si>
  <si>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</si>
  <si>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</si>
  <si>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</si>
  <si>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</si>
  <si>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</si>
  <si>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</si>
  <si>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</si>
  <si>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</si>
  <si>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</si>
  <si>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</si>
  <si>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</si>
  <si>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</si>
  <si>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</si>
  <si>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</si>
  <si>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</si>
  <si>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</si>
  <si>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</si>
  <si>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</si>
  <si>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</si>
  <si>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</si>
  <si>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</si>
  <si>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</si>
  <si>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</si>
  <si>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</si>
  <si>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</si>
  <si>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</si>
  <si>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</si>
  <si>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</si>
  <si>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</si>
  <si>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</si>
  <si>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</si>
  <si>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</si>
  <si>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</si>
  <si>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</si>
  <si>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</si>
  <si>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</si>
  <si>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</si>
  <si>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</si>
  <si>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</si>
  <si>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</si>
  <si>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</si>
  <si>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</si>
  <si>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</si>
  <si>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</si>
  <si>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</si>
  <si>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</si>
  <si>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</si>
  <si>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</si>
  <si>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</si>
  <si>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</si>
  <si>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</si>
  <si>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</si>
  <si>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</si>
  <si>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</si>
  <si>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</si>
  <si>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</si>
  <si>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</si>
  <si>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</si>
  <si>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</si>
  <si>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</si>
  <si>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</si>
  <si>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</si>
  <si>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</si>
  <si>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</si>
  <si>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</si>
  <si>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</si>
  <si>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</si>
  <si>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</si>
  <si>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</si>
  <si>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</si>
  <si>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</si>
  <si>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</si>
  <si>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</si>
  <si>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</si>
  <si>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</si>
  <si>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</si>
  <si>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</si>
  <si>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</si>
  <si>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</si>
  <si>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</si>
  <si>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</si>
  <si>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</si>
  <si>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</si>
  <si>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</si>
  <si>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</si>
  <si>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</si>
  <si>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</si>
  <si>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</si>
  <si>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</si>
  <si>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</si>
  <si>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</si>
  <si>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</si>
  <si>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</si>
  <si>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</si>
  <si>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</si>
  <si>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</si>
  <si>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</si>
  <si>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</si>
  <si>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</si>
  <si>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</si>
  <si>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</si>
  <si>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</si>
  <si>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</si>
  <si>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</si>
  <si>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</si>
  <si>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</si>
  <si>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</si>
  <si>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</si>
  <si>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</si>
  <si>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</si>
  <si>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</si>
  <si>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</si>
  <si>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</si>
  <si>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</si>
  <si>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</si>
  <si>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</si>
  <si>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</si>
  <si>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</si>
  <si>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</si>
  <si>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</si>
  <si>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</si>
  <si>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</si>
  <si>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</si>
  <si>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</si>
  <si>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</si>
  <si>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</si>
  <si>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</si>
  <si>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</si>
  <si>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</si>
  <si>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</si>
  <si>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</si>
  <si>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</si>
  <si>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</si>
  <si>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</si>
  <si>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</si>
  <si>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</si>
  <si>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</si>
  <si>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</si>
  <si>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</si>
  <si>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</si>
  <si>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</si>
  <si>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</si>
  <si>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</si>
  <si>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</si>
  <si>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</si>
  <si>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</si>
  <si>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</si>
  <si>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</si>
  <si>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</si>
  <si>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</si>
  <si>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</si>
  <si>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</si>
  <si>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</si>
  <si>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</si>
  <si>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</si>
  <si>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</si>
  <si>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</si>
  <si>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</si>
  <si>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</si>
  <si>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</si>
  <si>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</si>
  <si>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</si>
  <si>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</si>
  <si>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</si>
  <si>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</si>
  <si>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</si>
  <si>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</si>
  <si>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</si>
  <si>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</si>
  <si>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</si>
  <si>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</si>
  <si>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</si>
  <si>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</si>
  <si>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</si>
  <si>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</si>
  <si>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</si>
  <si>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</si>
  <si>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</si>
  <si>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</si>
  <si>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</si>
  <si>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</si>
  <si>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</si>
  <si>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</si>
  <si>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</si>
  <si>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</si>
  <si>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</si>
  <si>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</si>
  <si>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</si>
  <si>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</si>
  <si>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</si>
  <si>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</si>
  <si>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</si>
  <si>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</si>
  <si>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</si>
  <si>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</si>
  <si>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</si>
  <si>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</si>
  <si>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</si>
  <si>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</si>
  <si>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</si>
  <si>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</si>
  <si>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</si>
  <si>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</si>
  <si>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</si>
  <si>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</si>
  <si>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</si>
  <si>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</si>
  <si>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</si>
  <si>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</si>
  <si>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</si>
  <si>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</si>
  <si>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</si>
  <si>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</si>
  <si>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</si>
  <si>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</si>
  <si>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</si>
  <si>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</si>
  <si>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</si>
  <si>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</si>
  <si>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</si>
  <si>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</si>
  <si>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</si>
  <si>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</si>
  <si>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</si>
  <si>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</si>
  <si>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</si>
  <si>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</si>
  <si>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</si>
  <si>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</si>
  <si>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</si>
  <si>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</si>
  <si>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</si>
  <si>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</si>
  <si>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</si>
  <si>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</si>
  <si>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</si>
  <si>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</si>
  <si>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</si>
  <si>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</si>
  <si>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</si>
  <si>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</si>
  <si>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</si>
  <si>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</si>
  <si>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</si>
  <si>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</si>
  <si>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</si>
  <si>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</si>
  <si>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</si>
  <si>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</si>
  <si>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</si>
  <si>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</si>
  <si>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</si>
  <si>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</si>
  <si>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</si>
  <si>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</si>
  <si>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</si>
  <si>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</si>
  <si>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</si>
  <si>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</si>
  <si>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</si>
  <si>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</si>
  <si>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</si>
  <si>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</si>
  <si>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</si>
  <si>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</si>
  <si>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</si>
  <si>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</si>
  <si>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</si>
  <si>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</si>
  <si>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</si>
  <si>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</si>
  <si>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</si>
  <si>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</si>
  <si>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</si>
  <si>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</si>
  <si>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</si>
  <si>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</si>
  <si>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</si>
  <si>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</si>
  <si>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</si>
  <si>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</si>
  <si>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</si>
  <si>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</si>
  <si>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</si>
  <si>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</si>
  <si>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</si>
  <si>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</si>
  <si>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</si>
  <si>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</si>
  <si>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</si>
  <si>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</si>
  <si>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</si>
  <si>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</si>
  <si>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</si>
  <si>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</si>
  <si>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</si>
  <si>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</si>
  <si>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</si>
  <si>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</si>
  <si>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</si>
  <si>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</si>
  <si>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</si>
  <si>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</si>
  <si>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</si>
  <si>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</si>
  <si>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</si>
  <si>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</si>
  <si>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</si>
  <si>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</si>
  <si>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</si>
  <si>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</si>
  <si>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</si>
  <si>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</si>
  <si>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</si>
  <si>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</si>
  <si>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</si>
  <si>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</si>
  <si>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</si>
  <si>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</si>
  <si>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</si>
  <si>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</si>
  <si>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</si>
  <si>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</si>
  <si>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</si>
  <si>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</si>
  <si>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</si>
  <si>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</si>
  <si>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</si>
  <si>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</si>
  <si>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</si>
  <si>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</si>
  <si>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</si>
  <si>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</si>
  <si>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</si>
  <si>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</si>
  <si>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</si>
  <si>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</si>
  <si>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</si>
  <si>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</si>
  <si>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</si>
  <si>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</si>
  <si>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</si>
  <si>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</si>
  <si>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</si>
  <si>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</si>
  <si>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</si>
  <si>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</si>
  <si>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</si>
  <si>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</si>
  <si>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</si>
  <si>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</si>
  <si>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</si>
  <si>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</si>
  <si>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</si>
  <si>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</si>
  <si>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</si>
  <si>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</si>
  <si>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</si>
  <si>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</si>
  <si>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</si>
  <si>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</si>
  <si>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</si>
  <si>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</si>
  <si>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</si>
  <si>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</si>
  <si>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</si>
  <si>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</si>
  <si>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</si>
  <si>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</si>
  <si>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</si>
  <si>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</si>
  <si>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</si>
  <si>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</si>
  <si>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</si>
  <si>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</si>
  <si>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</si>
  <si>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</si>
  <si>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</si>
  <si>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</si>
  <si>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</si>
  <si>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</si>
  <si>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</si>
  <si>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</si>
  <si>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</si>
  <si>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</si>
  <si>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</si>
  <si>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</si>
  <si>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</si>
  <si>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</si>
  <si>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</si>
  <si>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</si>
  <si>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</si>
  <si>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</si>
  <si>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</si>
  <si>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</si>
  <si>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</si>
  <si>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</si>
  <si>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</si>
  <si>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</si>
  <si>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</si>
  <si>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</si>
  <si>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</si>
  <si>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</si>
  <si>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</si>
  <si>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</si>
  <si>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</si>
  <si>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</si>
  <si>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</si>
  <si>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</si>
  <si>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</si>
  <si>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</si>
  <si>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</si>
  <si>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</si>
  <si>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</si>
  <si>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</si>
  <si>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</si>
  <si>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</si>
  <si>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</si>
  <si>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</si>
  <si>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</si>
  <si>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</si>
  <si>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</si>
  <si>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</si>
  <si>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</si>
  <si>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</si>
  <si>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</si>
  <si>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</si>
  <si>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</si>
  <si>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</si>
  <si>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</si>
  <si>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</si>
  <si>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</si>
  <si>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</si>
  <si>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</si>
  <si>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</si>
  <si>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</si>
  <si>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</si>
  <si>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</si>
  <si>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</si>
  <si>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</si>
  <si>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</si>
  <si>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</si>
  <si>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</si>
  <si>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</si>
  <si>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</si>
  <si>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</si>
  <si>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</si>
  <si>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</si>
  <si>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</si>
  <si>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</si>
  <si>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</si>
  <si>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</si>
  <si>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</si>
  <si>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</si>
  <si>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</si>
  <si>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</si>
  <si>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</si>
  <si>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</si>
  <si>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</si>
  <si>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</si>
  <si>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</si>
  <si>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</si>
  <si>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</si>
  <si>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</si>
  <si>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</si>
  <si>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</si>
  <si>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</si>
  <si>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</si>
  <si>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</si>
  <si>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</si>
  <si>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</si>
  <si>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</si>
  <si>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</si>
  <si>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</si>
  <si>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</si>
  <si>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</si>
  <si>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</si>
  <si>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</si>
  <si>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</si>
  <si>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</si>
  <si>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</si>
  <si>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</si>
  <si>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</si>
  <si>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</si>
  <si>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</si>
  <si>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</si>
  <si>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</si>
  <si>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</si>
  <si>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</si>
  <si>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</si>
  <si>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</si>
  <si>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</si>
  <si>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</si>
  <si>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</si>
  <si>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</si>
  <si>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</si>
  <si>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</si>
  <si>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</si>
  <si>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</si>
  <si>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</si>
  <si>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</si>
  <si>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</si>
  <si>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</si>
  <si>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</si>
  <si>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</si>
  <si>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</si>
  <si>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</si>
  <si>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</si>
  <si>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</si>
  <si>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</si>
  <si>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</si>
  <si>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</si>
  <si>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</si>
  <si>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</si>
  <si>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</si>
  <si>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</si>
  <si>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</si>
  <si>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</si>
  <si>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</si>
  <si>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</si>
  <si>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</si>
  <si>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</si>
  <si>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</si>
  <si>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</si>
  <si>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</si>
  <si>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</si>
  <si>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</si>
  <si>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</si>
  <si>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</si>
  <si>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</si>
  <si>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</si>
  <si>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</si>
  <si>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</si>
  <si>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</si>
  <si>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</si>
  <si>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</si>
  <si>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</si>
  <si>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</si>
  <si>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</si>
  <si>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</si>
  <si>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</si>
  <si>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</si>
  <si>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</si>
  <si>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</si>
  <si>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</si>
  <si>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</si>
  <si>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</si>
  <si>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</si>
  <si>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</si>
  <si>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</si>
  <si>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</si>
  <si>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</si>
  <si>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</si>
  <si>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</si>
  <si>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</si>
  <si>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</si>
  <si>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</si>
  <si>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</si>
  <si>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</si>
  <si>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</si>
  <si>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</si>
  <si>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</si>
  <si>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</si>
  <si>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</si>
  <si>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</si>
  <si>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</si>
  <si>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</si>
  <si>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</si>
  <si>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</si>
  <si>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</si>
  <si>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</si>
  <si>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</si>
  <si>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</si>
  <si>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</si>
  <si>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</si>
  <si>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</si>
  <si>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</si>
  <si>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</si>
  <si>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</si>
  <si>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</si>
  <si>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</si>
  <si>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</si>
  <si>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</si>
  <si>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</si>
  <si>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</si>
  <si>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</si>
  <si>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</si>
  <si>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</si>
  <si>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</si>
  <si>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</si>
  <si>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</si>
  <si>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</si>
  <si>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</si>
  <si>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</si>
  <si>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</si>
  <si>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</si>
  <si>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</si>
  <si>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</si>
  <si>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</si>
  <si>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</si>
  <si>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</si>
  <si>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</si>
  <si>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</si>
  <si>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</si>
  <si>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</si>
  <si>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</si>
  <si>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</si>
  <si>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</si>
  <si>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</si>
  <si>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</si>
  <si>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</si>
  <si>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</si>
  <si>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</si>
  <si>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</si>
  <si>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</si>
  <si>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</si>
  <si>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</si>
  <si>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</si>
  <si>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</si>
  <si>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</si>
  <si>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</si>
  <si>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</si>
  <si>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</si>
  <si>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</si>
  <si>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</si>
  <si>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</si>
  <si>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</si>
  <si>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</si>
  <si>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</si>
  <si>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</si>
  <si>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</si>
  <si>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</si>
  <si>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</si>
  <si>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</si>
  <si>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</si>
  <si>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</si>
  <si>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</si>
  <si>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</si>
  <si>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</si>
  <si>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</si>
  <si>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</si>
  <si>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</si>
  <si>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</si>
  <si>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</si>
  <si>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</si>
  <si>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</si>
  <si>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</si>
  <si>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</si>
  <si>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</si>
  <si>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</si>
  <si>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</si>
  <si>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</si>
  <si>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</si>
  <si>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</si>
  <si>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</si>
  <si>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</si>
  <si>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</si>
  <si>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</si>
  <si>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</si>
  <si>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</si>
  <si>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</si>
  <si>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</si>
  <si>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</si>
  <si>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</si>
  <si>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</si>
  <si>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</si>
  <si>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</si>
  <si>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</si>
  <si>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</si>
  <si>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</si>
  <si>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</si>
  <si>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</si>
  <si>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</si>
  <si>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</si>
  <si>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</si>
  <si>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</si>
  <si>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</si>
  <si>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</si>
  <si>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</si>
  <si>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</si>
  <si>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</si>
  <si>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</si>
  <si>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</si>
  <si>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</si>
  <si>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</si>
  <si>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</si>
  <si>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</si>
  <si>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</si>
  <si>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</si>
  <si>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</si>
  <si>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</si>
  <si>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</si>
  <si>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</si>
  <si>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</si>
  <si>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</si>
  <si>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</si>
  <si>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</si>
  <si>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</si>
  <si>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</si>
  <si>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</si>
  <si>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</si>
  <si>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</si>
  <si>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</si>
  <si>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</si>
  <si>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</si>
  <si>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</si>
  <si>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</si>
  <si>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</si>
  <si>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</si>
  <si>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</si>
  <si>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</si>
  <si>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</si>
  <si>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</si>
  <si>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</si>
  <si>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</si>
  <si>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</si>
  <si>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</si>
  <si>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</si>
  <si>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</si>
  <si>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</si>
  <si>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</si>
  <si>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</si>
  <si>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</si>
  <si>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</si>
  <si>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</si>
  <si>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</si>
  <si>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</si>
  <si>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</si>
  <si>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</si>
  <si>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</si>
  <si>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</si>
  <si>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</si>
  <si>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</si>
  <si>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</si>
  <si>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</si>
  <si>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</si>
  <si>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</si>
  <si>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</si>
  <si>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</si>
  <si>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</si>
  <si>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</si>
  <si>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</si>
  <si>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</si>
  <si>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</si>
  <si>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</si>
  <si>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</si>
  <si>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</si>
  <si>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</si>
  <si>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</si>
  <si>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</si>
  <si>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</si>
  <si>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</si>
  <si>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</si>
  <si>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</si>
  <si>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</si>
  <si>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</si>
  <si>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</si>
  <si>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</si>
  <si>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</si>
  <si>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</si>
  <si>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</si>
  <si>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</si>
  <si>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</si>
  <si>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</si>
  <si>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</si>
  <si>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</si>
  <si>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</si>
  <si>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</si>
  <si>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</si>
  <si>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</si>
  <si>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</si>
  <si>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</si>
  <si>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</si>
  <si>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</si>
  <si>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</si>
  <si>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</si>
  <si>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</si>
  <si>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</si>
  <si>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</si>
  <si>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</si>
  <si>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</si>
  <si>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</si>
  <si>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</si>
  <si>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</si>
  <si>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</si>
  <si>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</si>
  <si>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</si>
  <si>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</si>
  <si>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</si>
  <si>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</si>
  <si>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</si>
  <si>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</si>
  <si>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</si>
  <si>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</si>
  <si>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</si>
  <si>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</si>
  <si>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</si>
  <si>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</si>
  <si>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</si>
  <si>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</si>
  <si>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</si>
  <si>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</si>
  <si>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</si>
  <si>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</si>
  <si>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</si>
  <si>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</si>
  <si>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</si>
  <si>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</si>
  <si>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</si>
  <si>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</si>
  <si>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</si>
  <si>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</si>
  <si>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</si>
  <si>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</si>
  <si>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</si>
  <si>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</si>
  <si>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</si>
  <si>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</si>
  <si>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</si>
  <si>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</si>
  <si>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</si>
  <si>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</si>
  <si>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</si>
  <si>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</si>
  <si>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</si>
  <si>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</si>
  <si>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</si>
  <si>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</si>
  <si>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</si>
  <si>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</si>
  <si>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</si>
  <si>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</si>
  <si>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</si>
  <si>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</si>
  <si>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</si>
  <si>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</si>
  <si>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</si>
  <si>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</si>
  <si>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</si>
  <si>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</si>
  <si>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</si>
  <si>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</si>
  <si>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</si>
  <si>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</si>
  <si>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</si>
  <si>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</si>
  <si>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</si>
  <si>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</si>
  <si>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</si>
  <si>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</si>
  <si>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</si>
  <si>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</si>
  <si>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</si>
  <si>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</si>
  <si>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</si>
  <si>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</si>
  <si>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</si>
  <si>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</si>
  <si>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</si>
  <si>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</si>
  <si>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</si>
  <si>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</si>
  <si>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</si>
  <si>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</si>
  <si>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</si>
  <si>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</si>
  <si>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</si>
  <si>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</si>
  <si>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</si>
  <si>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</si>
  <si>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</si>
  <si>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</si>
  <si>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</si>
  <si>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</si>
  <si>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</si>
  <si>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</si>
  <si>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</si>
  <si>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</si>
  <si>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</si>
  <si>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</si>
  <si>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</si>
  <si>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</si>
  <si>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</si>
  <si>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</si>
  <si>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</si>
  <si>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</si>
  <si>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</si>
  <si>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</si>
  <si>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</si>
  <si>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</si>
  <si>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</si>
  <si>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</si>
  <si>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</si>
  <si>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</si>
  <si>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</si>
  <si>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</si>
  <si>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</si>
  <si>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</si>
  <si>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</si>
  <si>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</si>
  <si>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</si>
  <si>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</si>
  <si>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</si>
  <si>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</si>
  <si>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</si>
  <si>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</si>
  <si>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</si>
  <si>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</si>
  <si>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</si>
  <si>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</si>
  <si>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</si>
  <si>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</si>
  <si>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</si>
  <si>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</si>
  <si>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</si>
  <si>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</si>
  <si>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</si>
  <si>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</si>
  <si>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</si>
  <si>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</si>
  <si>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</si>
  <si>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</si>
  <si>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</si>
  <si>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</si>
  <si>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</si>
  <si>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</si>
  <si>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</si>
  <si>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</si>
  <si>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</si>
  <si>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</si>
  <si>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</si>
  <si>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</si>
  <si>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</si>
  <si>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</si>
  <si>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</si>
  <si>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</si>
  <si>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</si>
  <si>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</si>
  <si>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</si>
  <si>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</si>
  <si>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</si>
  <si>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</si>
  <si>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</si>
  <si>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</si>
  <si>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</si>
  <si>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</si>
  <si>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</si>
  <si>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</si>
  <si>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</si>
  <si>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</si>
  <si>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</si>
  <si>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</si>
  <si>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</si>
  <si>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</si>
  <si>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</si>
  <si>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</si>
  <si>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</si>
  <si>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</si>
  <si>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</si>
  <si>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</si>
  <si>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</si>
  <si>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</si>
  <si>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</si>
  <si>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</si>
  <si>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</si>
  <si>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</si>
  <si>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</si>
  <si>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</si>
  <si>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</si>
  <si>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</si>
  <si>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</si>
  <si>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</si>
  <si>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</si>
  <si>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</si>
  <si>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</si>
  <si>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</si>
  <si>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</si>
  <si>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</si>
  <si>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</si>
  <si>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</si>
  <si>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</si>
  <si>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</si>
  <si>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</si>
  <si>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</si>
  <si>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</si>
  <si>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</si>
  <si>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</si>
  <si>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</si>
  <si>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</si>
  <si>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</si>
  <si>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</si>
  <si>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</si>
  <si>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</si>
  <si>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</si>
  <si>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</si>
  <si>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</si>
  <si>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</si>
  <si>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</si>
  <si>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</si>
  <si>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</si>
  <si>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</si>
  <si>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</si>
  <si>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</si>
  <si>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</si>
  <si>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</si>
  <si>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</si>
  <si>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</si>
  <si>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</si>
  <si>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</si>
  <si>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</si>
  <si>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</si>
  <si>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</si>
  <si>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</si>
  <si>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</si>
  <si>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</si>
  <si>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</si>
  <si>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</si>
  <si>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</si>
  <si>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</si>
  <si>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</si>
  <si>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</si>
  <si>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</si>
  <si>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</si>
  <si>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</si>
  <si>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</si>
  <si>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</si>
  <si>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</si>
  <si>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</si>
  <si>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</si>
  <si>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</si>
  <si>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</si>
  <si>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</si>
  <si>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</si>
  <si>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</si>
  <si>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</si>
  <si>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</si>
  <si>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</si>
  <si>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</si>
  <si>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</si>
  <si>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</si>
  <si>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</si>
  <si>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</si>
  <si>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</si>
  <si>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</si>
  <si>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</si>
  <si>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</si>
  <si>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</si>
  <si>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</si>
  <si>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</si>
  <si>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</si>
  <si>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</si>
  <si>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</si>
  <si>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</si>
  <si>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</si>
  <si>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</si>
  <si>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</si>
  <si>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</si>
  <si>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</si>
  <si>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</si>
  <si>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</si>
  <si>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</si>
  <si>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</si>
  <si>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</si>
  <si>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</si>
  <si>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</si>
  <si>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</si>
  <si>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</si>
  <si>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</si>
  <si>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</si>
  <si>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</si>
  <si>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</si>
  <si>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</si>
  <si>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</si>
  <si>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</si>
  <si>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</si>
  <si>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</si>
  <si>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</si>
  <si>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</si>
  <si>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</si>
  <si>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</si>
  <si>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</si>
  <si>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</si>
  <si>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</si>
  <si>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</si>
  <si>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</si>
  <si>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</si>
  <si>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</si>
  <si>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</si>
  <si>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</si>
  <si>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</si>
  <si>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</si>
  <si>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</si>
  <si>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</si>
  <si>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</si>
  <si>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</si>
  <si>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</si>
  <si>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</si>
  <si>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</si>
  <si>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</si>
  <si>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</si>
  <si>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</si>
  <si>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</si>
  <si>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</si>
  <si>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</si>
  <si>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</si>
  <si>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</si>
  <si>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</si>
  <si>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</si>
  <si>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</si>
  <si>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</si>
  <si>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</si>
  <si>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</si>
  <si>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</si>
  <si>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</si>
  <si>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</si>
  <si>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</si>
  <si>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</si>
  <si>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</si>
  <si>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</si>
  <si>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</si>
  <si>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</si>
  <si>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</si>
  <si>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</si>
  <si>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</si>
  <si>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</si>
  <si>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</si>
  <si>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</si>
  <si>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</si>
  <si>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</si>
  <si>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</si>
  <si>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</si>
  <si>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</si>
  <si>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</si>
  <si>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</si>
  <si>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</si>
  <si>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</si>
  <si>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</si>
  <si>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</si>
  <si>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</si>
  <si>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</si>
  <si>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</si>
  <si>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</si>
  <si>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</si>
  <si>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</si>
  <si>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</si>
  <si>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</si>
  <si>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</si>
  <si>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</si>
  <si>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</si>
  <si>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</si>
  <si>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</si>
  <si>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</si>
  <si>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</si>
  <si>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</si>
  <si>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</si>
  <si>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</si>
  <si>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</si>
  <si>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</si>
  <si>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</si>
  <si>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</si>
  <si>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</si>
  <si>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</si>
  <si>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</si>
  <si>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</si>
  <si>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</si>
  <si>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</si>
  <si>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</si>
  <si>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</si>
  <si>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</si>
  <si>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</si>
  <si>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</si>
  <si>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</si>
  <si>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</si>
  <si>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</si>
  <si>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</si>
  <si>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</si>
  <si>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</si>
  <si>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</si>
  <si>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</si>
  <si>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</si>
  <si>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</si>
  <si>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</si>
  <si>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</si>
  <si>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</si>
  <si>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</si>
  <si>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</si>
  <si>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</si>
  <si>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</si>
  <si>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</si>
  <si>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</si>
  <si>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</si>
  <si>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</si>
  <si>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</si>
  <si>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</si>
  <si>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</si>
  <si>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</si>
  <si>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</si>
  <si>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</si>
  <si>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</si>
  <si>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</si>
  <si>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</si>
  <si>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</si>
  <si>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</si>
  <si>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</si>
  <si>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</si>
  <si>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</si>
  <si>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</si>
  <si>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</si>
  <si>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</si>
  <si>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</si>
  <si>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</si>
  <si>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</si>
  <si>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</si>
  <si>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</si>
  <si>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</si>
  <si>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</si>
  <si>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</si>
  <si>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</si>
  <si>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</si>
  <si>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</si>
  <si>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</si>
  <si>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</si>
  <si>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</si>
  <si>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</si>
  <si>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</si>
  <si>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</si>
  <si>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</si>
  <si>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</si>
  <si>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</si>
  <si>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</si>
  <si>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</si>
  <si>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</si>
  <si>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</si>
  <si>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</si>
  <si>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</si>
  <si>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</si>
  <si>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</si>
  <si>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</si>
  <si>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</si>
  <si>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</si>
  <si>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</si>
  <si>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</si>
  <si>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</si>
  <si>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</si>
  <si>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</si>
  <si>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</si>
  <si>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</si>
  <si>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</si>
  <si>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</si>
  <si>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</si>
  <si>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</si>
  <si>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</si>
  <si>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</si>
  <si>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</si>
  <si>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</si>
  <si>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</si>
  <si>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</si>
  <si>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</si>
  <si>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</si>
  <si>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</si>
  <si>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</si>
  <si>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</si>
  <si>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</si>
  <si>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</si>
  <si>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</si>
  <si>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</si>
  <si>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</si>
  <si>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</si>
  <si>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</si>
  <si>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</si>
  <si>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</si>
  <si>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</si>
  <si>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</si>
  <si>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</si>
  <si>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</si>
  <si>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</si>
  <si>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</si>
  <si>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</si>
  <si>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</si>
  <si>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</si>
  <si>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</si>
  <si>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</si>
  <si>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</si>
  <si>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</si>
  <si>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</si>
  <si>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</si>
  <si>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</si>
  <si>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</si>
  <si>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</si>
  <si>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</si>
  <si>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</si>
  <si>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</si>
  <si>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</si>
  <si>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</si>
  <si>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</si>
  <si>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</si>
  <si>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</si>
  <si>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</si>
  <si>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</si>
  <si>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</si>
  <si>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</si>
  <si>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</si>
  <si>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</si>
  <si>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</si>
  <si>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</si>
  <si>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</si>
  <si>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</si>
  <si>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</si>
  <si>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</si>
  <si>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</si>
  <si>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</si>
  <si>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</si>
  <si>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</si>
  <si>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</si>
  <si>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</si>
  <si>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</si>
  <si>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</si>
  <si>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</si>
  <si>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</si>
  <si>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</si>
  <si>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</si>
  <si>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</si>
  <si>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</si>
  <si>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</si>
  <si>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</si>
  <si>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</si>
  <si>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</si>
  <si>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</si>
  <si>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</si>
  <si>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</si>
  <si>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</si>
  <si>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</si>
  <si>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</si>
  <si>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</si>
  <si>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</si>
  <si>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</si>
  <si>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</si>
  <si>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</si>
  <si>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</si>
  <si>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</si>
  <si>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</si>
  <si>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</si>
  <si>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</si>
  <si>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</si>
  <si>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</si>
  <si>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</si>
  <si>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</si>
  <si>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</si>
  <si>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</si>
  <si>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</si>
  <si>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</si>
  <si>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</si>
  <si>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</si>
  <si>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</si>
  <si>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</si>
  <si>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</si>
  <si>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</si>
  <si>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</si>
  <si>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</si>
  <si>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</si>
  <si>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</si>
  <si>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</si>
  <si>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</si>
  <si>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</si>
  <si>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</si>
  <si>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</si>
  <si>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</si>
  <si>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</si>
  <si>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</si>
  <si>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</si>
  <si>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</si>
  <si>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</si>
  <si>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</si>
  <si>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</si>
  <si>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</si>
  <si>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</si>
  <si>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</si>
  <si>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</si>
  <si>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</si>
  <si>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</si>
  <si>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</si>
  <si>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</si>
  <si>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</si>
  <si>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</si>
  <si>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</si>
  <si>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</si>
  <si>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</si>
  <si>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</si>
  <si>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</si>
  <si>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</si>
  <si>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</si>
  <si>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</si>
  <si>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</si>
  <si>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</si>
  <si>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</si>
  <si>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</si>
  <si>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</si>
  <si>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</si>
  <si>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</si>
  <si>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</si>
  <si>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</si>
  <si>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</si>
  <si>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</si>
  <si>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</si>
  <si>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</si>
  <si>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</si>
  <si>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</si>
  <si>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</si>
  <si>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</si>
  <si>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</si>
  <si>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</si>
  <si>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</si>
  <si>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</si>
  <si>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</si>
  <si>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</si>
  <si>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</si>
  <si>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</si>
  <si>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</si>
  <si>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</si>
  <si>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</si>
  <si>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</si>
  <si>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</si>
  <si>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</si>
  <si>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</si>
  <si>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</si>
  <si>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</si>
  <si>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</si>
  <si>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</si>
  <si>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</si>
  <si>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</si>
  <si>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</si>
  <si>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</si>
  <si>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</si>
  <si>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</si>
  <si>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</si>
  <si>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</si>
  <si>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</si>
  <si>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</si>
  <si>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</si>
  <si>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</si>
  <si>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</si>
  <si>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</si>
  <si>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</si>
  <si>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</si>
  <si>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</si>
  <si>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</si>
  <si>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</si>
  <si>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</si>
  <si>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</si>
  <si>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</si>
  <si>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</si>
  <si>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</si>
  <si>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</si>
  <si>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</si>
  <si>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</si>
  <si>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</si>
  <si>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</si>
  <si>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</si>
  <si>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</si>
  <si>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</si>
  <si>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</si>
  <si>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</si>
  <si>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</si>
  <si>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</si>
  <si>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</si>
  <si>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</si>
  <si>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</si>
  <si>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</si>
  <si>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</si>
  <si>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</si>
  <si>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</si>
  <si>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</si>
  <si>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</si>
  <si>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</si>
  <si>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</si>
  <si>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</si>
  <si>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</si>
  <si>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</si>
  <si>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</si>
  <si>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</si>
  <si>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</si>
  <si>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</si>
  <si>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</si>
  <si>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</si>
  <si>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</si>
  <si>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</si>
  <si>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</si>
  <si>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</si>
  <si>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</si>
  <si>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</si>
  <si>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</si>
  <si>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</si>
  <si>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</si>
  <si>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</si>
  <si>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</si>
  <si>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</si>
  <si>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</si>
  <si>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</si>
  <si>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</si>
  <si>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</si>
  <si>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</si>
  <si>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</si>
  <si>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</si>
  <si>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</si>
  <si>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</si>
  <si>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</si>
  <si>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</si>
  <si>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</si>
  <si>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</si>
  <si>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</si>
  <si>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</si>
  <si>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</si>
  <si>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</si>
  <si>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</si>
  <si>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</si>
  <si>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</si>
  <si>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</si>
  <si>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</si>
  <si>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</si>
  <si>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</si>
  <si>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</si>
  <si>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</si>
  <si>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</si>
  <si>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</si>
  <si>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</si>
  <si>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</si>
  <si>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</si>
  <si>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</si>
  <si>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</si>
  <si>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</si>
  <si>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</si>
  <si>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</si>
  <si>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</si>
  <si>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</si>
  <si>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</si>
  <si>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</si>
  <si>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</si>
  <si>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</si>
  <si>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</si>
  <si>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</si>
  <si>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</si>
  <si>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</si>
  <si>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</si>
  <si>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</si>
  <si>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</si>
  <si>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</si>
  <si>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</si>
  <si>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</si>
  <si>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</si>
  <si>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</si>
  <si>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</si>
  <si>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</si>
  <si>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</si>
  <si>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</si>
  <si>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</si>
  <si>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</si>
  <si>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</si>
  <si>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</si>
  <si>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</si>
  <si>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</si>
  <si>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</si>
  <si>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</si>
  <si>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</si>
  <si>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</si>
  <si>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</si>
  <si>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</si>
  <si>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</si>
  <si>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</si>
  <si>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</si>
  <si>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</si>
  <si>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</si>
  <si>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</si>
  <si>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</si>
  <si>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</si>
  <si>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</si>
  <si>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</si>
  <si>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</si>
  <si>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</si>
  <si>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</si>
  <si>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</si>
  <si>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</si>
  <si>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</si>
  <si>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</si>
  <si>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</si>
  <si>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</si>
  <si>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</si>
  <si>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</si>
  <si>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</si>
  <si>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</si>
  <si>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</si>
  <si>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</si>
  <si>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</si>
  <si>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</si>
  <si>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</si>
  <si>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</si>
  <si>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</si>
  <si>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</si>
  <si>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</si>
  <si>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</si>
  <si>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</si>
  <si>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</si>
  <si>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</si>
  <si>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</si>
  <si>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</si>
  <si>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</si>
  <si>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</si>
  <si>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</si>
  <si>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</si>
  <si>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</si>
  <si>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</si>
  <si>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</si>
  <si>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</si>
  <si>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</si>
  <si>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</si>
  <si>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</si>
  <si>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</si>
  <si>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</si>
  <si>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</si>
  <si>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</si>
  <si>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</si>
  <si>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</si>
  <si>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</si>
  <si>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</si>
  <si>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</si>
  <si>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</si>
  <si>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</si>
  <si>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</si>
  <si>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</si>
  <si>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</si>
  <si>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</si>
  <si>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</si>
  <si>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</si>
  <si>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</si>
  <si>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</si>
  <si>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</si>
  <si>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</si>
  <si>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</si>
  <si>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</si>
  <si>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</si>
  <si>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</si>
  <si>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</si>
  <si>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</si>
  <si>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</si>
  <si>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</si>
  <si>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</si>
  <si>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</si>
  <si>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</si>
  <si>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</si>
  <si>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</si>
  <si>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</si>
  <si>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</si>
  <si>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</si>
  <si>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</si>
  <si>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</si>
  <si>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</si>
  <si>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</si>
  <si>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</si>
  <si>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</si>
  <si>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</si>
  <si>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</si>
  <si>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</si>
  <si>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</si>
  <si>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</si>
  <si>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</si>
  <si>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</si>
  <si>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</si>
  <si>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</si>
  <si>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</si>
  <si>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</si>
  <si>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</si>
  <si>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</si>
  <si>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</si>
  <si>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</si>
  <si>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</si>
  <si>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</si>
  <si>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</si>
  <si>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</si>
  <si>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</si>
  <si>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</si>
  <si>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</si>
  <si>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</si>
  <si>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</si>
  <si>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</si>
  <si>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</si>
  <si>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</si>
  <si>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</si>
  <si>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</si>
  <si>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</si>
  <si>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</si>
  <si>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</si>
  <si>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</si>
  <si>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</si>
  <si>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</si>
  <si>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</si>
  <si>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</si>
  <si>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</si>
  <si>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</si>
  <si>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</si>
  <si>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</si>
  <si>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</si>
  <si>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</si>
  <si>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</si>
  <si>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</si>
  <si>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</si>
  <si>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</si>
  <si>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</si>
  <si>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</si>
  <si>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</si>
  <si>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</si>
  <si>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</si>
  <si>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</si>
  <si>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</si>
  <si>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</si>
  <si>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</si>
  <si>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</si>
  <si>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</si>
  <si>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</si>
  <si>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</si>
  <si>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</si>
  <si>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</si>
  <si>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</si>
  <si>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</si>
  <si>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</si>
  <si>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</si>
  <si>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</si>
  <si>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</si>
  <si>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</si>
  <si>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</si>
  <si>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</si>
  <si>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</si>
  <si>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</si>
  <si>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</si>
  <si>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</si>
  <si>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</si>
  <si>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</si>
  <si>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</si>
  <si>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</si>
  <si>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</si>
  <si>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</si>
  <si>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</si>
  <si>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</si>
  <si>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</si>
  <si>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</si>
  <si>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</si>
  <si>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</si>
  <si>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</si>
  <si>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</si>
  <si>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</si>
  <si>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</si>
  <si>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</si>
  <si>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</si>
  <si>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</si>
  <si>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</si>
  <si>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</si>
  <si>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</si>
  <si>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</si>
  <si>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</si>
  <si>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</si>
  <si>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</si>
  <si>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</si>
  <si>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</si>
  <si>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</si>
  <si>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</si>
  <si>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</si>
  <si>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</si>
  <si>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</si>
  <si>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</si>
  <si>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</si>
  <si>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</si>
  <si>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</si>
  <si>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</si>
  <si>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</si>
  <si>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</si>
  <si>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</si>
  <si>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</si>
  <si>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</si>
  <si>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</si>
  <si>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</si>
  <si>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</si>
  <si>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</si>
  <si>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</si>
  <si>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</si>
  <si>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</si>
  <si>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</si>
  <si>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</si>
  <si>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</si>
  <si>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</si>
  <si>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</si>
  <si>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</si>
  <si>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</si>
  <si>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</si>
  <si>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</si>
  <si>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</si>
  <si>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</si>
  <si>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</si>
  <si>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</si>
  <si>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</si>
  <si>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</si>
  <si>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</si>
  <si>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</si>
  <si>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</si>
  <si>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</si>
  <si>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</si>
  <si>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</si>
  <si>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</si>
  <si>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</si>
  <si>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</si>
  <si>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</si>
  <si>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</si>
  <si>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</si>
  <si>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</si>
  <si>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</si>
  <si>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</si>
  <si>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</si>
  <si>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</si>
  <si>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</si>
  <si>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</si>
  <si>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</si>
  <si>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</si>
  <si>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</si>
  <si>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</si>
  <si>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</si>
  <si>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</si>
  <si>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</si>
  <si>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</si>
  <si>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</si>
  <si>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</si>
  <si>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</si>
  <si>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</si>
  <si>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</si>
  <si>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</si>
  <si>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</si>
  <si>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</si>
  <si>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</si>
  <si>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</si>
  <si>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</si>
  <si>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</si>
  <si>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</si>
  <si>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</si>
  <si>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</si>
  <si>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</si>
  <si>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</si>
  <si>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</si>
  <si>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</si>
  <si>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</si>
  <si>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</si>
  <si>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</si>
  <si>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</si>
  <si>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</si>
  <si>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</si>
  <si>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</si>
  <si>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</si>
  <si>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</si>
  <si>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</si>
  <si>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</si>
  <si>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</si>
  <si>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</si>
  <si>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</si>
  <si>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</si>
  <si>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</si>
  <si>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</si>
  <si>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</si>
  <si>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</si>
  <si>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</si>
  <si>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</si>
  <si>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</si>
  <si>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</si>
  <si>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</si>
  <si>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</si>
  <si>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</si>
  <si>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</si>
  <si>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</si>
  <si>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</si>
  <si>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</si>
  <si>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</si>
  <si>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</si>
  <si>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</si>
  <si>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</si>
  <si>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</si>
  <si>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</si>
  <si>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</si>
  <si>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</si>
  <si>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</si>
  <si>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</si>
  <si>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</si>
  <si>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</si>
  <si>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</si>
  <si>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</si>
  <si>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</si>
  <si>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</si>
  <si>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</si>
  <si>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</si>
  <si>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</si>
  <si>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</si>
  <si>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</si>
  <si>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</si>
  <si>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</si>
  <si>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</si>
  <si>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</si>
  <si>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</si>
  <si>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</si>
  <si>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</si>
  <si>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</si>
  <si>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</si>
  <si>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</si>
  <si>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</si>
  <si>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</si>
  <si>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</si>
  <si>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</si>
  <si>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</si>
  <si>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</si>
  <si>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</si>
  <si>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</si>
  <si>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</si>
  <si>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</si>
  <si>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</si>
  <si>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</si>
  <si>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</si>
  <si>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</si>
  <si>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</si>
  <si>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</si>
  <si>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</si>
  <si>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</si>
  <si>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</si>
  <si>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</si>
  <si>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</si>
  <si>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</si>
  <si>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</si>
  <si>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</si>
  <si>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</si>
  <si>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</si>
  <si>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</si>
  <si>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</si>
  <si>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</si>
  <si>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</si>
  <si>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</si>
  <si>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</si>
  <si>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</si>
  <si>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</si>
  <si>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</si>
  <si>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</si>
  <si>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</si>
  <si>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</si>
  <si>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</si>
  <si>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</si>
  <si>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</si>
  <si>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</si>
  <si>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</si>
  <si>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</si>
  <si>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</si>
  <si>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</si>
  <si>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</si>
  <si>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</si>
  <si>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</si>
  <si>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</si>
  <si>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</si>
  <si>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</si>
  <si>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</si>
  <si>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</si>
  <si>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</si>
  <si>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</si>
  <si>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</si>
  <si>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</si>
  <si>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</si>
  <si>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</si>
  <si>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</si>
  <si>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</si>
  <si>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</si>
  <si>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</si>
  <si>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</si>
  <si>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</si>
  <si>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</si>
  <si>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</si>
  <si>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</si>
  <si>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</si>
  <si>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</si>
  <si>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</si>
  <si>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</si>
  <si>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</si>
  <si>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</si>
  <si>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</si>
  <si>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</si>
  <si>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</si>
  <si>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</si>
  <si>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</si>
  <si>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</si>
  <si>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</si>
  <si>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</si>
  <si>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</si>
  <si>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</si>
  <si>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</si>
  <si>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</si>
  <si>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</si>
  <si>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</si>
  <si>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</si>
  <si>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</si>
  <si>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</si>
  <si>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</si>
  <si>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</si>
  <si>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</si>
  <si>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</si>
  <si>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</si>
  <si>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</si>
  <si>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</si>
  <si>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</si>
  <si>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</si>
  <si>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</si>
  <si>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</si>
  <si>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</si>
  <si>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</si>
  <si>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</si>
  <si>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</si>
  <si>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</si>
  <si>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</si>
  <si>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</si>
  <si>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</si>
  <si>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</si>
  <si>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</si>
  <si>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</si>
  <si>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</si>
  <si>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</si>
  <si>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</si>
  <si>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</si>
  <si>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</si>
  <si>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</si>
  <si>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</si>
  <si>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</si>
  <si>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</si>
  <si>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</si>
  <si>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</si>
  <si>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</si>
  <si>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</si>
  <si>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</si>
  <si>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</si>
  <si>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</si>
  <si>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</si>
  <si>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</si>
  <si>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</si>
  <si>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</si>
  <si>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</si>
  <si>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</si>
  <si>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</si>
  <si>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</si>
  <si>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</si>
  <si>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</si>
  <si>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</si>
  <si>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</si>
  <si>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</si>
  <si>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</si>
  <si>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</si>
  <si>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</si>
  <si>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</si>
  <si>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</si>
  <si>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</si>
  <si>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</si>
  <si>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</si>
  <si>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</si>
  <si>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</si>
  <si>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</si>
  <si>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</si>
  <si>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</si>
  <si>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</si>
  <si>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</si>
  <si>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</si>
  <si>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</si>
  <si>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</si>
  <si>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</si>
  <si>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</si>
  <si>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</si>
  <si>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</si>
  <si>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</si>
  <si>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</si>
  <si>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</si>
  <si>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</si>
  <si>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</si>
  <si>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</si>
  <si>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</si>
  <si>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</si>
  <si>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</si>
  <si>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</si>
  <si>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</si>
  <si>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</si>
  <si>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</si>
  <si>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</si>
  <si>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</si>
  <si>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</si>
  <si>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</si>
  <si>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</si>
  <si>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</si>
  <si>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</si>
  <si>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</si>
  <si>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</si>
  <si>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</si>
  <si>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</si>
  <si>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</si>
  <si>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</si>
  <si>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</si>
  <si>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</si>
  <si>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</si>
  <si>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</si>
  <si>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</si>
  <si>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</si>
  <si>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</si>
  <si>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</si>
  <si>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</si>
  <si>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</si>
  <si>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</si>
  <si>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</si>
  <si>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</si>
  <si>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</si>
  <si>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</si>
  <si>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</si>
  <si>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</si>
  <si>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</si>
  <si>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</si>
  <si>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</si>
  <si>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</si>
  <si>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</si>
  <si>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</si>
  <si>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</si>
  <si>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</si>
  <si>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</si>
  <si>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</si>
  <si>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</si>
  <si>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</si>
  <si>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</si>
  <si>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</si>
  <si>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</si>
  <si>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</si>
  <si>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</si>
  <si>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</si>
  <si>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</si>
  <si>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</si>
  <si>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</si>
  <si>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</si>
  <si>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</si>
  <si>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</si>
  <si>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</si>
  <si>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</si>
  <si>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</si>
  <si>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</si>
  <si>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</si>
  <si>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</si>
  <si>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</si>
  <si>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</si>
  <si>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</si>
  <si>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</si>
  <si>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</si>
  <si>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</si>
  <si>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</si>
  <si>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</si>
  <si>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</si>
  <si>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</si>
  <si>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</si>
  <si>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</si>
  <si>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</si>
  <si>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</si>
  <si>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</si>
  <si>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</si>
  <si>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</si>
  <si>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</si>
  <si>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</si>
  <si>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</si>
  <si>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</si>
  <si>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</si>
  <si>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</si>
  <si>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</si>
  <si>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</si>
  <si>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</si>
  <si>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</si>
  <si>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</si>
  <si>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</si>
  <si>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</si>
  <si>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</si>
  <si>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</si>
  <si>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</si>
  <si>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</si>
  <si>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</si>
  <si>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</si>
  <si>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</si>
  <si>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</si>
  <si>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</si>
  <si>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</si>
  <si>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</si>
  <si>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</si>
  <si>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</si>
  <si>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</si>
  <si>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</si>
  <si>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</si>
  <si>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</si>
  <si>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</si>
  <si>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</si>
  <si>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</si>
  <si>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</si>
  <si>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</si>
  <si>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</si>
  <si>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</si>
  <si>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</si>
  <si>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</si>
  <si>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</si>
  <si>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</si>
  <si>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</si>
  <si>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</si>
  <si>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</si>
  <si>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</si>
  <si>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</si>
  <si>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</si>
  <si>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</si>
  <si>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</si>
  <si>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</si>
  <si>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</si>
  <si>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</si>
  <si>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</si>
  <si>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</si>
  <si>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</si>
  <si>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</si>
  <si>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</si>
  <si>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</si>
  <si>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</si>
  <si>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</si>
  <si>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</si>
  <si>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</si>
  <si>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</si>
  <si>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</si>
  <si>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</si>
  <si>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</si>
  <si>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</si>
  <si>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</si>
  <si>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</si>
  <si>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</si>
  <si>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</si>
  <si>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</si>
  <si>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</si>
  <si>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</si>
  <si>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</si>
  <si>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</si>
  <si>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</si>
  <si>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</si>
  <si>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</si>
  <si>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</si>
  <si>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</si>
  <si>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</si>
  <si>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</si>
  <si>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</si>
  <si>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</si>
  <si>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</si>
  <si>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</si>
  <si>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</si>
  <si>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</si>
  <si>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</si>
  <si>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</si>
  <si>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</si>
  <si>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</si>
  <si>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</si>
  <si>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</si>
  <si>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</si>
  <si>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</si>
  <si>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</si>
  <si>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</si>
  <si>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</si>
  <si>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</si>
  <si>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</si>
  <si>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</si>
  <si>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</si>
  <si>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</si>
  <si>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</si>
  <si>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</si>
  <si>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</si>
  <si>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</si>
  <si>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</si>
  <si>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</si>
  <si>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</si>
  <si>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</si>
  <si>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</si>
  <si>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</si>
  <si>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</si>
  <si>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</si>
  <si>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</si>
  <si>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</si>
  <si>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</si>
  <si>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</si>
  <si>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</si>
  <si>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</si>
  <si>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</si>
  <si>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</si>
  <si>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</si>
  <si>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</si>
  <si>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</si>
  <si>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</si>
  <si>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</si>
  <si>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</si>
  <si>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</si>
  <si>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</si>
  <si>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</si>
  <si>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</si>
  <si>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</si>
  <si>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</si>
  <si>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</si>
  <si>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</si>
  <si>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</si>
  <si>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</si>
  <si>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</si>
  <si>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</si>
  <si>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</si>
  <si>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</si>
  <si>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</si>
  <si>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</si>
  <si>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</si>
  <si>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</si>
  <si>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</si>
  <si>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</si>
  <si>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</si>
  <si>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</si>
  <si>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</si>
  <si>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</si>
  <si>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</si>
  <si>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</si>
  <si>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</si>
  <si>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</si>
  <si>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</si>
  <si>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</si>
  <si>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</si>
  <si>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</si>
  <si>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</si>
  <si>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</si>
  <si>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</si>
  <si>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</si>
  <si>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</si>
  <si>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</si>
  <si>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</si>
  <si>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</si>
  <si>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</si>
  <si>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</si>
  <si>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</si>
  <si>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</si>
  <si>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</si>
  <si>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</si>
  <si>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</si>
  <si>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</si>
  <si>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</si>
  <si>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</si>
  <si>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</si>
  <si>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</si>
  <si>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</si>
  <si>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</si>
  <si>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</si>
  <si>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</si>
  <si>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</si>
  <si>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</si>
  <si>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</si>
  <si>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</si>
  <si>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</si>
  <si>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</si>
  <si>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</si>
  <si>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</si>
  <si>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</si>
  <si>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</si>
  <si>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</si>
  <si>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</si>
  <si>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</si>
  <si>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</si>
  <si>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</si>
  <si>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</si>
  <si>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</si>
  <si>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</si>
  <si>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</si>
  <si>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</si>
  <si>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</si>
  <si>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</si>
  <si>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</si>
  <si>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</si>
  <si>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</si>
  <si>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</si>
  <si>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</si>
  <si>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</si>
  <si>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</si>
  <si>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</si>
  <si>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</si>
  <si>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</si>
  <si>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</si>
  <si>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</si>
  <si>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</si>
  <si>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</si>
  <si>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</si>
  <si>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</si>
  <si>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</si>
  <si>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</si>
  <si>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</si>
  <si>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</si>
  <si>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</si>
  <si>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</si>
  <si>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</si>
  <si>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</si>
  <si>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</si>
  <si>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</si>
  <si>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</si>
  <si>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</si>
  <si>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</si>
  <si>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</si>
  <si>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</si>
  <si>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</si>
  <si>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</si>
  <si>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</si>
  <si>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</si>
  <si>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</si>
  <si>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</si>
  <si>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</si>
  <si>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</si>
  <si>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</si>
  <si>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</si>
  <si>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</si>
  <si>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</si>
  <si>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</si>
  <si>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</si>
  <si>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</si>
  <si>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</si>
  <si>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</si>
  <si>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</si>
  <si>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</si>
  <si>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</si>
  <si>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</si>
  <si>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</si>
  <si>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</si>
  <si>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</si>
  <si>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</si>
  <si>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</si>
  <si>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</si>
  <si>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</si>
  <si>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</si>
  <si>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</si>
  <si>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</si>
  <si>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</si>
  <si>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</si>
  <si>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</si>
  <si>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</si>
  <si>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</si>
  <si>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</si>
  <si>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</si>
  <si>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</si>
  <si>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</si>
  <si>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</si>
  <si>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</si>
  <si>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</si>
  <si>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</si>
  <si>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</si>
  <si>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</si>
  <si>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</si>
  <si>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</si>
  <si>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</si>
  <si>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</si>
  <si>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</si>
  <si>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</si>
  <si>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</si>
  <si>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</si>
  <si>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</si>
  <si>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</si>
  <si>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</si>
  <si>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</si>
  <si>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</si>
  <si>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</si>
  <si>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</si>
  <si>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</si>
  <si>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</si>
  <si>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</si>
  <si>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</si>
  <si>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</si>
  <si>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</si>
  <si>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</si>
  <si>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</si>
  <si>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</si>
  <si>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</si>
  <si>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</si>
  <si>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</si>
  <si>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</si>
  <si>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</si>
  <si>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</si>
  <si>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</si>
  <si>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</si>
  <si>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</si>
  <si>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</si>
  <si>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</si>
  <si>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</si>
  <si>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</si>
  <si>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</si>
  <si>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</si>
  <si>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</si>
  <si>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</si>
  <si>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</si>
  <si>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</si>
  <si>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</si>
  <si>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</si>
  <si>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</si>
  <si>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</si>
  <si>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</si>
  <si>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</si>
  <si>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</si>
  <si>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</si>
  <si>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</si>
  <si>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</si>
  <si>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</si>
  <si>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</si>
  <si>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</si>
  <si>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</si>
  <si>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</si>
  <si>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</si>
  <si>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</si>
  <si>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</si>
  <si>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</si>
  <si>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</si>
  <si>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</si>
  <si>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</si>
  <si>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</si>
  <si>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</si>
  <si>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</si>
  <si>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</si>
  <si>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</si>
  <si>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</si>
  <si>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</si>
  <si>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</si>
  <si>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</si>
  <si>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</si>
  <si>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</si>
  <si>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</si>
  <si>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</si>
  <si>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</si>
  <si>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</si>
  <si>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</si>
  <si>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</si>
  <si>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</si>
  <si>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</si>
  <si>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</si>
  <si>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</si>
  <si>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</si>
  <si>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</si>
  <si>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</si>
  <si>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</si>
  <si>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</si>
  <si>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</si>
  <si>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</si>
  <si>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</si>
  <si>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</si>
  <si>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</si>
  <si>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</si>
  <si>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</si>
  <si>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</si>
  <si>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</si>
  <si>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</si>
  <si>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</si>
  <si>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</si>
  <si>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</si>
  <si>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</si>
  <si>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</si>
  <si>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</si>
  <si>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</si>
  <si>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</si>
  <si>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</si>
  <si>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</si>
  <si>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</si>
  <si>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</si>
  <si>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</si>
  <si>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</si>
  <si>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</si>
  <si>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</si>
  <si>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</si>
  <si>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</si>
  <si>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</si>
  <si>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</si>
  <si>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</si>
  <si>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</si>
  <si>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</si>
  <si>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</si>
  <si>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</si>
  <si>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</si>
  <si>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</si>
  <si>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</si>
  <si>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</si>
  <si>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</si>
  <si>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</si>
  <si>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</si>
  <si>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</si>
  <si>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</si>
  <si>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</si>
  <si>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</si>
  <si>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</si>
  <si>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</si>
  <si>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</si>
  <si>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</si>
  <si>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</si>
  <si>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</si>
  <si>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</si>
  <si>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</si>
  <si>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</si>
  <si>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</si>
  <si>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</si>
  <si>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</si>
  <si>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</si>
  <si>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</si>
  <si>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</si>
  <si>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</si>
  <si>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</si>
  <si>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</si>
  <si>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</si>
  <si>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</si>
  <si>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</si>
  <si>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</si>
  <si>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</si>
  <si>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</si>
  <si>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</si>
  <si>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</si>
  <si>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</si>
  <si>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</si>
  <si>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</si>
  <si>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</si>
  <si>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</si>
  <si>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</si>
  <si>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</si>
  <si>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</si>
  <si>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</si>
  <si>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</si>
  <si>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</si>
  <si>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</si>
  <si>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</si>
  <si>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</si>
  <si>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</si>
  <si>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</si>
  <si>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</si>
  <si>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</si>
  <si>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</si>
  <si>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</si>
  <si>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</si>
  <si>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</si>
  <si>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</si>
  <si>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</si>
  <si>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</si>
  <si>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</si>
  <si>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</si>
  <si>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</si>
  <si>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</si>
  <si>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</si>
  <si>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</si>
  <si>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</si>
  <si>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</si>
  <si>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</si>
  <si>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</si>
  <si>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</si>
  <si>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</si>
  <si>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</si>
  <si>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</si>
  <si>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</si>
  <si>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</si>
  <si>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</si>
  <si>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</si>
  <si>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</si>
  <si>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</si>
  <si>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</si>
  <si>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</si>
  <si>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</si>
  <si>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</si>
  <si>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</si>
  <si>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</si>
  <si>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</si>
  <si>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</si>
  <si>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</si>
  <si>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</si>
  <si>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</si>
  <si>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</si>
  <si>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</si>
  <si>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</si>
  <si>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</si>
  <si>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</si>
  <si>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</si>
  <si>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</si>
  <si>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</si>
  <si>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</si>
  <si>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</si>
  <si>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</si>
  <si>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</si>
  <si>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</si>
  <si>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</si>
  <si>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</si>
  <si>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</si>
  <si>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</si>
  <si>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</si>
  <si>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</si>
  <si>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</si>
  <si>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</si>
  <si>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</si>
  <si>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</si>
  <si>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</si>
  <si>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</si>
  <si>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</si>
  <si>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</si>
  <si>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</si>
  <si>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</si>
  <si>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</si>
  <si>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</si>
  <si>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</si>
  <si>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</si>
  <si>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</si>
  <si>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</si>
  <si>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</si>
  <si>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</si>
  <si>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</si>
  <si>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</si>
  <si>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</si>
  <si>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</si>
  <si>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</si>
  <si>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</si>
  <si>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</si>
  <si>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</si>
  <si>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</si>
  <si>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</si>
  <si>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</si>
  <si>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</si>
  <si>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</si>
  <si>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</si>
  <si>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</si>
  <si>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</si>
  <si>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</si>
  <si>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</si>
  <si>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</si>
  <si>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</si>
  <si>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</si>
  <si>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</si>
  <si>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</si>
  <si>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</si>
  <si>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</si>
  <si>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</si>
  <si>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</si>
  <si>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</si>
  <si>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</si>
  <si>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</si>
  <si>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</si>
  <si>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</si>
  <si>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</si>
  <si>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</si>
  <si>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</si>
  <si>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</si>
  <si>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</si>
  <si>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</si>
  <si>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</si>
  <si>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</si>
  <si>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</si>
  <si>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</si>
  <si>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</si>
  <si>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</si>
  <si>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</si>
  <si>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</si>
  <si>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</si>
  <si>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</si>
  <si>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</si>
  <si>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</si>
  <si>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</si>
  <si>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</si>
  <si>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</si>
  <si>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</si>
  <si>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</si>
  <si>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</si>
  <si>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</si>
  <si>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</si>
  <si>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</si>
  <si>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</si>
  <si>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</si>
  <si>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</si>
  <si>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</si>
  <si>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</si>
  <si>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</si>
  <si>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</si>
  <si>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</si>
  <si>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</si>
  <si>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</si>
  <si>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</si>
  <si>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</si>
  <si>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</si>
  <si>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</si>
  <si>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</si>
  <si>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</si>
  <si>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</si>
  <si>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</si>
  <si>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</si>
  <si>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</si>
  <si>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</si>
  <si>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</si>
  <si>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</si>
  <si>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</si>
  <si>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</si>
  <si>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</si>
  <si>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</si>
  <si>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</si>
  <si>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</si>
  <si>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</si>
  <si>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</si>
  <si>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</si>
  <si>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</si>
  <si>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</si>
  <si>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</si>
  <si>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</si>
  <si>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</si>
  <si>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</si>
  <si>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</si>
  <si>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</si>
  <si>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</si>
  <si>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</si>
  <si>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</si>
  <si>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</si>
  <si>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</si>
  <si>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</si>
  <si>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</si>
  <si>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</si>
  <si>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</si>
  <si>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</si>
  <si>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</si>
  <si>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</si>
  <si>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</si>
  <si>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</si>
  <si>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</si>
  <si>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</si>
  <si>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</si>
  <si>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</si>
  <si>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</si>
  <si>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</si>
  <si>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</si>
  <si>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</si>
  <si>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</si>
  <si>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</si>
  <si>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</si>
  <si>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</si>
  <si>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</si>
  <si>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</si>
  <si>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</si>
  <si>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</si>
  <si>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</si>
  <si>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</si>
  <si>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</si>
  <si>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</si>
  <si>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</si>
  <si>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</si>
  <si>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</si>
  <si>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</si>
  <si>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</si>
  <si>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</si>
  <si>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</si>
  <si>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</si>
  <si>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</si>
  <si>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</si>
  <si>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</si>
  <si>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</si>
  <si>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</si>
  <si>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</si>
  <si>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</si>
  <si>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</si>
  <si>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</si>
  <si>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</si>
  <si>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</si>
  <si>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</si>
  <si>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</si>
  <si>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</si>
  <si>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</si>
  <si>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</si>
  <si>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</si>
  <si>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</si>
  <si>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</si>
  <si>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</si>
  <si>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</si>
  <si>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</si>
  <si>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</si>
  <si>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</si>
  <si>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</si>
  <si>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</si>
  <si>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</si>
  <si>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</si>
  <si>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</si>
  <si>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</si>
  <si>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</si>
  <si>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</si>
  <si>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</si>
  <si>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</si>
  <si>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</si>
  <si>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</si>
  <si>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</si>
  <si>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</si>
  <si>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</si>
  <si>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</si>
  <si>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</si>
  <si>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</si>
  <si>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</si>
  <si>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</si>
  <si>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</si>
  <si>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</si>
  <si>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</si>
  <si>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</si>
  <si>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</si>
  <si>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</si>
  <si>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</si>
  <si>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</si>
  <si>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</si>
  <si>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</si>
  <si>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</si>
  <si>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</si>
  <si>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</si>
  <si>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</si>
  <si>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</si>
  <si>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</si>
  <si>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</si>
  <si>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</si>
  <si>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</si>
  <si>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</si>
  <si>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</si>
  <si>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</si>
  <si>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</si>
  <si>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</si>
  <si>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</si>
  <si>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</si>
  <si>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</si>
  <si>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</si>
  <si>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</si>
  <si>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</si>
  <si>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</si>
  <si>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</si>
  <si>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</si>
  <si>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</si>
  <si>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</si>
  <si>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</si>
  <si>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</si>
  <si>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</si>
  <si>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</si>
  <si>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</si>
  <si>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</si>
  <si>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</si>
  <si>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</si>
  <si>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</si>
  <si>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</si>
  <si>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</si>
  <si>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</si>
  <si>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</si>
  <si>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</si>
  <si>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</si>
  <si>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</si>
  <si>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</si>
  <si>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</si>
  <si>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</si>
  <si>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</si>
  <si>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</si>
  <si>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</si>
  <si>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</si>
  <si>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</si>
  <si>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</si>
  <si>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</si>
  <si>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</si>
  <si>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</si>
  <si>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</si>
  <si>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</si>
  <si>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</si>
  <si>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</si>
  <si>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</si>
  <si>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</si>
  <si>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</si>
  <si>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</si>
  <si>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</si>
  <si>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</si>
  <si>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</si>
  <si>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</si>
  <si>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</si>
  <si>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</si>
  <si>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</si>
  <si>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</si>
  <si>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</si>
  <si>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</si>
  <si>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</si>
  <si>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</si>
  <si>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</si>
  <si>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</si>
  <si>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</si>
  <si>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</si>
  <si>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</si>
  <si>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</si>
  <si>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</si>
  <si>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</si>
  <si>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</si>
  <si>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</si>
  <si>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</si>
  <si>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</si>
  <si>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</si>
  <si>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</si>
  <si>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</si>
  <si>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</si>
  <si>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</si>
  <si>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</si>
  <si>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</si>
  <si>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</si>
  <si>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</si>
  <si>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</si>
  <si>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</si>
  <si>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</si>
  <si>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</si>
  <si>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</si>
  <si>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</si>
  <si>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</si>
  <si>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</si>
  <si>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</si>
  <si>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</si>
  <si>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</si>
  <si>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</si>
  <si>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</si>
  <si>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</si>
  <si>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</si>
  <si>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</si>
  <si>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</si>
  <si>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</si>
  <si>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</si>
  <si>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</si>
  <si>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</si>
  <si>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</si>
  <si>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</si>
  <si>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</si>
  <si>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</si>
  <si>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</si>
  <si>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</si>
  <si>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</si>
  <si>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</si>
  <si>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</si>
  <si>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</si>
  <si>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</si>
  <si>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</si>
  <si>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</si>
  <si>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</si>
  <si>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</si>
  <si>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</si>
  <si>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</si>
  <si>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</si>
  <si>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</si>
  <si>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</si>
  <si>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</si>
  <si>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</si>
  <si>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</si>
  <si>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</si>
  <si>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</si>
  <si>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</si>
  <si>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</si>
  <si>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</si>
  <si>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</si>
  <si>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</si>
  <si>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</si>
  <si>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</si>
  <si>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</si>
  <si>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</si>
  <si>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</si>
  <si>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</si>
  <si>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</si>
  <si>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</si>
  <si>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</si>
  <si>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</si>
  <si>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</si>
  <si>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</si>
  <si>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</si>
  <si>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</si>
  <si>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</si>
  <si>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</si>
  <si>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</si>
  <si>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</si>
  <si>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</si>
  <si>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</si>
  <si>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</si>
  <si>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</si>
  <si>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</si>
  <si>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</si>
  <si>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</si>
  <si>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</si>
  <si>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</si>
  <si>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</si>
  <si>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</si>
  <si>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</si>
  <si>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</si>
  <si>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</si>
  <si>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</si>
  <si>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</si>
  <si>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</si>
  <si>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</si>
  <si>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</si>
  <si>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</si>
  <si>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</si>
  <si>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</si>
  <si>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</si>
  <si>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</si>
  <si>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</si>
  <si>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</si>
  <si>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</si>
  <si>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</si>
  <si>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</si>
  <si>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</si>
  <si>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</si>
  <si>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</si>
  <si>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</si>
  <si>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</si>
  <si>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</si>
  <si>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</si>
  <si>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</si>
  <si>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</si>
  <si>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</si>
  <si>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</si>
  <si>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</si>
  <si>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</si>
  <si>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</si>
  <si>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</si>
  <si>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</si>
  <si>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</si>
  <si>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</si>
  <si>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</si>
  <si>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</si>
  <si>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</si>
  <si>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</si>
  <si>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</si>
  <si>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</si>
  <si>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</si>
  <si>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</si>
  <si>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</si>
  <si>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</si>
  <si>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</si>
  <si>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</si>
  <si>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</si>
  <si>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</si>
  <si>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</si>
  <si>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</si>
  <si>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</si>
  <si>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</si>
  <si>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</si>
  <si>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</si>
  <si>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</si>
  <si>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</si>
  <si>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</si>
  <si>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</si>
  <si>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</si>
  <si>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</si>
  <si>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</si>
  <si>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</si>
  <si>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</si>
  <si>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</si>
  <si>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</si>
  <si>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</si>
  <si>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</si>
  <si>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</si>
  <si>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</si>
  <si>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</si>
  <si>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</si>
  <si>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</si>
  <si>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</si>
  <si>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</si>
  <si>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</si>
  <si>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</si>
  <si>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</si>
  <si>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</si>
  <si>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</si>
  <si>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</si>
  <si>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</si>
  <si>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</si>
  <si>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</si>
  <si>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</si>
  <si>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</si>
  <si>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</si>
  <si>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</si>
  <si>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</si>
  <si>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</si>
  <si>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</si>
  <si>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</si>
  <si>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</si>
  <si>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</si>
  <si>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</si>
  <si>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</si>
  <si>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</si>
  <si>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</si>
  <si>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</si>
  <si>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</si>
  <si>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</si>
  <si>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</si>
  <si>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</si>
  <si>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</si>
  <si>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</si>
  <si>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</si>
  <si>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</si>
  <si>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</si>
  <si>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</si>
  <si>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</si>
  <si>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</si>
  <si>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</si>
  <si>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</si>
  <si>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</si>
  <si>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</si>
  <si>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</si>
  <si>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</si>
  <si>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</si>
  <si>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</si>
  <si>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</si>
  <si>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</si>
  <si>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</si>
  <si>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</si>
  <si>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</si>
  <si>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</si>
  <si>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</si>
  <si>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</si>
  <si>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</si>
  <si>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</si>
  <si>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</si>
  <si>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</si>
  <si>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</si>
  <si>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</si>
  <si>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</si>
  <si>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</si>
  <si>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</si>
  <si>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</si>
  <si>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</si>
  <si>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</si>
  <si>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</si>
  <si>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</si>
  <si>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</si>
  <si>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</si>
  <si>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</si>
  <si>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</si>
  <si>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</si>
  <si>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</si>
  <si>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</si>
  <si>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</si>
  <si>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</si>
  <si>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</si>
  <si>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</si>
  <si>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</si>
  <si>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</si>
  <si>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</si>
  <si>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</si>
  <si>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</si>
  <si>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</si>
  <si>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</si>
  <si>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</si>
  <si>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</si>
  <si>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</si>
  <si>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</si>
  <si>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</si>
  <si>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</si>
  <si>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</si>
  <si>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</si>
  <si>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</si>
  <si>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</si>
  <si>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</si>
  <si>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</si>
  <si>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</si>
  <si>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</si>
  <si>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</si>
  <si>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</si>
  <si>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</si>
  <si>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</si>
  <si>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</si>
  <si>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</si>
  <si>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</si>
  <si>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</si>
  <si>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</si>
  <si>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</si>
  <si>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</si>
  <si>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</si>
  <si>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</si>
  <si>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</si>
  <si>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</si>
  <si>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</si>
  <si>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</si>
  <si>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</si>
  <si>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</si>
  <si>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</si>
  <si>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</si>
  <si>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</si>
  <si>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</si>
  <si>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</si>
  <si>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</si>
  <si>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</si>
  <si>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</si>
  <si>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</si>
  <si>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</si>
  <si>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</si>
  <si>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</si>
  <si>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</si>
  <si>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</si>
  <si>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</si>
  <si>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</si>
  <si>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</si>
  <si>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</si>
  <si>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</si>
  <si>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</si>
  <si>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</si>
  <si>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</si>
  <si>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</si>
  <si>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</si>
  <si>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</si>
  <si>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</si>
  <si>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</si>
  <si>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</si>
  <si>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</si>
  <si>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</si>
  <si>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</si>
  <si>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</si>
  <si>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</si>
  <si>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</si>
  <si>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</si>
  <si>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</si>
  <si>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</si>
  <si>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</si>
  <si>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</si>
  <si>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</si>
  <si>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</si>
  <si>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</si>
  <si>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</si>
  <si>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</si>
  <si>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</si>
  <si>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</si>
  <si>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</si>
  <si>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</si>
  <si>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</si>
  <si>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</si>
  <si>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</si>
  <si>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</si>
  <si>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</si>
  <si>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</si>
  <si>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</si>
  <si>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</si>
  <si>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</si>
  <si>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</si>
  <si>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</si>
  <si>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</si>
  <si>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</si>
  <si>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</si>
  <si>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</si>
  <si>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</si>
  <si>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</si>
  <si>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</si>
  <si>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</si>
  <si>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</si>
  <si>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</si>
  <si>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</si>
  <si>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</si>
  <si>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</si>
  <si>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</si>
  <si>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</si>
  <si>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</si>
  <si>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</si>
  <si>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</si>
  <si>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</si>
  <si>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</si>
  <si>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</si>
  <si>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</si>
  <si>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</si>
  <si>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</si>
  <si>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</si>
  <si>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</si>
  <si>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</si>
  <si>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</si>
  <si>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</si>
  <si>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</si>
  <si>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</si>
  <si>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</si>
  <si>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</si>
  <si>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</si>
  <si>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</si>
  <si>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</si>
  <si>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</si>
  <si>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</si>
  <si>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</si>
  <si>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</si>
  <si>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</si>
  <si>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</si>
  <si>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</si>
  <si>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</si>
  <si>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</si>
  <si>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</si>
  <si>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</si>
  <si>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</si>
  <si>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</si>
  <si>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</si>
  <si>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</si>
  <si>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</si>
  <si>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</si>
  <si>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</si>
  <si>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</si>
  <si>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</si>
  <si>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</si>
  <si>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</si>
  <si>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</si>
  <si>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</si>
  <si>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</si>
  <si>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</si>
  <si>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</si>
  <si>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</si>
  <si>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</si>
  <si>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</si>
  <si>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</si>
  <si>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</si>
  <si>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</si>
  <si>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</si>
  <si>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</si>
  <si>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</si>
  <si>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</si>
  <si>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</si>
  <si>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</si>
  <si>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</si>
  <si>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</si>
  <si>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</si>
  <si>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</si>
  <si>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</si>
  <si>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</si>
  <si>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</si>
  <si>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</si>
  <si>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</si>
  <si>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</si>
  <si>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</si>
  <si>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</si>
  <si>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</si>
  <si>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</si>
  <si>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</si>
  <si>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</si>
  <si>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</si>
  <si>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</si>
  <si>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</si>
  <si>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</si>
  <si>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</si>
  <si>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</si>
  <si>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</si>
  <si>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</si>
  <si>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</si>
  <si>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</si>
  <si>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</si>
  <si>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</si>
  <si>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</si>
  <si>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</si>
  <si>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</si>
  <si>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</si>
  <si>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</si>
  <si>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</si>
  <si>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</si>
  <si>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</si>
  <si>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</si>
  <si>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</si>
  <si>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</si>
  <si>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</si>
  <si>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</si>
  <si>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</si>
  <si>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</si>
  <si>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</si>
  <si>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</si>
  <si>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</si>
  <si>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</si>
  <si>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</si>
  <si>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</si>
  <si>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</si>
  <si>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</si>
  <si>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</si>
  <si>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</si>
  <si>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</si>
  <si>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</si>
  <si>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</si>
  <si>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</si>
  <si>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</si>
  <si>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</si>
  <si>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</si>
  <si>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</si>
  <si>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</si>
  <si>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</si>
  <si>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</si>
  <si>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</si>
  <si>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</si>
  <si>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</si>
  <si>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</si>
  <si>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</si>
  <si>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</si>
  <si>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</si>
  <si>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</si>
  <si>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</si>
  <si>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</si>
  <si>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</si>
  <si>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</si>
  <si>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</si>
  <si>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</si>
  <si>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</si>
  <si>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</si>
  <si>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</si>
  <si>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</si>
  <si>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</si>
  <si>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</si>
  <si>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</si>
  <si>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</si>
  <si>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</si>
  <si>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</si>
  <si>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</si>
  <si>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</si>
  <si>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</si>
  <si>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</si>
  <si>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</si>
  <si>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</si>
  <si>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</si>
  <si>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</si>
  <si>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</si>
  <si>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</si>
  <si>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</si>
  <si>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</si>
  <si>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</si>
  <si>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</si>
  <si>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</si>
  <si>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</si>
  <si>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</si>
  <si>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</si>
  <si>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</si>
  <si>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</si>
  <si>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</si>
  <si>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</si>
  <si>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</si>
  <si>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</si>
  <si>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</si>
  <si>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</si>
  <si>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</si>
  <si>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</si>
  <si>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</si>
  <si>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</si>
  <si>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</si>
  <si>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</si>
  <si>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</si>
  <si>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</si>
  <si>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</si>
  <si>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</si>
  <si>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</si>
  <si>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</si>
  <si>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</si>
  <si>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</si>
  <si>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</si>
  <si>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</si>
  <si>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</si>
  <si>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</si>
  <si>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</si>
  <si>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</si>
  <si>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</si>
  <si>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</si>
  <si>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</si>
  <si>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</si>
  <si>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</si>
  <si>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</si>
  <si>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</si>
  <si>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</si>
  <si>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</si>
  <si>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</si>
  <si>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</si>
  <si>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</si>
  <si>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</si>
  <si>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</si>
  <si>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</si>
  <si>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</si>
  <si>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</si>
  <si>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</si>
  <si>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</si>
  <si>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</si>
  <si>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</si>
  <si>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</si>
  <si>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</si>
  <si>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</si>
  <si>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</si>
  <si>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</si>
  <si>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</si>
  <si>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</si>
  <si>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</si>
  <si>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</si>
  <si>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</si>
  <si>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</si>
  <si>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</si>
  <si>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</si>
  <si>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</si>
  <si>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</si>
  <si>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</si>
  <si>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</si>
  <si>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</si>
  <si>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</si>
  <si>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</si>
  <si>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</si>
  <si>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</si>
  <si>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</si>
  <si>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</si>
  <si>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</si>
  <si>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</si>
  <si>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</si>
  <si>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</si>
  <si>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</si>
  <si>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</si>
  <si>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</si>
  <si>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</si>
  <si>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</si>
  <si>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</si>
  <si>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</si>
  <si>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</si>
  <si>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</si>
  <si>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</si>
  <si>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</si>
  <si>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</si>
  <si>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</si>
  <si>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</si>
  <si>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</si>
  <si>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</si>
  <si>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</si>
  <si>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</si>
  <si>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</si>
  <si>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</si>
  <si>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</si>
  <si>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</si>
  <si>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</si>
  <si>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</si>
  <si>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</si>
  <si>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</si>
  <si>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</si>
  <si>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</si>
  <si>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</si>
  <si>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</si>
  <si>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</si>
  <si>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</si>
  <si>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</si>
  <si>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</si>
  <si>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</si>
  <si>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</si>
  <si>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</si>
  <si>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</si>
  <si>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</si>
  <si>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</si>
  <si>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</si>
  <si>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</si>
  <si>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</si>
  <si>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</si>
  <si>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</si>
  <si>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</si>
  <si>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</si>
  <si>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</si>
  <si>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</si>
  <si>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</si>
  <si>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</si>
  <si>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</si>
  <si>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</si>
  <si>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</si>
  <si>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</si>
  <si>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</si>
  <si>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</si>
  <si>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</si>
  <si>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</si>
  <si>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</si>
  <si>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</si>
  <si>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</si>
  <si>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</si>
  <si>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</si>
  <si>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</si>
  <si>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</si>
  <si>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</si>
  <si>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</si>
  <si>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</si>
  <si>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</si>
  <si>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</si>
  <si>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</si>
  <si>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</si>
  <si>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</si>
  <si>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</si>
  <si>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</si>
  <si>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</si>
  <si>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</si>
  <si>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</si>
  <si>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</si>
  <si>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</si>
  <si>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</si>
  <si>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</si>
  <si>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</si>
  <si>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</si>
  <si>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</si>
  <si>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</si>
  <si>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</si>
  <si>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</si>
  <si>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</si>
  <si>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</si>
  <si>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</si>
  <si>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</si>
  <si>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</si>
  <si>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</si>
  <si>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</si>
  <si>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</si>
  <si>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</si>
  <si>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</si>
  <si>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</si>
  <si>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</si>
  <si>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</si>
  <si>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</si>
  <si>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</si>
  <si>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</si>
  <si>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</si>
  <si>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</si>
  <si>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</si>
  <si>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</si>
  <si>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</si>
  <si>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</si>
  <si>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</si>
  <si>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</si>
  <si>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</si>
  <si>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</si>
  <si>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</si>
  <si>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</si>
  <si>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</si>
  <si>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</si>
  <si>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</si>
  <si>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</si>
  <si>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</si>
  <si>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</si>
  <si>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</si>
  <si>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</si>
  <si>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</si>
  <si>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</si>
  <si>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</si>
  <si>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</si>
  <si>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</si>
  <si>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</si>
  <si>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</si>
  <si>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</si>
  <si>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</si>
  <si>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</si>
  <si>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</si>
  <si>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</si>
  <si>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</si>
  <si>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</si>
  <si>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</si>
  <si>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</si>
  <si>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</si>
  <si>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</si>
  <si>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</si>
  <si>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</si>
  <si>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</si>
  <si>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</si>
  <si>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</si>
  <si>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</si>
  <si>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</si>
  <si>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</si>
  <si>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</si>
  <si>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</si>
  <si>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</si>
  <si>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</si>
  <si>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</si>
  <si>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</si>
  <si>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</si>
  <si>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</si>
  <si>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</si>
  <si>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</si>
  <si>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</si>
  <si>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</si>
  <si>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</si>
  <si>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</si>
  <si>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</si>
  <si>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</si>
  <si>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</si>
  <si>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</si>
  <si>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</si>
  <si>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</si>
  <si>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</si>
  <si>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</si>
  <si>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</si>
  <si>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</si>
  <si>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</si>
  <si>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</si>
  <si>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</si>
  <si>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</si>
  <si>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</si>
  <si>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</si>
  <si>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</si>
  <si>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</si>
  <si>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</si>
  <si>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</si>
  <si>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</si>
  <si>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</si>
  <si>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</si>
  <si>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</si>
  <si>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</si>
  <si>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</si>
  <si>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</si>
  <si>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</si>
  <si>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</si>
  <si>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</si>
  <si>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</si>
  <si>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</si>
  <si>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</si>
  <si>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</si>
  <si>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</si>
  <si>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</si>
  <si>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</si>
  <si>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</si>
  <si>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</si>
  <si>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</si>
  <si>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</si>
  <si>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</si>
  <si>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</si>
  <si>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</si>
  <si>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</si>
  <si>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</si>
  <si>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</si>
  <si>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</si>
  <si>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</si>
  <si>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</si>
  <si>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</si>
  <si>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</si>
  <si>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</si>
  <si>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</si>
  <si>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</si>
  <si>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</si>
  <si>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</si>
  <si>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</si>
  <si>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</si>
  <si>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</si>
  <si>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</si>
  <si>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</si>
  <si>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</si>
  <si>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</si>
  <si>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</si>
  <si>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</si>
  <si>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</si>
  <si>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</si>
  <si>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</si>
  <si>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</si>
  <si>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</si>
  <si>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</si>
  <si>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</si>
  <si>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</si>
  <si>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</si>
  <si>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</si>
  <si>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</si>
  <si>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</si>
  <si>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</si>
  <si>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</si>
  <si>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</si>
  <si>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</si>
  <si>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</si>
  <si>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</si>
  <si>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</si>
  <si>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</si>
  <si>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</si>
  <si>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</si>
  <si>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</si>
  <si>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</si>
  <si>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</si>
  <si>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</si>
  <si>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</si>
  <si>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</si>
  <si>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</si>
  <si>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</si>
  <si>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</si>
  <si>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</si>
  <si>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</si>
  <si>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</si>
  <si>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</si>
  <si>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</si>
  <si>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</si>
  <si>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</si>
  <si>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</si>
  <si>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</si>
  <si>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</si>
  <si>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</si>
  <si>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</si>
  <si>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</si>
  <si>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</si>
  <si>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</si>
  <si>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</si>
  <si>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</si>
  <si>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</si>
  <si>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</si>
  <si>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</si>
  <si>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</si>
  <si>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</si>
  <si>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</si>
  <si>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</si>
  <si>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</si>
  <si>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</si>
  <si>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</si>
  <si>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</si>
  <si>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</si>
  <si>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</si>
  <si>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</si>
  <si>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</si>
  <si>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</si>
  <si>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</si>
  <si>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</si>
  <si>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</si>
  <si>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</si>
  <si>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</si>
  <si>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</si>
  <si>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</si>
  <si>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</si>
  <si>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</si>
  <si>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</si>
  <si>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</si>
  <si>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</si>
  <si>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</si>
  <si>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</si>
  <si>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</si>
  <si>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</si>
  <si>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</si>
  <si>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</si>
  <si>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</si>
  <si>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</si>
  <si>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</si>
  <si>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</si>
  <si>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</si>
  <si>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</si>
  <si>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</si>
  <si>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</si>
  <si>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</si>
  <si>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</si>
  <si>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</si>
  <si>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</si>
  <si>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</si>
  <si>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</si>
  <si>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</si>
  <si>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</si>
  <si>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</si>
  <si>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</si>
  <si>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</si>
  <si>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</si>
  <si>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</si>
  <si>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</si>
  <si>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</si>
  <si>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</si>
  <si>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</si>
  <si>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</si>
  <si>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</si>
  <si>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</si>
  <si>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</si>
  <si>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</si>
  <si>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</si>
  <si>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</si>
  <si>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</si>
  <si>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</si>
  <si>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</si>
  <si>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</si>
  <si>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</si>
  <si>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</si>
  <si>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</si>
  <si>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</si>
  <si>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</si>
  <si>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</si>
  <si>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</si>
  <si>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</si>
  <si>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</si>
  <si>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</si>
  <si>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</si>
  <si>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</si>
  <si>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</si>
  <si>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</si>
  <si>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</si>
  <si>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</si>
  <si>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</si>
  <si>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</si>
  <si>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</si>
  <si>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</si>
  <si>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</si>
  <si>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</si>
  <si>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</si>
  <si>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</si>
  <si>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</si>
  <si>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</si>
  <si>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</si>
  <si>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</si>
  <si>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</si>
  <si>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</si>
  <si>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</si>
  <si>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</si>
  <si>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</si>
  <si>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</si>
  <si>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</si>
  <si>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</si>
  <si>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</si>
  <si>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</si>
  <si>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</si>
  <si>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</si>
  <si>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</si>
  <si>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</si>
  <si>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</si>
  <si>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</si>
  <si>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</si>
  <si>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</si>
  <si>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</si>
  <si>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</si>
  <si>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</si>
  <si>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</si>
  <si>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</si>
  <si>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</si>
  <si>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</si>
  <si>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</si>
  <si>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</si>
  <si>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</si>
  <si>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</si>
  <si>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</si>
  <si>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</si>
  <si>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</si>
  <si>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</si>
  <si>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</si>
  <si>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</si>
  <si>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</si>
  <si>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</si>
  <si>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</si>
  <si>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</si>
  <si>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</si>
  <si>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</si>
  <si>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</si>
  <si>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</si>
  <si>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</si>
  <si>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</si>
  <si>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</si>
  <si>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</si>
  <si>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</si>
  <si>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</si>
  <si>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</si>
  <si>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</si>
  <si>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</si>
  <si>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</si>
  <si>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</si>
  <si>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</si>
  <si>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</si>
  <si>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</si>
  <si>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</si>
  <si>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</si>
  <si>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</si>
  <si>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</si>
  <si>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</si>
  <si>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</si>
  <si>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</si>
  <si>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</si>
  <si>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</si>
  <si>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</si>
  <si>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</si>
  <si>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</si>
  <si>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</si>
  <si>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</si>
  <si>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</si>
  <si>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</si>
  <si>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</si>
  <si>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</si>
  <si>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</si>
  <si>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</si>
  <si>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</si>
  <si>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</si>
  <si>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</si>
  <si>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</si>
  <si>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</si>
  <si>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</si>
  <si>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</si>
  <si>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</si>
  <si>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</si>
  <si>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</si>
  <si>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</si>
  <si>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</si>
  <si>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</si>
  <si>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</si>
  <si>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</si>
  <si>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</si>
  <si>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</si>
  <si>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</si>
  <si>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</si>
  <si>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</si>
  <si>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</si>
  <si>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</si>
  <si>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</si>
  <si>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</si>
  <si>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</si>
  <si>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</si>
  <si>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</si>
  <si>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</si>
  <si>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</si>
  <si>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</si>
  <si>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</si>
  <si>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</si>
  <si>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</si>
  <si>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</si>
  <si>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</si>
  <si>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</si>
  <si>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</si>
  <si>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</si>
  <si>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</si>
  <si>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</si>
  <si>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</si>
  <si>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</si>
  <si>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</si>
  <si>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</si>
  <si>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</si>
  <si>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</si>
  <si>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</si>
  <si>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</si>
  <si>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</si>
  <si>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</si>
  <si>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</si>
  <si>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</si>
  <si>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</si>
  <si>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</si>
  <si>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</si>
  <si>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</si>
  <si>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</si>
  <si>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</si>
  <si>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</si>
  <si>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</si>
  <si>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</si>
  <si>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</si>
  <si>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</si>
  <si>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</si>
  <si>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</si>
  <si>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</si>
  <si>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</si>
  <si>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</si>
  <si>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</si>
  <si>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</si>
  <si>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</si>
  <si>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</si>
  <si>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</si>
  <si>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</si>
  <si>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</si>
  <si>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</si>
  <si>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</si>
  <si>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</si>
  <si>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</si>
  <si>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</si>
  <si>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</si>
  <si>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</si>
  <si>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</si>
  <si>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</si>
  <si>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</si>
  <si>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</si>
  <si>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</si>
  <si>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</si>
  <si>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</si>
  <si>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</si>
  <si>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</si>
  <si>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</si>
  <si>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</si>
  <si>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</si>
  <si>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</si>
  <si>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</si>
  <si>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</si>
  <si>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</si>
  <si>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</si>
  <si>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</si>
  <si>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</si>
  <si>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</si>
  <si>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</si>
  <si>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</si>
  <si>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</si>
  <si>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</si>
  <si>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</si>
  <si>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</si>
  <si>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</si>
  <si>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</si>
  <si>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</si>
  <si>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</si>
  <si>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</si>
  <si>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</si>
  <si>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</si>
  <si>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</si>
  <si>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</si>
  <si>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</si>
  <si>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</si>
  <si>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</si>
  <si>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</si>
  <si>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</si>
  <si>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</si>
  <si>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</si>
  <si>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</si>
  <si>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</si>
  <si>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</si>
  <si>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</si>
  <si>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</si>
  <si>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</si>
  <si>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</si>
  <si>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</si>
  <si>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</si>
  <si>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</si>
  <si>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</si>
  <si>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</si>
  <si>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</si>
  <si>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</si>
  <si>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</si>
  <si>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</si>
  <si>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</si>
  <si>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</si>
  <si>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</si>
  <si>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</si>
  <si>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</si>
  <si>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</si>
  <si>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</si>
  <si>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</si>
  <si>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</si>
  <si>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</si>
  <si>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</si>
  <si>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</si>
  <si>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</si>
  <si>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</si>
  <si>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</si>
  <si>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</si>
  <si>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</si>
  <si>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</si>
  <si>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</si>
  <si>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</si>
  <si>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</si>
  <si>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</si>
  <si>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</si>
  <si>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</si>
  <si>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</si>
  <si>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</si>
  <si>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</si>
  <si>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</si>
  <si>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</si>
  <si>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</si>
  <si>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</si>
  <si>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</si>
  <si>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</si>
  <si>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</si>
  <si>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</si>
  <si>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</si>
  <si>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</si>
  <si>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</si>
  <si>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</si>
  <si>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</si>
  <si>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</si>
  <si>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</si>
  <si>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</si>
  <si>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</si>
  <si>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</si>
  <si>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</si>
  <si>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</si>
  <si>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</si>
  <si>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</si>
  <si>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</si>
  <si>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</si>
  <si>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</si>
  <si>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</si>
  <si>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</si>
  <si>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</si>
  <si>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</si>
  <si>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</si>
  <si>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</si>
  <si>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</si>
  <si>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</si>
  <si>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</si>
  <si>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</si>
  <si>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</si>
  <si>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</si>
  <si>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</si>
  <si>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</si>
  <si>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</si>
  <si>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</si>
  <si>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</si>
  <si>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</si>
  <si>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</si>
  <si>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</si>
  <si>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</si>
  <si>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</si>
  <si>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</si>
  <si>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</si>
  <si>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</si>
  <si>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</si>
  <si>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</si>
  <si>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</si>
  <si>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</si>
  <si>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</si>
  <si>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</si>
  <si>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</si>
  <si>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</si>
  <si>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</si>
  <si>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</si>
  <si>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</si>
  <si>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</si>
  <si>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</si>
  <si>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</si>
  <si>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</si>
  <si>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</si>
  <si>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</si>
  <si>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</si>
  <si>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</si>
  <si>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</si>
  <si>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</si>
  <si>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</si>
  <si>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</si>
  <si>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</si>
  <si>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</si>
  <si>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</si>
  <si>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</si>
  <si>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</si>
  <si>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</si>
  <si>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</si>
  <si>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</si>
  <si>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</si>
  <si>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</si>
  <si>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</si>
  <si>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</si>
  <si>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</si>
  <si>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</si>
  <si>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</si>
  <si>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</si>
  <si>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</si>
  <si>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</si>
  <si>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</si>
  <si>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</si>
  <si>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</si>
  <si>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</si>
  <si>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</si>
  <si>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</si>
  <si>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</si>
  <si>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</si>
  <si>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</si>
  <si>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</si>
  <si>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</si>
  <si>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</si>
  <si>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</si>
  <si>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</si>
  <si>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</si>
  <si>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</si>
  <si>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</si>
  <si>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</si>
  <si>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</si>
  <si>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</si>
  <si>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</si>
  <si>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</si>
  <si>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</si>
  <si>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</si>
  <si>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</si>
  <si>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</si>
  <si>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</si>
  <si>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</si>
  <si>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</si>
  <si>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</si>
  <si>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</si>
  <si>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</si>
  <si>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</si>
  <si>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</si>
  <si>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</si>
  <si>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</si>
  <si>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</si>
  <si>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</si>
  <si>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</si>
  <si>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</si>
  <si>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</si>
  <si>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</si>
  <si>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</si>
  <si>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</si>
  <si>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</si>
  <si>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</si>
  <si>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</si>
  <si>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</si>
  <si>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</si>
  <si>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</si>
  <si>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</si>
  <si>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</si>
  <si>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</si>
  <si>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</si>
  <si>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</si>
  <si>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</si>
  <si>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</si>
  <si>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</si>
  <si>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</si>
  <si>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</si>
  <si>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</si>
  <si>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</si>
  <si>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</si>
  <si>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</si>
  <si>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</si>
  <si>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</si>
  <si>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</si>
  <si>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</si>
  <si>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</si>
  <si>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</si>
  <si>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</si>
  <si>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</si>
  <si>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</si>
  <si>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</si>
  <si>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</si>
  <si>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</si>
  <si>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</si>
  <si>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</si>
  <si>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</si>
  <si>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</si>
  <si>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</si>
  <si>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</si>
  <si>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</si>
  <si>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</si>
  <si>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</si>
  <si>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</si>
  <si>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</si>
  <si>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</si>
  <si>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</si>
  <si>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</si>
  <si>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</si>
  <si>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</si>
  <si>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</si>
  <si>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</si>
  <si>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</si>
  <si>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</si>
  <si>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</si>
  <si>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</si>
  <si>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</si>
  <si>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</si>
  <si>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</si>
  <si>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</si>
  <si>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</si>
  <si>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</si>
  <si>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</si>
  <si>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</si>
  <si>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</si>
  <si>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</si>
  <si>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</si>
  <si>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</si>
  <si>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</si>
  <si>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</si>
  <si>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</si>
  <si>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</si>
  <si>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</si>
  <si>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</si>
  <si>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</si>
  <si>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</si>
  <si>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</si>
  <si>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</si>
  <si>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</si>
  <si>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</si>
  <si>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</si>
  <si>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</si>
  <si>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</si>
  <si>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</si>
  <si>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</si>
  <si>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</si>
  <si>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</si>
  <si>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</si>
  <si>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</si>
  <si>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</si>
  <si>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</si>
  <si>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</si>
  <si>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</si>
  <si>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</si>
  <si>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</si>
  <si>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</si>
  <si>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</si>
  <si>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</si>
  <si>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</si>
  <si>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</si>
  <si>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</si>
  <si>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</si>
  <si>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</si>
  <si>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</si>
  <si>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</si>
  <si>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</si>
  <si>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</si>
  <si>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</si>
  <si>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</si>
  <si>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</si>
  <si>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</si>
  <si>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</si>
  <si>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</si>
  <si>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</si>
  <si>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</si>
  <si>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</si>
  <si>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</si>
  <si>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</si>
  <si>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</si>
  <si>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</si>
  <si>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</si>
  <si>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</si>
  <si>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</si>
  <si>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</si>
  <si>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</si>
  <si>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</si>
  <si>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</si>
  <si>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</si>
  <si>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</si>
  <si>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</si>
  <si>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</si>
  <si>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</si>
  <si>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</si>
  <si>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</si>
  <si>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</si>
  <si>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</si>
  <si>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</si>
  <si>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</si>
  <si>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</si>
  <si>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</si>
  <si>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</si>
  <si>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</si>
  <si>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</si>
  <si>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</si>
  <si>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</si>
  <si>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</si>
  <si>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</si>
  <si>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</si>
  <si>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</si>
  <si>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</si>
  <si>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</si>
  <si>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</si>
  <si>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</si>
  <si>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</si>
  <si>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</si>
  <si>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</si>
  <si>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</si>
  <si>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</si>
  <si>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</si>
  <si>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</si>
  <si>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</si>
  <si>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</si>
  <si>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</si>
  <si>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</si>
  <si>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</si>
  <si>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</si>
  <si>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</si>
  <si>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</si>
  <si>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</si>
  <si>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</si>
  <si>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</si>
  <si>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</si>
  <si>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</si>
  <si>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</si>
  <si>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</si>
  <si>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</si>
  <si>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</si>
  <si>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</si>
  <si>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</si>
  <si>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</si>
  <si>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</si>
  <si>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</si>
  <si>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</si>
  <si>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</si>
  <si>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</si>
  <si>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</si>
  <si>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</si>
  <si>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</si>
  <si>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</si>
  <si>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</si>
  <si>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</si>
  <si>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</si>
  <si>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</si>
  <si>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</si>
  <si>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</si>
  <si>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</si>
  <si>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</si>
  <si>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</si>
  <si>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</si>
  <si>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</si>
  <si>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</si>
  <si>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</si>
  <si>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</si>
  <si>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</si>
  <si>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</si>
  <si>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</si>
  <si>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</si>
  <si>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</si>
  <si>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</si>
  <si>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</si>
  <si>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</si>
  <si>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</si>
  <si>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</si>
  <si>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</si>
  <si>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</si>
  <si>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</si>
  <si>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</si>
  <si>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</si>
  <si>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</si>
  <si>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</si>
  <si>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</si>
  <si>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</si>
  <si>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</si>
  <si>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</si>
  <si>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</si>
  <si>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</si>
  <si>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</si>
  <si>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</si>
  <si>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</si>
  <si>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</si>
  <si>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</si>
  <si>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</si>
  <si>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</si>
  <si>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</si>
  <si>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</si>
  <si>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</si>
  <si>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</si>
  <si>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</si>
  <si>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</si>
  <si>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</si>
  <si>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</si>
  <si>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</si>
  <si>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</si>
  <si>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</si>
  <si>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</si>
  <si>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</si>
  <si>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</si>
  <si>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</si>
  <si>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</si>
  <si>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</si>
  <si>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</si>
  <si>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</si>
  <si>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</si>
  <si>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</si>
  <si>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</si>
  <si>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</si>
  <si>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</si>
  <si>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</si>
  <si>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</si>
  <si>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</si>
  <si>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</si>
  <si>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</si>
  <si>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</si>
  <si>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</si>
  <si>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</si>
  <si>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</si>
  <si>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</si>
  <si>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</si>
  <si>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</si>
  <si>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</si>
  <si>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</si>
  <si>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</si>
  <si>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</si>
  <si>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</si>
  <si>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</si>
  <si>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</si>
  <si>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</si>
  <si>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</si>
  <si>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</si>
  <si>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</si>
  <si>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</si>
  <si>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</si>
  <si>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</si>
  <si>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</si>
  <si>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</si>
  <si>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</si>
  <si>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</si>
  <si>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</si>
  <si>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</si>
  <si>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</si>
  <si>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</si>
  <si>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</si>
  <si>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</si>
  <si>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</si>
  <si>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</si>
  <si>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</si>
  <si>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</si>
  <si>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</si>
  <si>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</si>
  <si>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</si>
  <si>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</si>
  <si>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</si>
  <si>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</si>
  <si>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</si>
  <si>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</si>
  <si>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</si>
  <si>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</si>
  <si>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</si>
  <si>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</si>
  <si>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</si>
  <si>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</si>
  <si>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</si>
  <si>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</si>
  <si>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</si>
  <si>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</si>
  <si>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</si>
  <si>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</si>
  <si>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</si>
  <si>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</si>
  <si>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</si>
  <si>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</si>
  <si>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</si>
  <si>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</si>
  <si>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</si>
  <si>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</si>
  <si>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</si>
  <si>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</si>
  <si>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</si>
  <si>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</si>
  <si>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</si>
  <si>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</si>
  <si>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</si>
  <si>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</si>
  <si>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</si>
  <si>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</si>
  <si>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</si>
  <si>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</si>
  <si>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</si>
  <si>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</si>
  <si>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</si>
  <si>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</si>
  <si>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</si>
  <si>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</si>
  <si>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</si>
  <si>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</si>
  <si>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</si>
  <si>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</si>
  <si>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</si>
  <si>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</si>
  <si>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</si>
  <si>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</si>
  <si>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</si>
  <si>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</si>
  <si>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</si>
  <si>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</si>
  <si>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</si>
  <si>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</si>
  <si>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</si>
  <si>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</si>
  <si>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</si>
  <si>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</si>
  <si>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</si>
  <si>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</si>
  <si>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</si>
  <si>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</si>
  <si>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</si>
  <si>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</si>
  <si>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</si>
  <si>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</si>
  <si>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</si>
  <si>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</si>
  <si>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</si>
  <si>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</si>
  <si>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</si>
  <si>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</si>
  <si>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</si>
  <si>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</si>
  <si>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</si>
  <si>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</si>
  <si>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</si>
  <si>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</si>
  <si>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</si>
  <si>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</si>
  <si>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</si>
  <si>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</si>
  <si>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</si>
  <si>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</si>
  <si>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</si>
  <si>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</si>
  <si>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</si>
  <si>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</si>
  <si>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</si>
  <si>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</si>
  <si>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</si>
  <si>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</si>
  <si>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</si>
  <si>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</si>
  <si>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</si>
  <si>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</si>
  <si>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</si>
  <si>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</si>
  <si>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</si>
  <si>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</si>
  <si>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</si>
  <si>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</si>
  <si>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</si>
  <si>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</si>
  <si>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</si>
  <si>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</si>
  <si>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</si>
  <si>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</si>
  <si>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</si>
  <si>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</si>
  <si>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</si>
  <si>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</si>
  <si>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</si>
  <si>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</si>
  <si>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</si>
  <si>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</si>
  <si>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</si>
  <si>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</si>
  <si>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</si>
  <si>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</si>
  <si>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</si>
  <si>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</si>
  <si>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</si>
  <si>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</si>
  <si>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</si>
  <si>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</si>
  <si>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</si>
  <si>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</si>
  <si>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</si>
  <si>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</si>
  <si>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</si>
  <si>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</si>
  <si>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</si>
  <si>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</si>
  <si>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</si>
  <si>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</si>
  <si>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</si>
  <si>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</si>
  <si>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</si>
  <si>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</si>
  <si>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</si>
  <si>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</si>
  <si>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</si>
  <si>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</si>
  <si>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</si>
  <si>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</si>
  <si>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</si>
  <si>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</si>
  <si>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</si>
  <si>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</si>
  <si>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</si>
  <si>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</si>
  <si>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</si>
  <si>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</si>
  <si>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</si>
  <si>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</si>
  <si>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</si>
  <si>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</si>
  <si>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</si>
  <si>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</si>
  <si>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</si>
  <si>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</si>
  <si>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</si>
  <si>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</si>
  <si>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</si>
  <si>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</si>
  <si>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</si>
  <si>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</si>
  <si>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</si>
  <si>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</si>
  <si>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</si>
  <si>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</si>
  <si>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</si>
  <si>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</si>
  <si>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</si>
  <si>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</si>
  <si>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</si>
  <si>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</si>
  <si>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</si>
  <si>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</si>
  <si>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</si>
  <si>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</si>
  <si>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</si>
  <si>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</si>
  <si>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</si>
  <si>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</si>
  <si>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</si>
  <si>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</si>
  <si>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</si>
  <si>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</si>
  <si>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</si>
  <si>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</si>
  <si>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</si>
  <si>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</si>
  <si>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</si>
  <si>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</si>
  <si>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</si>
  <si>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</si>
  <si>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</si>
  <si>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</si>
  <si>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</si>
  <si>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</si>
  <si>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</si>
  <si>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</si>
  <si>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</si>
  <si>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</si>
  <si>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</si>
  <si>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</si>
  <si>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</si>
  <si>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</si>
  <si>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</si>
  <si>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</si>
  <si>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</si>
  <si>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</si>
  <si>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</si>
  <si>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</si>
  <si>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</si>
  <si>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</si>
  <si>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</si>
  <si>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</si>
  <si>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</si>
  <si>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</si>
  <si>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</si>
  <si>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</si>
  <si>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</si>
  <si>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</si>
  <si>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</si>
  <si>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</si>
  <si>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</si>
  <si>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</si>
  <si>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</si>
  <si>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</si>
  <si>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</si>
  <si>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</si>
  <si>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</si>
  <si>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</si>
  <si>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</si>
  <si>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</si>
  <si>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</si>
  <si>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</si>
  <si>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</si>
  <si>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</si>
  <si>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</si>
  <si>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</si>
  <si>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</si>
  <si>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</si>
  <si>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</si>
  <si>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</si>
  <si>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</si>
  <si>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</si>
  <si>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</si>
  <si>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</si>
  <si>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</si>
  <si>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</si>
  <si>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</si>
  <si>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</si>
  <si>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</si>
  <si>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</si>
  <si>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</si>
  <si>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</si>
  <si>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</si>
  <si>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</si>
  <si>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</si>
  <si>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</si>
  <si>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</si>
  <si>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</si>
  <si>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</si>
  <si>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</si>
  <si>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</si>
  <si>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</si>
  <si>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</si>
  <si>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</si>
  <si>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</si>
  <si>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</si>
  <si>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</si>
  <si>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</si>
  <si>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</si>
  <si>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</si>
  <si>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</si>
  <si>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</si>
  <si>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</si>
  <si>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</si>
  <si>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</si>
  <si>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</si>
  <si>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</si>
  <si>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</si>
  <si>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</si>
  <si>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</si>
  <si>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</si>
  <si>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</si>
  <si>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</si>
  <si>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</si>
  <si>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</si>
  <si>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</si>
  <si>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</si>
  <si>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</si>
  <si>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</si>
  <si>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</si>
  <si>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</si>
  <si>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</si>
  <si>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</si>
  <si>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</si>
  <si>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</si>
  <si>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</si>
  <si>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</si>
  <si>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</si>
  <si>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</si>
  <si>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</si>
  <si>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</si>
  <si>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</si>
  <si>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</si>
  <si>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</si>
  <si>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</si>
  <si>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</si>
  <si>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</si>
  <si>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</si>
  <si>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</si>
  <si>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</si>
  <si>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</si>
  <si>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</si>
  <si>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</si>
  <si>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</si>
  <si>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</si>
  <si>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</si>
  <si>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</si>
  <si>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</si>
  <si>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</si>
  <si>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</si>
  <si>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</si>
  <si>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</si>
  <si>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</si>
  <si>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</si>
  <si>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</si>
  <si>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</si>
  <si>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</si>
  <si>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</si>
  <si>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</si>
  <si>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</si>
  <si>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</si>
  <si>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</si>
  <si>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</si>
  <si>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</si>
  <si>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</si>
  <si>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</si>
  <si>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</si>
  <si>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</si>
  <si>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</si>
  <si>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</si>
  <si>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</si>
  <si>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</si>
  <si>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</si>
  <si>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</si>
  <si>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</si>
  <si>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</si>
  <si>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</si>
  <si>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</si>
  <si>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</si>
  <si>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</si>
  <si>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</si>
  <si>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</si>
  <si>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</si>
  <si>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</si>
  <si>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</si>
  <si>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</si>
  <si>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</si>
  <si>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</si>
  <si>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</si>
  <si>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</si>
  <si>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</si>
  <si>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</si>
  <si>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</si>
  <si>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</si>
  <si>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</si>
  <si>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</si>
  <si>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</si>
  <si>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</si>
  <si>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</si>
  <si>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</si>
  <si>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</si>
  <si>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</si>
  <si>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</si>
  <si>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</si>
  <si>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</si>
  <si>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</si>
  <si>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</si>
  <si>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</si>
  <si>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</si>
  <si>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</si>
  <si>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</si>
  <si>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</si>
  <si>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</si>
  <si>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</si>
  <si>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</si>
  <si>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</si>
  <si>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</si>
  <si>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</si>
  <si>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</si>
  <si>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</si>
  <si>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</si>
  <si>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</si>
  <si>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</si>
  <si>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</si>
  <si>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</si>
  <si>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</si>
  <si>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</si>
  <si>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</si>
  <si>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</si>
  <si>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</si>
  <si>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</si>
  <si>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</si>
  <si>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</si>
  <si>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</si>
  <si>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</si>
  <si>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</si>
  <si>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</si>
  <si>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</si>
  <si>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</si>
  <si>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</si>
  <si>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</si>
  <si>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</si>
  <si>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</si>
  <si>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</si>
  <si>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</si>
  <si>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</si>
  <si>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</si>
  <si>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</si>
  <si>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</si>
  <si>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</si>
  <si>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</si>
  <si>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</si>
  <si>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</si>
  <si>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</si>
  <si>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</si>
  <si>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</si>
  <si>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</si>
  <si>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</si>
  <si>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</si>
  <si>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</si>
  <si>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</si>
  <si>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</si>
  <si>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</si>
  <si>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</si>
  <si>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</si>
  <si>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</si>
  <si>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</si>
  <si>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</si>
  <si>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</si>
  <si>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</si>
  <si>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</si>
  <si>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</si>
  <si>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</si>
  <si>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</si>
  <si>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</si>
  <si>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</si>
  <si>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</si>
  <si>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</si>
  <si>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</si>
  <si>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</si>
  <si>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</si>
  <si>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</si>
  <si>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</si>
  <si>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</si>
  <si>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</si>
  <si>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</si>
  <si>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</si>
  <si>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</si>
  <si>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</si>
  <si>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</si>
  <si>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</si>
  <si>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</si>
  <si>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</si>
  <si>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</si>
  <si>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</si>
  <si>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</si>
  <si>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</si>
  <si>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</si>
  <si>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</si>
  <si>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</si>
  <si>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</si>
  <si>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</si>
  <si>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</si>
  <si>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</si>
  <si>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</si>
  <si>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</si>
  <si>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</si>
  <si>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</si>
  <si>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</si>
  <si>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</si>
  <si>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</si>
  <si>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</si>
  <si>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</si>
  <si>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</si>
  <si>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</si>
  <si>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</si>
  <si>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</si>
  <si>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</si>
  <si>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</si>
  <si>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</si>
  <si>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</si>
  <si>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</si>
  <si>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</si>
  <si>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</si>
  <si>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</si>
  <si>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</si>
  <si>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</si>
  <si>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</si>
  <si>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</si>
  <si>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</si>
  <si>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</si>
  <si>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</si>
  <si>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</si>
  <si>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</si>
  <si>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</si>
  <si>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</si>
  <si>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</si>
  <si>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</si>
  <si>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</si>
  <si>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</si>
  <si>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</si>
  <si>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</si>
  <si>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</si>
  <si>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</si>
  <si>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</si>
  <si>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</si>
  <si>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</si>
  <si>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</si>
  <si>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</si>
  <si>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</si>
  <si>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</si>
  <si>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</si>
  <si>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</si>
  <si>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</si>
  <si>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</si>
  <si>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</si>
  <si>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</si>
  <si>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</si>
  <si>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</si>
  <si>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</si>
  <si>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</si>
  <si>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</si>
  <si>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</si>
  <si>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</si>
  <si>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</si>
  <si>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</si>
  <si>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</si>
  <si>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</si>
  <si>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</si>
  <si>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</si>
  <si>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</si>
  <si>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</si>
  <si>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</si>
  <si>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</si>
  <si>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</si>
  <si>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</si>
  <si>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</si>
  <si>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</si>
  <si>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</si>
  <si>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</si>
  <si>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</si>
  <si>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</si>
  <si>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</si>
  <si>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</si>
  <si>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</si>
  <si>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</si>
  <si>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</si>
  <si>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</si>
  <si>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</si>
  <si>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</si>
  <si>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</si>
  <si>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</si>
  <si>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</si>
  <si>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</si>
  <si>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</si>
  <si>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</si>
  <si>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</si>
  <si>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</si>
  <si>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</si>
  <si>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</si>
  <si>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</si>
  <si>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</si>
  <si>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</si>
  <si>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</si>
  <si>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</si>
  <si>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</si>
  <si>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</si>
  <si>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</si>
  <si>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</si>
  <si>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</si>
  <si>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</si>
  <si>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</si>
  <si>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</si>
  <si>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</si>
  <si>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</si>
  <si>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</si>
  <si>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</si>
  <si>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</si>
  <si>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</si>
  <si>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</si>
  <si>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</si>
  <si>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</si>
  <si>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</si>
  <si>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</si>
  <si>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</si>
  <si>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</si>
  <si>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</si>
  <si>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</si>
  <si>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</si>
  <si>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</si>
  <si>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</si>
  <si>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</si>
  <si>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</si>
  <si>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</si>
  <si>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</si>
  <si>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</si>
  <si>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</si>
  <si>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</si>
  <si>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</si>
  <si>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</si>
  <si>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</si>
  <si>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</si>
  <si>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</si>
  <si>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</si>
  <si>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</si>
  <si>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</si>
  <si>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</si>
  <si>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</si>
  <si>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</si>
  <si>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</si>
  <si>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</si>
  <si>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</si>
  <si>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</si>
  <si>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</si>
  <si>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</si>
  <si>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</si>
  <si>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</si>
  <si>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</si>
  <si>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</si>
  <si>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</si>
  <si>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</si>
  <si>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</si>
  <si>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</si>
  <si>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</si>
  <si>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</si>
  <si>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</si>
  <si>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</si>
  <si>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</si>
  <si>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</si>
  <si>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</si>
  <si>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</si>
  <si>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</si>
  <si>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</si>
  <si>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</si>
  <si>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</si>
  <si>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</si>
  <si>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</si>
  <si>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</si>
  <si>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</si>
  <si>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</si>
  <si>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</si>
  <si>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</si>
  <si>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</si>
  <si>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</si>
  <si>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</si>
  <si>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</si>
  <si>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</si>
  <si>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</si>
  <si>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</si>
  <si>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</si>
  <si>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</si>
  <si>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</si>
  <si>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</si>
  <si>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</si>
  <si>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</si>
  <si>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</si>
  <si>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</si>
  <si>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</si>
  <si>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</si>
  <si>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</si>
  <si>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</si>
  <si>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</si>
  <si>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</si>
  <si>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</si>
  <si>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</si>
  <si>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</si>
  <si>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</si>
  <si>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</si>
  <si>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</si>
  <si>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</si>
  <si>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</si>
  <si>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</si>
  <si>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</si>
  <si>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</si>
  <si>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</si>
  <si>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</si>
  <si>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</si>
  <si>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</si>
  <si>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</si>
  <si>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</si>
  <si>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</si>
  <si>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</si>
  <si>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</si>
  <si>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</si>
  <si>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</si>
  <si>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</si>
  <si>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</si>
  <si>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</si>
  <si>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</si>
  <si>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</si>
  <si>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</si>
  <si>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</si>
  <si>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</si>
  <si>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</si>
  <si>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</si>
  <si>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</si>
  <si>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</si>
  <si>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</si>
  <si>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</si>
  <si>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</si>
  <si>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</si>
  <si>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</si>
  <si>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</si>
  <si>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</si>
  <si>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</si>
  <si>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</si>
  <si>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</si>
  <si>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</si>
  <si>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</si>
  <si>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</si>
  <si>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</si>
  <si>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</si>
  <si>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</si>
  <si>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</si>
  <si>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</si>
  <si>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</si>
  <si>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</si>
  <si>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</si>
  <si>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</si>
  <si>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</si>
  <si>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</si>
  <si>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</si>
  <si>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</si>
  <si>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</si>
  <si>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</si>
  <si>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</si>
  <si>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</si>
  <si>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</si>
  <si>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</si>
  <si>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</si>
  <si>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</si>
  <si>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</si>
  <si>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</si>
  <si>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</si>
  <si>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</si>
  <si>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</si>
  <si>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</si>
  <si>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</si>
  <si>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</si>
  <si>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</si>
  <si>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</si>
  <si>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</si>
  <si>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</si>
  <si>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</si>
  <si>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</si>
  <si>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</si>
  <si>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</si>
  <si>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</si>
  <si>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</si>
  <si>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</si>
  <si>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</si>
  <si>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</si>
  <si>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</si>
  <si>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</si>
  <si>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</si>
  <si>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</si>
  <si>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</si>
  <si>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</si>
  <si>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</si>
  <si>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</si>
  <si>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</si>
  <si>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</si>
  <si>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</si>
  <si>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</si>
  <si>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</si>
  <si>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</si>
  <si>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</si>
  <si>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</si>
  <si>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</si>
  <si>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</si>
  <si>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</si>
  <si>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</si>
  <si>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</si>
  <si>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</si>
  <si>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</si>
  <si>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</si>
  <si>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</si>
  <si>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</si>
  <si>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</si>
  <si>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</si>
  <si>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</si>
  <si>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</si>
  <si>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</si>
  <si>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</si>
  <si>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</si>
  <si>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</si>
  <si>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</si>
  <si>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</si>
  <si>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</si>
  <si>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</si>
  <si>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</si>
  <si>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</si>
  <si>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</si>
  <si>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</si>
  <si>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</si>
  <si>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</si>
  <si>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</si>
  <si>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</si>
  <si>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</si>
  <si>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</si>
  <si>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</si>
  <si>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</si>
  <si>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</si>
  <si>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</si>
  <si>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</si>
  <si>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</si>
  <si>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</si>
  <si>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</si>
  <si>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</si>
  <si>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</si>
  <si>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</si>
  <si>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</si>
  <si>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</si>
  <si>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</si>
  <si>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</si>
  <si>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</si>
  <si>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</si>
  <si>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</si>
  <si>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</si>
  <si>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</si>
  <si>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</si>
  <si>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</si>
  <si>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</si>
  <si>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</si>
  <si>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</si>
  <si>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</si>
  <si>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</si>
  <si>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</si>
  <si>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</si>
  <si>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</si>
  <si>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</si>
  <si>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</si>
  <si>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</si>
  <si>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</si>
  <si>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</si>
  <si>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</si>
  <si>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</si>
  <si>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</si>
  <si>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</si>
  <si>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</si>
  <si>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</si>
  <si>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</si>
  <si>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</si>
  <si>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</si>
  <si>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</si>
  <si>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</si>
  <si>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</si>
  <si>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</si>
  <si>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</si>
  <si>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</si>
  <si>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</si>
  <si>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</si>
  <si>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</si>
  <si>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</si>
  <si>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</si>
  <si>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</si>
  <si>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</si>
  <si>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</si>
  <si>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</si>
  <si>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</si>
  <si>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</si>
  <si>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</si>
  <si>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</si>
  <si>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</si>
  <si>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</si>
  <si>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</si>
  <si>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</si>
  <si>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</si>
  <si>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</si>
  <si>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</si>
  <si>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</si>
  <si>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</si>
  <si>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</si>
  <si>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</si>
  <si>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</si>
  <si>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</si>
  <si>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</si>
  <si>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</si>
  <si>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</si>
  <si>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</si>
  <si>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</si>
  <si>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</si>
  <si>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</si>
  <si>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</si>
  <si>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</si>
  <si>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</si>
  <si>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</si>
  <si>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</si>
  <si>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</si>
  <si>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</si>
  <si>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</si>
  <si>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</si>
  <si>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</si>
  <si>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</si>
  <si>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</si>
  <si>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</si>
  <si>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</si>
  <si>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</si>
  <si>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</si>
  <si>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</si>
  <si>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</si>
  <si>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</si>
  <si>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</si>
  <si>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</si>
  <si>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</si>
  <si>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</si>
  <si>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</si>
  <si>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</si>
  <si>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</si>
  <si>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</si>
  <si>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</si>
  <si>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</si>
  <si>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</si>
  <si>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</si>
  <si>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</si>
  <si>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</si>
  <si>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</si>
  <si>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</si>
  <si>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</si>
  <si>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</si>
  <si>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</si>
  <si>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</si>
  <si>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</si>
  <si>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</si>
  <si>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</si>
  <si>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</si>
  <si>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</si>
  <si>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</si>
  <si>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</si>
  <si>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</si>
  <si>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</si>
  <si>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</si>
  <si>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</si>
  <si>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</si>
  <si>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</si>
  <si>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</si>
  <si>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</si>
  <si>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</si>
  <si>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</si>
  <si>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</si>
  <si>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</si>
  <si>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</si>
  <si>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</si>
  <si>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</si>
  <si>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</si>
  <si>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</si>
  <si>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</si>
  <si>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</si>
  <si>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</si>
  <si>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</si>
  <si>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</si>
  <si>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</si>
  <si>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</si>
  <si>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</si>
  <si>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</si>
  <si>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</si>
  <si>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</si>
  <si>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</si>
  <si>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</si>
  <si>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</si>
  <si>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</si>
  <si>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</si>
  <si>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</si>
  <si>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</si>
  <si>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</si>
  <si>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</si>
  <si>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</si>
  <si>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</si>
  <si>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</si>
  <si>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</si>
  <si>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</si>
  <si>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</si>
  <si>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</si>
  <si>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</si>
  <si>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</si>
  <si>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</si>
  <si>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</si>
  <si>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</si>
  <si>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</si>
  <si>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</si>
  <si>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</si>
  <si>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</si>
  <si>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</si>
  <si>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</si>
  <si>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</si>
  <si>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</si>
  <si>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</si>
  <si>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</si>
  <si>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</si>
  <si>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</si>
  <si>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</si>
  <si>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</si>
  <si>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</si>
  <si>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</si>
  <si>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</si>
  <si>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</si>
  <si>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</si>
  <si>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</si>
  <si>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</si>
  <si>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</si>
  <si>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</si>
  <si>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</si>
  <si>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</si>
  <si>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</si>
  <si>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</si>
  <si>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</si>
  <si>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</si>
  <si>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</si>
  <si>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</si>
  <si>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</si>
  <si>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</si>
  <si>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</si>
  <si>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</si>
  <si>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</si>
  <si>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</si>
  <si>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</si>
  <si>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</si>
  <si>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</si>
  <si>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</si>
  <si>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</si>
  <si>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</si>
  <si>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</si>
  <si>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</si>
  <si>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</si>
  <si>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</si>
  <si>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</si>
  <si>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</si>
  <si>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</si>
  <si>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</si>
  <si>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</si>
  <si>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</si>
  <si>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</si>
  <si>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</si>
  <si>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</si>
  <si>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</si>
  <si>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</si>
  <si>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</si>
  <si>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</si>
  <si>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</si>
  <si>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</si>
  <si>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</si>
  <si>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</si>
  <si>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</si>
  <si>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</si>
  <si>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</si>
  <si>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</si>
  <si>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</si>
  <si>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</si>
  <si>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</si>
  <si>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</si>
  <si>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</si>
  <si>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</si>
  <si>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</si>
  <si>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</si>
  <si>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</si>
  <si>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</si>
  <si>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</si>
  <si>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</si>
  <si>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</si>
  <si>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</si>
  <si>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</si>
  <si>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</si>
  <si>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</si>
  <si>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</si>
  <si>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</si>
  <si>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</si>
  <si>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</si>
  <si>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</si>
  <si>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</si>
  <si>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</si>
  <si>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</si>
  <si>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</si>
  <si>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</si>
  <si>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</si>
  <si>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</si>
  <si>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</si>
  <si>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</si>
  <si>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</si>
  <si>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</si>
  <si>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</si>
  <si>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</si>
  <si>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</si>
  <si>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</si>
  <si>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</si>
  <si>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</si>
  <si>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</si>
  <si>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</si>
  <si>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</si>
  <si>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</si>
  <si>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</si>
  <si>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</si>
  <si>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</si>
  <si>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</si>
  <si>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</si>
  <si>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</si>
  <si>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</si>
  <si>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</si>
  <si>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</si>
  <si>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</si>
  <si>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</si>
  <si>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</si>
  <si>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</si>
  <si>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</si>
  <si>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</si>
  <si>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</si>
  <si>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</si>
  <si>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</si>
  <si>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</si>
  <si>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</si>
  <si>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</si>
  <si>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</si>
  <si>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</si>
  <si>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</si>
  <si>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</si>
  <si>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</si>
  <si>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</si>
  <si>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</si>
  <si>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</si>
  <si>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</si>
  <si>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</si>
  <si>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</si>
  <si>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</si>
  <si>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</si>
  <si>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</si>
  <si>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</si>
  <si>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</si>
  <si>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</si>
  <si>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</si>
  <si>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</si>
  <si>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Percentafe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</si>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</sst>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2" fillId="0" borderId="0" xfId="0" applyNumberFormat="1" applyFont="1" applyAlignment="1">
      <alignment horizontal="center"/>
    </xf>
    <xf numFmtId="44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wrap="square" anchor="t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noFill/>
                </a:ln>
                <a:solidFill>
                  <a:sysClr val="windowText" lastClr="000000"/>
                </a:solidFill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20276377952755903"/>
          <c:y val="2.7777777777777776E-2"/>
        </c:manualLayout>
      </c:layout>
      <c:overlay val="0"/>
      <c:spPr>
        <a:noFill/>
        <a:ln>
          <a:solidFill>
            <a:srgbClr val="C00000">
              <a:alpha val="72000"/>
            </a:srgbClr>
          </a:solidFill>
        </a:ln>
        <a:effectLst/>
      </c:spPr>
      <c:txPr>
        <a:bodyPr rot="0" spcFirstLastPara="1" vertOverflow="ellipsis" wrap="square" anchor="t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6.0185185185185182E-2"/>
          <c:w val="0.6834741907261592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0842-945F-611AF0182F5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D-0842-945F-611AF0182F5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D-0842-945F-611AF018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9119"/>
        <c:axId val="30625695"/>
      </c:lineChart>
      <c:catAx>
        <c:axId val="223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74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695"/>
        <c:crosses val="autoZero"/>
        <c:auto val="1"/>
        <c:lblAlgn val="ctr"/>
        <c:lblOffset val="100"/>
        <c:noMultiLvlLbl val="0"/>
      </c:catAx>
      <c:valAx>
        <c:axId val="306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74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74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alpha val="74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noFill/>
                </a:ln>
                <a:solidFill>
                  <a:schemeClr val="tx1"/>
                </a:solidFill>
              </a:rPr>
              <a:t>Outcomes Based on Goal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E-2445-B767-B8C95BF958E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E-2445-B767-B8C95BF958E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Percentafe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E-2445-B767-B8C95BF9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69279"/>
        <c:axId val="79380847"/>
      </c:lineChart>
      <c:catAx>
        <c:axId val="79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0847"/>
        <c:crosses val="autoZero"/>
        <c:auto val="1"/>
        <c:lblAlgn val="ctr"/>
        <c:lblOffset val="100"/>
        <c:noMultiLvlLbl val="0"/>
      </c:catAx>
      <c:valAx>
        <c:axId val="793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447940</xdr:colOff>
      <xdr:row>7</xdr:row>
      <xdr:rowOff>104854</xdr:rowOff>
    </xdr:from>
    <xdr:to>
      <xdr:col>11</xdr:col>
      <xdr:colOff>190187</xdr:colOff>
      <xdr:row>22</xdr:row>
      <xdr:rowOff>32783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117A51A0-356C-20A2-2313-35AE034DC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944034</xdr:colOff>
      <xdr:row>14</xdr:row>
      <xdr:rowOff>42333</xdr:rowOff>
    </xdr:from>
    <xdr:to>
      <xdr:col>5</xdr:col>
      <xdr:colOff>465667</xdr:colOff>
      <xdr:row>29</xdr:row>
      <xdr:rowOff>110067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81F7D-6F66-69C6-1EAC-CCC375257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9.497880208335" createdVersion="8" refreshedVersion="8" minRefreshableVersion="3" recordCount="4115" xr:uid="{4CE7C07D-79AC-3E43-BA8E-3F518E367E3B}">
  <cacheSource type="worksheet">
    <worksheetSource ref="A1:R104857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 count="2549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  <m/>
      </sharedItems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x v="0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x v="1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x v="2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x v="3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x v="4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x v="5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x v="6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x v="7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x v="8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x v="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x v="10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x v="11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x v="12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x v="13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x v="14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x v="15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x v="16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x v="17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x v="18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x v="19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x v="20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x v="21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x v="22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x v="23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x v="24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x v="25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x v="26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x v="27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x v="28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x v="29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x v="30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x v="31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x v="32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x v="33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x v="34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x v="3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x v="36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x v="3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x v="38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x v="39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x v="40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x v="41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x v="42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x v="43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x v="41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x v="44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x v="45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x v="46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x v="47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x v="48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x v="49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x v="50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x v="5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x v="52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x v="53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x v="54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x v="55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x v="56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x v="57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x v="58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x v="59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x v="60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x v="61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x v="62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x v="63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x v="64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x v="65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x v="66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x v="67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x v="68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x v="69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x v="70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x v="71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x v="72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x v="73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x v="74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x v="75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x v="76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x v="77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x v="78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x v="79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x v="80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x v="81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x v="82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x v="83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x v="84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x v="85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x v="86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x v="87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x v="88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x v="89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x v="87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x v="9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x v="91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x v="92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x v="75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x v="93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x v="94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x v="95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x v="96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x v="97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x v="98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x v="99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x v="100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x v="49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x v="101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x v="102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x v="103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x v="29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x v="104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x v="105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x v="106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x v="107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x v="108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x v="109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x v="110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x v="111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x v="11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x v="113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x v="114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x v="115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x v="116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x v="117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x v="118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x v="117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x v="119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x v="120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x v="121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x v="122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x v="117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x v="117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x v="117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x v="123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x v="117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x v="117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x v="124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x v="117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x v="117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x v="125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x v="83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x v="117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x v="126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x v="115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x v="117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x v="127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x v="12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x v="129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x v="117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x v="13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x v="131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x v="13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x v="133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x v="134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x v="135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x v="13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x v="136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x v="137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x v="13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x v="117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x v="115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x v="117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x v="139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x v="140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x v="117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x v="141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x v="117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x v="142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x v="143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x v="144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x v="145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x v="144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x v="116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x v="117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x v="117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x v="117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x v="146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x v="117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x v="147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x v="117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x v="148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x v="149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x v="150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x v="117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x v="151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x v="152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x v="153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x v="117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x v="25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x v="117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x v="154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x v="155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x v="156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x v="15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x v="117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x v="158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x v="117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x v="159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x v="160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x v="161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x v="117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x v="162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x v="163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x v="117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x v="164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x v="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x v="166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x v="117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x v="167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x v="117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x v="117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x v="168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x v="169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x v="116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x v="17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x v="116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x v="115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x v="171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x v="172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x v="173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x v="174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x v="175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x v="117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x v="176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x v="117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x v="117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x v="117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x v="156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x v="117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x v="117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x v="117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x v="177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x v="117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x v="178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x v="117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x v="149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x v="117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x v="117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x v="155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x v="117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x v="156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x v="179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x v="18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x v="181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x v="182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x v="183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x v="184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x v="185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x v="186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x v="187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x v="188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x v="189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x v="190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x v="191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x v="192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x v="193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x v="194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x v="195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x v="196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x v="197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x v="198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x v="199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x v="20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x v="44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x v="201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x v="202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x v="203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x v="204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x v="205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x v="206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x v="207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x v="208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x v="209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x v="210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x v="211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x v="212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x v="213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x v="21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x v="215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x v="216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x v="217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x v="21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x v="219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x v="220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x v="221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x v="222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x v="223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x v="224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x v="22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x v="226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x v="227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x v="22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x v="229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x v="230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x v="231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x v="97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x v="232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x v="233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x v="234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x v="235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x v="236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x v="237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x v="238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x v="239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x v="240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x v="241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x v="242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x v="243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x v="244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x v="245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x v="246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x v="247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x v="248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x v="249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x v="250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x v="251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x v="25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x v="253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x v="254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x v="255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x v="256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x v="257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x v="258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x v="259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x v="260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x v="261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x v="262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x v="263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x v="264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x v="265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x v="266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x v="267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x v="268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x v="269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x v="270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x v="271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x v="272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x v="273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x v="274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x v="275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x v="276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x v="277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x v="278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x v="279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x v="280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x v="281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x v="282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x v="283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x v="284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x v="285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x v="286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x v="287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x v="288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x v="289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x v="290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x v="291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x v="292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x v="2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x v="294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x v="295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x v="296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x v="297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x v="298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x v="48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x v="299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x v="300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x v="301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x v="302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x v="303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x v="30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x v="305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x v="306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x v="307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x v="308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x v="309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x v="310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x v="49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x v="311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x v="312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x v="31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x v="314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x v="315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x v="316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x v="317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x v="318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x v="319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x v="320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x v="32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x v="322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x v="323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x v="324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x v="325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x v="326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x v="32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x v="328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x v="32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x v="330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x v="331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x v="332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x v="333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x v="334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x v="33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x v="33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x v="337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x v="338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x v="339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x v="340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x v="341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x v="342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x v="343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x v="34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x v="345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x v="346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x v="347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x v="348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x v="349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x v="350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x v="351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x v="352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x v="353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x v="354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x v="35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x v="356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x v="357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x v="358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x v="35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x v="360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x v="361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x v="117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x v="362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x v="117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x v="363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x v="364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x v="365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x v="117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x v="366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x v="158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x v="117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x v="117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x v="367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x v="117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x v="139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x v="117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x v="368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x v="115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x v="155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x v="369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x v="370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x v="139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x v="37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x v="372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x v="373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x v="117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x v="374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x v="375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x v="376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x v="372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x v="377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x v="117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x v="378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x v="379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x v="379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x v="117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x v="117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x v="38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x v="116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x v="381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x v="382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x v="383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x v="117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x v="117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x v="152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x v="384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x v="385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x v="386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x v="116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x v="117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x v="387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x v="117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x v="117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x v="388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x v="389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x v="39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x v="115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x v="391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x v="392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x v="393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x v="155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x v="117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x v="117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x v="394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x v="117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x v="117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x v="117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x v="117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x v="395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x v="117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x v="116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x v="134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x v="396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x v="397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x v="394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x v="117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x v="398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x v="399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x v="400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x v="401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x v="156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x v="141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x v="402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x v="115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x v="117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x v="403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x v="143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x v="404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x v="155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x v="405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x v="117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x v="82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x v="117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x v="40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x v="407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x v="408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x v="409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x v="41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x v="411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x v="48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x v="412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x v="413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x v="414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x v="41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x v="416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x v="417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x v="418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x v="20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x v="419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x v="42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x v="421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x v="422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x v="423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x v="424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x v="116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x v="379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x v="116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x v="119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x v="360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x v="425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x v="401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x v="117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x v="426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x v="427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x v="428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x v="429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x v="117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x v="430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x v="431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x v="117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x v="148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x v="432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x v="117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x v="155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x v="433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x v="434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x v="117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x v="427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x v="116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x v="117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x v="116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x v="117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x v="43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x v="17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x v="436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x v="437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x v="117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x v="438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x v="439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x v="440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x v="116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x v="115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x v="441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x v="442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x v="116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x v="117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x v="117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x v="116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x v="115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x v="117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x v="443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x v="444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x v="356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x v="116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x v="445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x v="377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x v="156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x v="129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x v="375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x v="44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x v="360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x v="17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x v="447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x v="395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x v="173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x v="133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x v="117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x v="448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x v="117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x v="449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x v="115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x v="117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x v="450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x v="139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x v="117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x v="117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x v="117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x v="451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x v="117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x v="117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x v="117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x v="177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x v="117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x v="116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x v="452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x v="453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x v="454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x v="117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x v="117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x v="117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x v="45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x v="456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x v="117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x v="457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x v="115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x v="458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x v="117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x v="459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x v="116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x v="369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x v="460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x v="117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x v="461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x v="116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x v="462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x v="463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x v="464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x v="465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x v="466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x v="467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x v="468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x v="469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x v="470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x v="471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x v="472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x v="473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x v="47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x v="47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x v="476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x v="477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x v="4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x v="479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x v="480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x v="481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x v="482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x v="483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x v="484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x v="485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x v="486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x v="487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x v="13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x v="488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x v="34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x v="489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x v="490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x v="491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x v="492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x v="82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x v="493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x v="494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x v="495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x v="496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x v="497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x v="498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x v="499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x v="116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x v="500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x v="501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x v="502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x v="50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x v="117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x v="504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x v="505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x v="506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x v="507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x v="92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x v="508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x v="509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x v="51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x v="69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x v="116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x v="511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x v="512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x v="513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x v="124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x v="514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x v="515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x v="516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x v="517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x v="518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x v="117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x v="519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x v="520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x v="377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x v="117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x v="52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x v="522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x v="523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x v="524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x v="525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x v="526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x v="527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x v="456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x v="528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x v="529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x v="530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x v="531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x v="532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x v="533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x v="534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x v="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x v="536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x v="537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x v="538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x v="539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x v="54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x v="541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x v="54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x v="543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x v="544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x v="5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x v="546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x v="547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x v="548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x v="549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x v="550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x v="551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x v="552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x v="553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x v="554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x v="555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x v="556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x v="557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x v="558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x v="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x v="560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x v="561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x v="562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x v="563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x v="564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x v="565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x v="566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x v="567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x v="568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x v="117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x v="569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x v="117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x v="139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x v="117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x v="570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x v="117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x v="571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x v="117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x v="572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x v="117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x v="115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x v="155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x v="573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x v="574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x v="575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x v="576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x v="577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x v="369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x v="402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x v="578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x v="579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x v="485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x v="580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x v="581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x v="582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x v="583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x v="584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x v="58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x v="586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x v="587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x v="588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x v="589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x v="590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x v="591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x v="592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x v="593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x v="594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x v="595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x v="596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x v="597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x v="5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x v="599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x v="600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x v="601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x v="602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x v="603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x v="604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x v="605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x v="606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x v="607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x v="578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x v="608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x v="609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x v="610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x v="611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x v="612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x v="613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x v="614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x v="140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x v="615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x v="616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x v="617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x v="618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x v="619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x v="620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x v="621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x v="622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x v="623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x v="624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x v="625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x v="98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x v="62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x v="627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x v="628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x v="629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x v="630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x v="631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x v="632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x v="63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x v="634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x v="635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x v="636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x v="637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x v="638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x v="639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x v="640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x v="115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x v="452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x v="641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x v="642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x v="643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x v="64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x v="452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x v="645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x v="646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x v="614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x v="647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x v="648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x v="649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x v="65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x v="462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x v="575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x v="456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x v="651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x v="372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x v="141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x v="652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x v="155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x v="578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x v="653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x v="144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x v="654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x v="372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x v="655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x v="117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x v="65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x v="77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x v="654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x v="657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x v="658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x v="134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x v="659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x v="660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x v="17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x v="661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x v="82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x v="117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x v="66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x v="663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x v="366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x v="92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x v="664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x v="148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x v="665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x v="666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x v="667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x v="117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x v="119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x v="668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x v="577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x v="117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x v="456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x v="669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x v="118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x v="670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x v="117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x v="117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x v="117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x v="624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x v="430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x v="117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x v="134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x v="671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x v="117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x v="672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x v="117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x v="134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x v="670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x v="173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x v="117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x v="673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x v="674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x v="675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x v="676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x v="669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x v="117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x v="117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x v="607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x v="117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x v="154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x v="449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x v="677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x v="678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x v="679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x v="155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x v="117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x v="13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x v="379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x v="13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x v="680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x v="68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x v="682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x v="683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x v="684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x v="685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x v="6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x v="117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x v="374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x v="687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x v="688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x v="689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x v="690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x v="691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x v="692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x v="693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x v="386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x v="694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x v="695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x v="696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x v="697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x v="698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x v="699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x v="700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x v="701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x v="501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x v="702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x v="703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x v="437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x v="704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x v="705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x v="70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x v="707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x v="708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x v="668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x v="709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x v="710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x v="711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x v="712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x v="713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x v="714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x v="143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x v="158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x v="715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x v="437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x v="716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x v="567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x v="717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x v="117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x v="718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x v="375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x v="719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x v="720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x v="72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x v="722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x v="723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x v="654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x v="654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x v="724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x v="725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x v="726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x v="107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x v="727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x v="728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x v="729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x v="730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x v="731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x v="732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x v="156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x v="733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x v="734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x v="73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x v="736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x v="737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x v="738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x v="739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x v="740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x v="741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x v="742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x v="743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x v="744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x v="745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x v="746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x v="747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x v="748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x v="749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x v="750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x v="751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x v="752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x v="753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x v="754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x v="755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x v="756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x v="432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x v="757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x v="758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x v="759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x v="760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x v="761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x v="762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x v="156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x v="117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x v="115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x v="763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x v="360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x v="764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x v="117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x v="116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x v="719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x v="117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x v="117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x v="117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x v="117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x v="493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x v="117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x v="117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x v="117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x v="117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x v="117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x v="117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x v="155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x v="117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x v="121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x v="117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x v="765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x v="136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x v="766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x v="176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x v="372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x v="447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x v="119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x v="117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x v="152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x v="115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x v="76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x v="372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x v="768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x v="769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x v="372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x v="770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x v="77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x v="433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x v="443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x v="22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x v="117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x v="772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x v="493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x v="117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x v="773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x v="7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x v="139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x v="379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x v="577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x v="77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x v="776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x v="777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x v="778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x v="779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x v="780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x v="379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x v="173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x v="78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x v="94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x v="782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x v="783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x v="784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x v="78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x v="117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x v="786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x v="372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x v="787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x v="116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x v="788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x v="139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x v="115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x v="500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x v="789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x v="790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x v="791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x v="139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x v="117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x v="792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x v="117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x v="143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x v="94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x v="117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x v="115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x v="793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x v="116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x v="577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x v="143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x v="117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x v="794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x v="17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x v="116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x v="155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x v="795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x v="796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x v="366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x v="139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x v="117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x v="117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x v="117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x v="797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x v="117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x v="173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x v="798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x v="117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x v="799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x v="73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x v="800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x v="117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x v="608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x v="155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x v="144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x v="801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x v="117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x v="118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x v="428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x v="117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x v="802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x v="117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x v="428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x v="117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x v="117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x v="803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x v="804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x v="805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x v="806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x v="15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x v="173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x v="379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x v="117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x v="134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x v="807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x v="793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x v="115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x v="117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x v="139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x v="667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x v="808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x v="460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x v="809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x v="173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x v="810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x v="811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x v="812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x v="813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x v="728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x v="814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x v="81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x v="816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x v="817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x v="818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x v="819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x v="82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x v="821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x v="822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x v="823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x v="824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x v="825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x v="826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x v="827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x v="828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x v="829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x v="830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x v="831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x v="832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x v="833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x v="834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x v="835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x v="836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x v="594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x v="837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x v="838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x v="839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x v="840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x v="841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x v="842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x v="843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x v="844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x v="845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x v="846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x v="84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x v="848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x v="849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x v="850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x v="117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x v="159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x v="379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x v="117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x v="117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x v="13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x v="851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x v="117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x v="852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x v="117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x v="117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x v="853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x v="117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x v="854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x v="855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x v="139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x v="856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x v="857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x v="858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x v="859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x v="860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x v="86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x v="86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x v="863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x v="864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x v="865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x v="866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x v="867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x v="868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x v="869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x v="87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x v="871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x v="872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x v="873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x v="874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x v="875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x v="137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x v="876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x v="87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x v="878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x v="879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x v="704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x v="880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x v="881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x v="882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x v="883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x v="884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x v="885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x v="886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x v="887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x v="888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x v="889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x v="890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x v="891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x v="892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x v="893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x v="894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x v="895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x v="896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x v="897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x v="898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x v="899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x v="367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x v="9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x v="90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x v="902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x v="903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x v="904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x v="905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x v="647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x v="906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x v="907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x v="908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x v="909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x v="910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x v="911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x v="912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x v="913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x v="914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x v="915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x v="916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x v="917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x v="918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x v="109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x v="919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x v="920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x v="921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x v="922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x v="923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x v="116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x v="924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x v="925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x v="92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x v="927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x v="928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x v="437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x v="929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x v="93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x v="931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x v="932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x v="933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x v="934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x v="935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x v="936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x v="93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x v="117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x v="117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x v="938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x v="939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x v="940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x v="94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x v="942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x v="943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x v="117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x v="944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x v="173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x v="945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x v="94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x v="672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x v="947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x v="948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x v="949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x v="95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x v="951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x v="952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x v="953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x v="954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x v="955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x v="956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x v="957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x v="958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x v="959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x v="960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x v="961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x v="962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x v="963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x v="148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x v="964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x v="965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x v="966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x v="967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x v="968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x v="969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x v="970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x v="971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x v="972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x v="973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x v="740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x v="974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x v="975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x v="17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x v="976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x v="977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x v="437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x v="978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x v="97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x v="980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x v="981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x v="982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x v="983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x v="984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x v="985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x v="986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x v="987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x v="988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x v="989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x v="990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x v="991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x v="992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x v="993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x v="994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x v="995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x v="996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x v="997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x v="998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x v="99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x v="1000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x v="854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x v="522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x v="493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x v="493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x v="66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x v="117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x v="116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x v="1001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x v="1002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x v="173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x v="116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x v="25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x v="117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x v="434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x v="360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x v="1003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x v="158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x v="148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x v="375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x v="173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x v="1004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x v="117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x v="117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x v="1005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x v="372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x v="117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x v="124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x v="1006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x v="117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x v="1007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x v="1008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x v="493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x v="1009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x v="1010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x v="49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x v="147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x v="116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x v="895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x v="117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x v="117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x v="117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x v="117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x v="117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x v="73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x v="117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x v="117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x v="116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x v="369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x v="117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x v="117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x v="493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x v="607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x v="1011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x v="117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x v="117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x v="117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x v="117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x v="1012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x v="1013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x v="807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x v="1014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x v="101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x v="1016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x v="1017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x v="1018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x v="1019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x v="1020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x v="1021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x v="1022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x v="1023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x v="1024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x v="102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x v="1026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x v="1027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x v="1028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x v="1029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x v="1030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x v="522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x v="139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x v="155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x v="117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x v="403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x v="1031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x v="117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x v="175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x v="117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x v="1032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x v="173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x v="134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x v="117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x v="1003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x v="117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x v="117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x v="116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x v="1033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x v="139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x v="1034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x v="1035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x v="1036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x v="1037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x v="1038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x v="1039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x v="1040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x v="1041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x v="1042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x v="1043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x v="1044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x v="1045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x v="1046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x v="1047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x v="1048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x v="1049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x v="1050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x v="1051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x v="1052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x v="1053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x v="1054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x v="1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x v="1056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x v="1057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x v="1058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x v="1059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x v="1060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x v="1061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x v="1062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x v="1063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x v="1064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x v="106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x v="1066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x v="1067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x v="1068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x v="1069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x v="1070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x v="1071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x v="1072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x v="1073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x v="1074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x v="360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x v="17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x v="115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x v="117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x v="116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x v="683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x v="117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x v="177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x v="575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x v="462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x v="117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x v="107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x v="117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x v="117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x v="117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x v="1076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x v="173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x v="428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x v="155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x v="1077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x v="1078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x v="117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x v="1079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x v="115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x v="173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x v="1080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x v="457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x v="1081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x v="117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x v="685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x v="439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x v="366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x v="445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x v="1082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x v="1083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x v="1084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x v="434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x v="82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x v="920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x v="117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x v="139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x v="1085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x v="493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x v="117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x v="1086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x v="117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x v="116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x v="117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x v="117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x v="806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x v="1087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x v="117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x v="158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x v="82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x v="668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x v="73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x v="117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x v="116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x v="117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x v="1088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x v="1089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x v="1090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x v="1091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x v="1092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x v="1093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x v="1094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x v="1095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x v="1096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x v="1097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x v="1098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x v="1099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x v="110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x v="1101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x v="1102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x v="1103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x v="1104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x v="95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x v="1105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x v="41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x v="932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x v="1106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x v="1107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x v="110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x v="1109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x v="111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x v="1111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x v="859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x v="1112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x v="1113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x v="1114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x v="1115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x v="1116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x v="1117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x v="1118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x v="958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x v="1119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x v="1120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x v="1121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x v="1122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x v="1123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x v="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x v="647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x v="1124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x v="1125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x v="1126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x v="1127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x v="1128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x v="1129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x v="1130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x v="11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x v="1132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x v="1133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x v="1134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x v="1135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x v="1136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x v="1137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x v="1138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x v="1139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x v="1140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x v="1141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x v="1142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x v="1143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x v="1144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x v="1145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x v="1146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x v="1147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x v="1148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x v="1143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x v="1149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x v="772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x v="1150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x v="1151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x v="1152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x v="413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x v="1153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x v="1154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x v="1155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x v="702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x v="98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x v="1156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x v="1157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x v="117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x v="1158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x v="1159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x v="175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x v="461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x v="1160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x v="1161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x v="1162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x v="1163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x v="1164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x v="1165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x v="668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x v="139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x v="1166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x v="117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x v="1167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x v="117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x v="1168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x v="1169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x v="115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x v="116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x v="152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x v="1170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x v="117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x v="117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x v="1171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x v="117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x v="1079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x v="1172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x v="1121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x v="117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x v="155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x v="1173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x v="143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x v="403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x v="1174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x v="73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x v="428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x v="117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x v="117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x v="116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x v="1084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x v="428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x v="145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x v="117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x v="116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x v="1177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x v="117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x v="117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x v="117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x v="117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x v="117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x v="116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x v="178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x v="1178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x v="447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x v="17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x v="116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x v="117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x v="414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x v="1179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x v="11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x v="1180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x v="11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x v="1182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x v="1183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x v="118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x v="118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x v="1186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x v="1187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x v="1188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x v="1189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x v="1190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x v="134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x v="1191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x v="1192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x v="1193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x v="1194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x v="1195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x v="1196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x v="1197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x v="1198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x v="1199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x v="1200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x v="117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x v="1201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x v="1202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x v="1203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x v="1204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x v="1032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x v="1205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x v="1020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x v="1206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x v="1207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x v="400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x v="1208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x v="1209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x v="1210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x v="1211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x v="1212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x v="1213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x v="1214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x v="1215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x v="1216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x v="1217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x v="1218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x v="382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x v="13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x v="1219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x v="1220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x v="122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x v="13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x v="1222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x v="1223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x v="1224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x v="122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x v="1226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x v="1227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x v="1228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x v="1229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x v="1230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x v="1231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x v="123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x v="1233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x v="1234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x v="50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x v="1235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x v="163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x v="493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x v="13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x v="1236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x v="117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x v="1237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x v="117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x v="1238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x v="123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x v="117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x v="379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x v="1240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x v="1241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x v="452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x v="1242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x v="1243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x v="1244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x v="895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x v="1245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x v="1246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x v="1247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x v="1248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x v="1249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x v="83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x v="1121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x v="1250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x v="624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x v="1251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x v="1252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x v="1253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x v="1254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x v="1255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x v="1256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x v="1257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x v="1258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x v="1259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x v="325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x v="1260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x v="1261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x v="1262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x v="356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x v="1263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x v="1264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x v="126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x v="1266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x v="1267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x v="1268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x v="874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x v="142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x v="1269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x v="1270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x v="1099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x v="117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x v="204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x v="115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x v="1271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x v="460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x v="366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x v="115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x v="1272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x v="117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x v="1273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x v="1274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x v="719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x v="1275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x v="375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x v="152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x v="117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x v="117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x v="117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x v="360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x v="1276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x v="1277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x v="1278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x v="1279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x v="77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x v="1280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x v="1281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x v="1282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x v="1283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x v="15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x v="1284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x v="128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x v="1286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x v="1287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x v="1288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x v="191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x v="128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x v="1290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x v="1291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x v="647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x v="1292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x v="1293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x v="433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x v="1294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x v="155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x v="809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x v="1295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x v="1079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x v="1296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x v="1297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x v="1298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x v="115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x v="1299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x v="1300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x v="177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x v="13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x v="1301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x v="1302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x v="92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x v="1303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x v="1304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x v="1305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x v="1306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x v="356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x v="1307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x v="1308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x v="130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x v="972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x v="131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x v="1311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x v="1312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x v="1313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x v="1314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x v="1315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x v="1316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x v="1317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x v="1318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x v="1319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x v="132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x v="1321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x v="1322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x v="1323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x v="1324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x v="13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x v="1326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x v="1327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x v="1328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x v="1329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x v="1330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x v="1331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x v="1332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x v="1333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x v="1334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x v="1335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x v="1336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x v="1337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x v="1338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x v="1339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x v="1340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x v="1341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x v="134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x v="1343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x v="1344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x v="1345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x v="1346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x v="1347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x v="1348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x v="1349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x v="1350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x v="1351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x v="1352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x v="1353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x v="1354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x v="1355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x v="1356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x v="135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x v="1358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x v="1359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x v="1360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x v="136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x v="1362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x v="1363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x v="117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x v="1364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x v="1365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x v="152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x v="116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x v="136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x v="379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x v="155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x v="1238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x v="133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x v="369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x v="117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x v="117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x v="1367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x v="117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x v="117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x v="1368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x v="1369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x v="1370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x v="13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x v="1372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x v="1373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x v="1374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x v="1375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x v="1376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x v="1377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x v="1378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x v="13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x v="1380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x v="1381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x v="1382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x v="1383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x v="1384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x v="1385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x v="1386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x v="1387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x v="1388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x v="138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x v="1390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x v="1391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x v="1392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x v="1393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x v="139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x v="1395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x v="1396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x v="1397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x v="1398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x v="1399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x v="1400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x v="1401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x v="1402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x v="1403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x v="1404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x v="1405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x v="1406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x v="1407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x v="1408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x v="1409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x v="1410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x v="1411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x v="1412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x v="1413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x v="1414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x v="1415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x v="1416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x v="1417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x v="1418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x v="1419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x v="1420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x v="1421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x v="1422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x v="766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x v="1423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x v="1424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x v="1425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x v="1426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x v="1427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x v="1428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x v="1429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x v="1430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x v="1431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x v="143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x v="1433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x v="1434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x v="1435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x v="1436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x v="143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x v="1438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x v="143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x v="1440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x v="1441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x v="1442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x v="1443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x v="1444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x v="1445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x v="1446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x v="1447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x v="1448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x v="1449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x v="145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x v="145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x v="447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x v="1452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x v="1453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x v="1454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x v="1455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x v="1456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x v="1457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x v="1458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x v="1459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x v="1460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x v="1461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x v="1462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x v="911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x v="904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x v="142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x v="1463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x v="1464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x v="1465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x v="1466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x v="1467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x v="1468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x v="1469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x v="147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x v="1229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x v="1471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x v="1472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x v="1473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x v="1474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x v="167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x v="452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x v="1475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x v="1476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x v="1477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x v="1478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x v="1479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x v="1480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x v="1132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x v="1481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x v="1482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x v="622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x v="155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x v="129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x v="1483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x v="115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x v="1484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x v="379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x v="1369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x v="1079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x v="379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x v="1485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x v="148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x v="1487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x v="148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x v="148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x v="1490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x v="1491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x v="1492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x v="145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x v="117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x v="32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x v="117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x v="1493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x v="1494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x v="116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x v="1495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x v="369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x v="117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x v="1496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x v="1497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x v="155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x v="1172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x v="369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x v="129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x v="1498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x v="1499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x v="1500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x v="375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x v="1079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x v="1501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x v="150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x v="1503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x v="1504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x v="1505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x v="1506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x v="147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x v="1507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x v="358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x v="1508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x v="1509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x v="325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x v="1510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x v="1511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x v="1512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x v="1513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x v="1514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x v="1515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x v="1516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x v="1517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x v="1518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x v="1519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x v="1520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x v="1521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x v="1522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x v="1523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x v="1524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x v="152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x v="1526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x v="1527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x v="152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x v="1529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x v="1530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x v="1531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x v="968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x v="1532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x v="15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x v="1534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x v="1535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x v="1536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x v="1537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x v="1538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x v="1539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x v="1540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x v="1541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x v="932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x v="41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x v="1542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x v="1543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x v="1544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x v="1545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x v="1546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x v="115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x v="1547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x v="1548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x v="1549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x v="94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x v="1550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x v="1101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x v="1551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x v="1552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x v="155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x v="1554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x v="155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x v="1556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x v="1557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x v="1558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x v="155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x v="1560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x v="1561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x v="1562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x v="1563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x v="1564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x v="15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x v="1566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x v="1567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x v="1568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x v="1569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x v="1570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x v="1571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x v="1572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x v="1573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x v="1574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x v="1575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x v="1576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x v="1514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x v="1577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x v="1578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x v="1579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x v="1580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x v="1581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x v="1582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x v="1583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x v="1584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x v="1585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x v="1586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x v="1587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x v="1588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x v="1589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x v="1590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x v="1591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x v="1592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x v="1593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x v="1594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x v="1595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x v="1596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x v="1597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x v="159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x v="1599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x v="1600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x v="1601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x v="1602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x v="1603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x v="1604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x v="160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x v="160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x v="1607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x v="1608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x v="1609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x v="1610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x v="1611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x v="1612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x v="1613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x v="1614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x v="1615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x v="1616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x v="1617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x v="1099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x v="1618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x v="1619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x v="16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x v="1621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x v="1622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x v="1623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x v="1624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x v="162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x v="162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x v="1627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x v="1628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x v="1629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x v="1630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x v="1631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x v="1632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x v="1633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x v="1634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x v="163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x v="1636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x v="1637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x v="1638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x v="1639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x v="164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x v="1641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x v="164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x v="1643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x v="1644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x v="1645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x v="164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x v="1647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x v="1648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x v="1649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x v="165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x v="1079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x v="678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x v="970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x v="439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x v="1651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x v="1652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x v="1653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x v="1654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x v="1655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x v="1656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x v="165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x v="610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x v="165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x v="1659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x v="1660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x v="1661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x v="1662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x v="1663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x v="1664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x v="117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x v="117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x v="452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x v="116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x v="117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x v="1665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x v="493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x v="795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x v="117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x v="117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x v="1651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x v="117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x v="117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x v="379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x v="434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x v="117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x v="117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x v="117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x v="1666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x v="369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x v="117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x v="678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x v="117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x v="117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x v="117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x v="131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x v="1667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x v="173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x v="117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x v="376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x v="117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x v="147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x v="155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x v="115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x v="117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x v="1668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x v="117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x v="117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x v="117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x v="434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x v="1669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x v="73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x v="140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x v="13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x v="1670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x v="117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x v="772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x v="1501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x v="134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x v="117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x v="379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x v="117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x v="155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x v="158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x v="117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x v="115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x v="117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x v="117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x v="117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x v="117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x v="167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x v="401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x v="167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x v="117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x v="1673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x v="1674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x v="1675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x v="134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x v="75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x v="117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x v="118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x v="117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x v="379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x v="75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x v="400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x v="139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x v="117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x v="139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x v="117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x v="1676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x v="116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x v="116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x v="13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x v="622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x v="116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x v="117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x v="116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x v="116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x v="557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x v="577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x v="369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x v="369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x v="117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x v="375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x v="1677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x v="372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x v="117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x v="155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x v="117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x v="115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x v="1678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x v="1679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x v="1680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x v="1681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x v="1682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x v="1683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x v="1684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x v="357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x v="1685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x v="1686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x v="1687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x v="1688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x v="1689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x v="1690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x v="1691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x v="1692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x v="1693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x v="1603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x v="1694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x v="1695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x v="1696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x v="1697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x v="66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x v="580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x v="1698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x v="911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x v="1699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x v="1700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x v="1701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x v="1702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x v="141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x v="1703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x v="41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x v="1704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x v="1705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x v="1706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x v="1707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x v="1708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x v="1709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x v="41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x v="1710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x v="1099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x v="171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x v="1712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x v="318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x v="1713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x v="1714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x v="1715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x v="1716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x v="1493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x v="1717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x v="661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x v="1718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x v="1719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x v="1720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x v="44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x v="1721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x v="1722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x v="1723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x v="1724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x v="1725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x v="172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x v="117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x v="117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x v="117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x v="134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x v="117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x v="117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x v="325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x v="73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x v="117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x v="117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x v="117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x v="852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x v="1727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x v="117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x v="1728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x v="117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x v="654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x v="117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x v="172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x v="97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x v="1730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x v="1731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x v="1732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x v="1733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x v="1734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x v="1735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x v="1736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x v="1737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x v="1733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x v="1738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x v="1739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x v="174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x v="1741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x v="792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x v="1742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x v="1743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x v="1744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x v="174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x v="1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x v="1747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x v="1748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x v="1749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x v="1750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x v="1751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x v="175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x v="1753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x v="1516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x v="1754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x v="175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x v="1756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x v="1757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x v="1758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x v="1759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x v="1760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x v="1761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x v="1762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x v="1763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x v="1764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x v="117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x v="73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x v="117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x v="117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x v="173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x v="117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x v="678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x v="155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x v="1011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x v="1765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x v="156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x v="117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x v="117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x v="117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x v="117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x v="117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x v="117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x v="117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x v="1766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x v="152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x v="798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x v="116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x v="139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x v="117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x v="155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x v="139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x v="1272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x v="694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x v="139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x v="117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x v="375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x v="155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x v="117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x v="116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x v="1767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x v="1768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x v="1079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x v="1769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x v="456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x v="1505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x v="1770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x v="177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x v="702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x v="1772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x v="1773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x v="1774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x v="1775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x v="1776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x v="1777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x v="1778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x v="1779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x v="1780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x v="1781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x v="1782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x v="1783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x v="1784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x v="1785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x v="1786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x v="1787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x v="1788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x v="1789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x v="1790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x v="1791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x v="1792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x v="1793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x v="1794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x v="1795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x v="179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x v="179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x v="179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x v="1799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x v="1800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x v="180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x v="1802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x v="1803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x v="1804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x v="1805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x v="1806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x v="1807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x v="1808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x v="493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x v="117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x v="1809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x v="1254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x v="174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x v="1810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x v="1275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x v="437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x v="1811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x v="1812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x v="181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x v="1197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x v="1814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x v="152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x v="181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x v="1816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x v="1817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x v="1818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x v="1819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x v="1820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x v="1821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x v="1822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x v="1823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x v="1824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x v="1825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x v="1826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x v="1827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x v="1240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x v="1099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x v="1828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x v="1829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x v="1830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x v="1831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x v="1832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x v="1833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x v="1834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x v="183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x v="1742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x v="849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x v="183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x v="434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x v="1837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x v="1275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x v="25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x v="115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x v="117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x v="117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x v="1838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x v="116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x v="1839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x v="428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x v="379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x v="13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x v="116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x v="1840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x v="1841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x v="1842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x v="1843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x v="117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x v="119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x v="76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x v="1844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x v="1845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x v="1288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x v="1846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x v="1847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x v="1848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x v="1849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x v="1850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x v="185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x v="1852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x v="1853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x v="1854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x v="1855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x v="1856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x v="1857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x v="1858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x v="1859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x v="186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x v="186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x v="1862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x v="1863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x v="1864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x v="1865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x v="1866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x v="1867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x v="1868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x v="1869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x v="1870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x v="187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x v="1872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x v="1873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x v="1874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x v="1875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x v="1876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x v="1877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x v="1878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x v="1879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x v="1880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x v="622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x v="428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x v="188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x v="117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x v="1882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x v="1883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x v="1688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x v="133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x v="500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x v="178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x v="117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x v="117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x v="110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x v="163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x v="117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x v="92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x v="1884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x v="115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x v="731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x v="522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x v="117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x v="1275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x v="379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x v="456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x v="372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x v="117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x v="173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x v="1172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x v="1885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x v="369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x v="1886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x v="117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x v="117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x v="116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x v="365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x v="403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x v="1308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x v="115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x v="1166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x v="500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x v="117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x v="1887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x v="647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x v="1288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x v="583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x v="1888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x v="1889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x v="1890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x v="42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x v="1891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x v="1892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x v="42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x v="778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x v="1893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x v="73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x v="655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x v="189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x v="1895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x v="1896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x v="1897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x v="414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x v="1898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x v="987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x v="1899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x v="190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x v="1901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x v="1902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x v="54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x v="1903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x v="1904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x v="19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x v="1906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x v="1907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x v="1908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x v="1909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x v="898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x v="1910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x v="1911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x v="1912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x v="1913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x v="1914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x v="325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x v="44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x v="1811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x v="1158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x v="109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x v="191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x v="858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x v="191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x v="1917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x v="142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x v="1918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x v="191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x v="1920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x v="1467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x v="1921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x v="1922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x v="447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x v="858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x v="1923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x v="1287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x v="115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x v="117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x v="117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x v="134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x v="1924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x v="117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x v="117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x v="119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x v="139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x v="1925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x v="117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x v="483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x v="117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x v="1926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x v="452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x v="1927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x v="1928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x v="117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x v="428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x v="764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x v="439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x v="434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x v="17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x v="13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x v="117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x v="372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x v="1929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x v="1930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x v="571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x v="661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x v="720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x v="117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x v="1931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x v="1932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x v="1001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x v="117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x v="1084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x v="193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x v="792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x v="1794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x v="117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x v="800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x v="1934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x v="193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x v="176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x v="115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x v="139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x v="117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x v="1936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x v="577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x v="687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x v="83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x v="379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x v="117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x v="1937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x v="1370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x v="110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x v="1938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x v="117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x v="1939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x v="360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x v="379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x v="1665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x v="73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x v="1940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x v="1941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x v="369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x v="1942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x v="17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x v="116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x v="1943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x v="1944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x v="369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x v="116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x v="1945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x v="1011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x v="1946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x v="1947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x v="152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x v="1948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x v="194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x v="83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x v="452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x v="195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x v="1951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x v="1952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x v="1229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x v="325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x v="1953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x v="1954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x v="195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x v="1681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x v="1956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x v="651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x v="1957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x v="1958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x v="41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x v="1959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x v="196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x v="615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x v="116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x v="1961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x v="117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x v="173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x v="117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x v="369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x v="196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x v="363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x v="379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x v="117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x v="1963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x v="1964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x v="898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x v="117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x v="526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x v="1965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x v="668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x v="117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x v="117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x v="117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x v="1966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x v="1967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x v="1968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x v="1969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x v="1970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x v="1971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x v="1972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x v="1973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x v="897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x v="834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x v="1974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x v="1975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x v="1976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x v="1977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x v="1978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x v="678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x v="76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x v="1979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x v="1896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x v="1980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x v="1981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x v="1982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x v="1983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x v="1984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x v="297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x v="1985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x v="1986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x v="325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x v="198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x v="1117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x v="1988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x v="1989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x v="1141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x v="1990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x v="1991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x v="1992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x v="199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x v="1994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x v="1964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x v="83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x v="1995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x v="1996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x v="1891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x v="1997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x v="1998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x v="1999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x v="1144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x v="1891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x v="2000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x v="23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x v="200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x v="2002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x v="2003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x v="2004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x v="2005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x v="2006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x v="2007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x v="2008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x v="2009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x v="201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x v="201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x v="2012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x v="2013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x v="2014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x v="201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x v="2016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x v="2017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x v="2018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x v="2019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x v="122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x v="646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x v="2020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x v="2021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x v="2022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x v="2023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x v="2024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x v="1761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x v="202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x v="2026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x v="2027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x v="2028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x v="1151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x v="2029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x v="2030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x v="2031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x v="2032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x v="2033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x v="2034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x v="417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x v="69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x v="2035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x v="73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x v="13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x v="117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x v="116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x v="117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x v="117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x v="158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x v="2036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x v="400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x v="117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x v="2037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x v="2038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x v="2039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x v="115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x v="204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x v="148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x v="442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x v="385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x v="2041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x v="2042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x v="369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x v="2043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x v="1178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x v="2044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x v="84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x v="522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x v="1840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x v="2045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x v="308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x v="2046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x v="117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x v="443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x v="2047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x v="904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x v="155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x v="366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x v="691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x v="2048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x v="2049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x v="2050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x v="2051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x v="2052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x v="379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x v="155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x v="195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x v="2053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x v="2054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x v="2055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x v="2056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x v="452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x v="2057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x v="143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x v="1699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x v="2058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x v="78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x v="2059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x v="375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x v="2060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x v="115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x v="2061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x v="2062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x v="673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x v="117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x v="452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x v="357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x v="116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x v="551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x v="139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x v="1491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x v="115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x v="851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x v="2063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x v="375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x v="117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x v="578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x v="117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x v="2064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x v="115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x v="672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x v="2043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x v="115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x v="2065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x v="117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x v="2066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x v="2067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x v="155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x v="117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x v="651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x v="2068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x v="2069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x v="372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x v="117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x v="207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x v="117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x v="2071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x v="2072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x v="2073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x v="166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x v="2074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x v="2075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x v="2076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x v="2077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x v="2059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x v="2078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x v="2079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x v="74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x v="208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x v="2081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x v="2082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x v="2083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x v="2084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x v="2085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x v="2086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x v="2087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x v="2088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x v="2089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x v="2090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x v="209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x v="2092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x v="2093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x v="2094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x v="285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x v="2095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x v="2096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x v="1226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x v="2097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x v="2098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x v="2099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x v="2100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x v="614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x v="2101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x v="444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x v="2102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x v="325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x v="2103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x v="210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x v="176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x v="2105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x v="117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x v="118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x v="1301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x v="2038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x v="117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x v="127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x v="1122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x v="1288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x v="178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x v="636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x v="116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x v="379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x v="210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x v="156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x v="117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x v="687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x v="117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x v="567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x v="2107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x v="2108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x v="2109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x v="2110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x v="2111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x v="2112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x v="2113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x v="2114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x v="660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x v="201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x v="2115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x v="2116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x v="2117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x v="2118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x v="2119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x v="2120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x v="2121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x v="2122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x v="38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x v="646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x v="2123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x v="2124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x v="2125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x v="2126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x v="2127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x v="2128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x v="2129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x v="2130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x v="2131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x v="2132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x v="2133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x v="2134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x v="481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x v="2135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x v="2136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x v="213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x v="2138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x v="2139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x v="2140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x v="2141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x v="2142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x v="2143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x v="2144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x v="145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x v="2145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x v="2146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x v="2147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x v="2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x v="2148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x v="2149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x v="2150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x v="2151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x v="215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x v="2153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x v="2154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x v="2155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x v="2156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x v="2157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x v="2158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x v="2159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x v="1904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x v="216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x v="39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x v="2161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x v="2162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x v="2163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x v="2164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x v="216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x v="2166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x v="2167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x v="174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x v="216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x v="2169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x v="599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x v="2170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x v="2171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x v="2172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x v="2173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x v="2174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x v="911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x v="2175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x v="2176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x v="2177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x v="365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x v="683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x v="2178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x v="2179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x v="2180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x v="218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x v="2182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x v="218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x v="2184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x v="1734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x v="2185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x v="2186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x v="2187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x v="2188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x v="2189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x v="131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x v="2190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x v="611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x v="2191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x v="2192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x v="40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x v="1676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x v="2193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x v="472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x v="2194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x v="2195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x v="2196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x v="2197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x v="2065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x v="2198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x v="2199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x v="959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x v="2200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x v="2201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x v="2202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x v="2203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x v="1629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x v="2204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x v="2205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x v="2206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x v="538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x v="44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x v="2207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x v="2208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x v="2209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x v="156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x v="2210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x v="2211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x v="2212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x v="2213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x v="959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x v="627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x v="647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x v="1494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x v="1084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x v="2214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x v="2215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x v="22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x v="2217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x v="2218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x v="2219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x v="2220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x v="607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x v="2221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x v="2222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x v="1259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x v="895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x v="2223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x v="2224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x v="2225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x v="2226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x v="2227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x v="2228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x v="2229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x v="1287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x v="2230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x v="1763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x v="2231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x v="2232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x v="2233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x v="1766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x v="831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x v="557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x v="2234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x v="142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x v="2235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x v="2236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x v="2237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x v="2238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x v="2239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x v="224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x v="2241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x v="2242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x v="2243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x v="41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x v="174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x v="2244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x v="2245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x v="2246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x v="2247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x v="2196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x v="83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x v="2248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x v="2249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x v="1622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x v="41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x v="668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x v="2250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x v="459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x v="225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x v="2252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x v="2253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x v="41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x v="904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x v="2254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x v="2255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x v="2256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x v="2257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x v="225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x v="2259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x v="2260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x v="142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x v="1084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x v="2090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x v="148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x v="2261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x v="2262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x v="2263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x v="2264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x v="2265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x v="2266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x v="2267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x v="457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x v="2268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x v="2269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x v="1959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x v="646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x v="910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x v="666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x v="2270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x v="41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x v="2271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x v="2272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x v="128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x v="2273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x v="2274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x v="168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x v="227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x v="2276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x v="2277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x v="1644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x v="156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x v="2278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x v="2279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x v="41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x v="876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x v="2280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x v="2281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x v="2282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x v="1158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x v="2283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x v="2284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x v="22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x v="2286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x v="2287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x v="2288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x v="2289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x v="2290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x v="229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x v="2292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x v="2293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x v="2294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x v="2295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x v="2296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x v="2169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x v="2297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x v="168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x v="229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x v="2299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x v="672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x v="2300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x v="230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x v="2302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x v="895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x v="2303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x v="2304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x v="857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x v="2305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x v="2306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x v="2307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x v="2308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x v="2309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x v="2310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x v="2311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x v="1827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x v="2312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x v="948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x v="2313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x v="2314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x v="231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x v="2316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x v="2317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x v="646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x v="402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x v="2318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x v="2319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x v="472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x v="232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x v="2321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x v="2322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x v="17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x v="2323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x v="2324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x v="325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x v="2325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x v="631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x v="2326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x v="147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x v="2327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x v="1217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x v="232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x v="325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x v="2153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x v="110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x v="2329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x v="911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x v="417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x v="2330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x v="40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x v="1132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x v="2331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x v="1174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x v="2332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x v="2333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x v="798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x v="2334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x v="233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x v="2336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x v="2337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x v="2338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x v="1958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x v="1936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x v="229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x v="2339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x v="2340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x v="398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x v="1967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x v="1956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x v="2341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x v="2342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x v="2343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x v="2344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x v="76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x v="911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x v="2345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x v="2346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x v="2347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x v="2307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x v="806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x v="2348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x v="2349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x v="2350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x v="2351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x v="2352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x v="1162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x v="2222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x v="2353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x v="1929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x v="831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x v="2354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x v="1904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x v="2355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x v="2356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x v="202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x v="1156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x v="2357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x v="235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x v="2359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x v="2360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x v="2361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x v="2362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x v="83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x v="2363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x v="2364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x v="2365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x v="173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x v="1911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x v="2366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x v="83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x v="581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x v="646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x v="2367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x v="2259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x v="2368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x v="909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x v="2369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x v="1508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x v="167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x v="1977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x v="2370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x v="1281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x v="2371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x v="1830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x v="1132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x v="2372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x v="1699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x v="1644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x v="1666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x v="2373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x v="31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x v="2374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x v="2375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x v="1904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x v="1477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x v="75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x v="2376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x v="2377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x v="25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x v="2378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x v="2379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x v="95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x v="238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x v="38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x v="2381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x v="1293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x v="2119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x v="2382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x v="895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x v="932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x v="2383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x v="2384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x v="2385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x v="142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x v="2386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x v="2329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x v="2387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x v="41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x v="117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x v="369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x v="116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x v="2388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x v="173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x v="2389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x v="2390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x v="2391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x v="117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x v="179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x v="1168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x v="116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x v="434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x v="117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x v="493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x v="117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x v="378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x v="116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x v="517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x v="134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x v="2392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x v="1911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x v="83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x v="624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x v="2393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x v="1118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x v="2394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x v="2395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x v="2396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x v="2397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x v="17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x v="2398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x v="156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x v="2399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x v="2400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x v="731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x v="983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x v="2401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x v="647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x v="2402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x v="831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x v="2403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x v="854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x v="2404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x v="2405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x v="2406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x v="605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x v="119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x v="1249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x v="2407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x v="42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x v="2408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x v="2409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x v="2410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x v="2411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x v="2412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x v="241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x v="2414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x v="241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x v="2416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x v="1980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x v="504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x v="1122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x v="2417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x v="2343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x v="357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x v="2418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x v="2419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x v="109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x v="242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x v="2421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x v="2381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x v="2422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x v="2423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x v="1980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x v="2044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x v="2424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x v="24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x v="2426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x v="586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x v="174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x v="2427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x v="2428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x v="365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x v="2429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x v="1944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x v="990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x v="243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x v="2431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x v="2432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x v="1890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x v="2433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x v="2434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x v="2435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x v="2436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x v="2437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x v="2438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x v="1363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x v="243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x v="1132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x v="2440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x v="2441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x v="173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x v="972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x v="449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x v="117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x v="2442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x v="17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x v="115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x v="403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x v="795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x v="1007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x v="1812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x v="117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x v="173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x v="117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x v="117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x v="115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x v="167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x v="379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x v="2443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x v="2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x v="2444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x v="2445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x v="1941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x v="2446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x v="142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x v="2447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x v="2448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x v="2449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x v="317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x v="2450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x v="2451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x v="83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x v="2452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x v="97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x v="646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x v="2453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x v="2454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x v="245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x v="2456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x v="1742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x v="41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x v="2457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x v="2458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x v="106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x v="911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x v="557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x v="763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x v="2459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x v="570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x v="2460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x v="142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x v="2461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x v="1256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x v="2462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x v="190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x v="10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x v="2463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x v="574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x v="83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x v="851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x v="117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x v="117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x v="428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x v="2411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x v="155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x v="115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x v="116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x v="2464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x v="581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x v="2465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x v="695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x v="44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x v="117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x v="2466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x v="117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x v="158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x v="139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x v="2467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x v="325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x v="874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x v="2468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x v="2469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x v="1539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x v="2470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x v="2083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x v="247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x v="2472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x v="2473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x v="365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x v="247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x v="357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x v="2475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x v="2476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x v="2477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x v="795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x v="2478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x v="526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x v="2479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x v="97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x v="2480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x v="117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x v="248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x v="2482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x v="2483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x v="2484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x v="1002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x v="72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x v="2485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x v="2486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x v="874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x v="654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x v="2487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x v="2488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x v="2489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x v="2490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x v="2491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x v="2492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x v="1230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x v="2493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x v="2494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x v="2495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x v="1483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x v="17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x v="375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x v="2496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x v="379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x v="116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x v="92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x v="115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x v="116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x v="848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x v="173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x v="116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x v="117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x v="177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x v="1084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x v="143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x v="2345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x v="115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x v="2497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x v="646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x v="13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x v="117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x v="117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x v="117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x v="117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x v="2498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x v="2499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x v="115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x v="117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x v="1255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x v="379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x v="117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x v="117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x v="117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x v="117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x v="117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x v="428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x v="2500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x v="1497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x v="2501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x v="92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x v="117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x v="2502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x v="624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x v="155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x v="575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x v="1901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x v="552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x v="366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x v="2503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x v="379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x v="159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x v="117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x v="158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x v="2504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x v="2373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x v="358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x v="654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x v="2503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x v="193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x v="2505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x v="116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x v="325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x v="711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x v="139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x v="117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x v="115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x v="678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x v="456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x v="2503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x v="117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x v="377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x v="2506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x v="2507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x v="493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x v="493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x v="379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x v="1208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x v="2508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x v="117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x v="117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x v="116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x v="2509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x v="110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x v="2510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x v="117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x v="2511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x v="2512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x v="139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x v="143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x v="155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x v="117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x v="2513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x v="117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x v="139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x v="666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x v="462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x v="117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x v="2514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x v="379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x v="116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x v="379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x v="117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x v="117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x v="94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x v="117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x v="1001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x v="762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x v="2515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x v="372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x v="577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x v="372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x v="117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x v="691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x v="2516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x v="372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x v="22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x v="251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x v="2518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x v="143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x v="2519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x v="2518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x v="2520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x v="1002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x v="117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x v="972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x v="2521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x v="2522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x v="178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x v="2202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x v="1281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x v="575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x v="2523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x v="483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x v="762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x v="2524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x v="118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x v="573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x v="117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x v="2525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x v="173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x v="2526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x v="158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x v="139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x v="119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x v="252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x v="117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x v="526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x v="2528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x v="115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x v="2508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x v="1937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x v="167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x v="116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x v="13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x v="369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x v="139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x v="177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x v="73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x v="2529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x v="1820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x v="117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x v="375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x v="117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x v="116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x v="119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x v="522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x v="176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x v="792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x v="173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x v="366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x v="2530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x v="117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x v="115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x v="156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x v="117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x v="394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x v="253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x v="117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x v="402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x v="117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x v="2532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x v="2533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x v="148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x v="2534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x v="2535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x v="439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x v="356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x v="452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x v="911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x v="577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x v="577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x v="117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x v="117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x v="116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x v="75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x v="178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x v="2536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x v="148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x v="116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x v="117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x v="1673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x v="178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x v="117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x v="695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x v="195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x v="2537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x v="483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x v="156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x v="2516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x v="117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x v="2538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x v="2503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x v="22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x v="2539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x v="379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x v="631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x v="2540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x v="357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x v="78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x v="117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x v="460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x v="2541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x v="2542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x v="2543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x v="117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x v="2544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x v="117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x v="139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x v="117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x v="457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x v="158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x v="2545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x v="115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x v="115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x v="779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x v="117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x v="1168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x v="739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x v="573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x v="2546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x v="17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x v="177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x v="655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x v="25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x v="402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x v="117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x v="117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x v="155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x v="117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x v="117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x v="254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x v="173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x v="762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x v="2094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x v="2404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x v="78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x v="1765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x v="117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x v="172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x v="1077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x v="116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x v="158"/>
    <x v="2"/>
    <s v="US"/>
    <s v="USD"/>
    <n v="1452234840"/>
    <n v="1450619123"/>
    <b v="0"/>
    <n v="3"/>
    <b v="0"/>
    <s v="theater/plays"/>
    <x v="4113"/>
    <x v="1"/>
    <s v="plays"/>
    <x v="0"/>
  </r>
  <r>
    <m/>
    <m/>
    <m/>
    <m/>
    <x v="2548"/>
    <x v="4"/>
    <m/>
    <m/>
    <m/>
    <m/>
    <m/>
    <m/>
    <m/>
    <m/>
    <x v="4114"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D81A4-DB17-1343-8C5C-1B08146052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 sumSubtotal="1">
      <items count="2550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x="2548"/>
        <item t="sum"/>
      </items>
    </pivotField>
    <pivotField axis="axisCol" dataField="1" showAll="0" sortType="descending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5" hier="-1"/>
    <pageField fld="17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4ACE-72E3-FF4B-A123-00C79C7BFB2B}">
  <dimension ref="A1:E18"/>
  <sheetViews>
    <sheetView topLeftCell="A4" zoomScale="203" zoomScaleNormal="203" workbookViewId="0">
      <selection activeCell="F7" sqref="F7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0" t="s">
        <v>8306</v>
      </c>
      <c r="B1" t="s">
        <v>8327</v>
      </c>
    </row>
    <row r="2" spans="1:5" x14ac:dyDescent="0.2">
      <c r="A2" s="10" t="s">
        <v>8308</v>
      </c>
      <c r="B2" t="s">
        <v>8310</v>
      </c>
    </row>
    <row r="4" spans="1:5" x14ac:dyDescent="0.2">
      <c r="A4" s="10" t="s">
        <v>8326</v>
      </c>
      <c r="B4" s="10" t="s">
        <v>8311</v>
      </c>
    </row>
    <row r="5" spans="1:5" x14ac:dyDescent="0.2">
      <c r="A5" s="10" t="s">
        <v>8313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">
      <c r="A6" s="11" t="s">
        <v>8320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1" t="s">
        <v>8321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1" t="s">
        <v>8322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1" t="s">
        <v>8323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1" t="s">
        <v>8314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1" t="s">
        <v>8324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1" t="s">
        <v>8315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1" t="s">
        <v>8316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1" t="s">
        <v>8317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1" t="s">
        <v>8318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1" t="s">
        <v>8319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1" t="s">
        <v>8325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1" t="s">
        <v>8312</v>
      </c>
      <c r="B18" s="12">
        <v>839</v>
      </c>
      <c r="C18" s="12">
        <v>493</v>
      </c>
      <c r="D18" s="12">
        <v>37</v>
      </c>
      <c r="E18" s="12">
        <v>1369</v>
      </c>
    </row>
  </sheetData>
  <sortState xmlns:xlrd2="http://schemas.microsoft.com/office/spreadsheetml/2017/richdata2" columnSort="1" ref="A4:E18">
    <sortCondition descending="1" ref="D5"/>
  </sortState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15EE-A4E1-E546-A7B2-58DA5EC8B8E7}">
  <dimension ref="A1:H13"/>
  <sheetViews>
    <sheetView tabSelected="1" zoomScale="150" zoomScaleNormal="150" workbookViewId="0">
      <selection activeCell="G21" sqref="G21"/>
    </sheetView>
  </sheetViews>
  <sheetFormatPr baseColWidth="10" defaultRowHeight="15" x14ac:dyDescent="0.2"/>
  <cols>
    <col min="1" max="1" width="16.6640625" customWidth="1"/>
    <col min="2" max="2" width="23.83203125" customWidth="1"/>
    <col min="3" max="3" width="17.33203125" customWidth="1"/>
    <col min="4" max="4" width="17" customWidth="1"/>
    <col min="5" max="5" width="16.6640625" customWidth="1"/>
    <col min="6" max="6" width="21.33203125" customWidth="1"/>
    <col min="7" max="7" width="18.5" customWidth="1"/>
    <col min="8" max="8" width="23" customWidth="1"/>
  </cols>
  <sheetData>
    <row r="1" spans="1:8" ht="16" x14ac:dyDescent="0.2">
      <c r="A1" s="14" t="s">
        <v>8328</v>
      </c>
      <c r="B1" s="14" t="s">
        <v>8329</v>
      </c>
      <c r="C1" s="14" t="s">
        <v>8330</v>
      </c>
      <c r="D1" s="14" t="s">
        <v>8331</v>
      </c>
      <c r="E1" s="14" t="s">
        <v>8332</v>
      </c>
      <c r="F1" s="14" t="s">
        <v>8333</v>
      </c>
      <c r="G1" s="13" t="s">
        <v>8334</v>
      </c>
      <c r="H1" s="13" t="s">
        <v>8335</v>
      </c>
    </row>
    <row r="2" spans="1:8" x14ac:dyDescent="0.2">
      <c r="A2" t="s">
        <v>8336</v>
      </c>
      <c r="B2">
        <f>COUNTIFS(Kickstarter!$F:$F, "successful", Kickstarter!$D:$D, "&lt;1000", Kickstarter!$Q:$Q, "plays")</f>
        <v>141</v>
      </c>
      <c r="C2">
        <f>COUNTIFS(Kickstarter!$F:$F, "failed", Kickstarter!$D:$D, "&lt;1000", Kickstarter!$Q:$Q, "plays")</f>
        <v>45</v>
      </c>
      <c r="D2">
        <f>COUNTIFS(Kickstarter!$F:$F, "canceled", Kickstarter!$D:$D, "&lt;1000", Kickstarter!$Q:$Q, "plays")</f>
        <v>0</v>
      </c>
      <c r="E2">
        <f>SUM(B2:D2)</f>
        <v>186</v>
      </c>
      <c r="F2">
        <f>IFERROR(B2/E2, "")</f>
        <v>0.75806451612903225</v>
      </c>
      <c r="G2">
        <f>IFERROR(C2/E2, "")</f>
        <v>0.24193548387096775</v>
      </c>
      <c r="H2">
        <f>IFERROR(D2/E2, "")</f>
        <v>0</v>
      </c>
    </row>
    <row r="3" spans="1:8" x14ac:dyDescent="0.2">
      <c r="A3" t="s">
        <v>8337</v>
      </c>
      <c r="B3">
        <f>COUNTIFS(Kickstarter!$F:$F, "successful", Kickstarter!$D:$D, "&gt;=1000", Kickstarter!$D:$D, "&lt;5000", Kickstarter!$Q:$Q, "plays")</f>
        <v>388</v>
      </c>
      <c r="C3">
        <f>COUNTIFS(Kickstarter!$F:$F, "failed", Kickstarter!$D:$D, "&gt;=1000", Kickstarter!$D:$D, "&lt;5000", Kickstarter!$Q:$Q, "plays")</f>
        <v>146</v>
      </c>
      <c r="D3">
        <f>COUNTIFS(Kickstarter!$F:$F, "canceled", Kickstarter!$D:$D, "&gt;=1000", Kickstarter!$D:$D, "&lt;5000", Kickstarter!$Q:$Q, "plays")</f>
        <v>0</v>
      </c>
      <c r="E3">
        <f t="shared" ref="E3:E13" si="0">SUM(B3:D3)</f>
        <v>534</v>
      </c>
      <c r="F3">
        <f t="shared" ref="F3:F13" si="1">IFERROR(B3/E3, "")</f>
        <v>0.72659176029962547</v>
      </c>
      <c r="G3">
        <f t="shared" ref="G3:G13" si="2">IFERROR(C3/E3, "")</f>
        <v>0.27340823970037453</v>
      </c>
      <c r="H3">
        <f t="shared" ref="H3:H13" si="3">IFERROR(D3/E3, "")</f>
        <v>0</v>
      </c>
    </row>
    <row r="4" spans="1:8" x14ac:dyDescent="0.2">
      <c r="A4" t="s">
        <v>8338</v>
      </c>
      <c r="B4">
        <f>COUNTIFS(Kickstarter!$F:$F, "successful", Kickstarter!$D:$D, "&gt;=5000", Kickstarter!$D:$D, "&lt;10000", Kickstarter!$Q:$Q, "plays")</f>
        <v>93</v>
      </c>
      <c r="C4">
        <f>COUNTIFS(Kickstarter!$F:$F, "failed", Kickstarter!$D:$D, "&gt;=5000", Kickstarter!$D:$D, "&lt;10000", Kickstarter!$Q:$Q, "plays")</f>
        <v>76</v>
      </c>
      <c r="D4">
        <f>COUNTIFS(Kickstarter!$F:$F, "canceled", Kickstarter!$D:$D, "&gt;=5000", Kickstarter!$D:$D, "&lt;10000", Kickstarter!$Q:$Q, "plays")</f>
        <v>0</v>
      </c>
      <c r="E4">
        <f t="shared" si="0"/>
        <v>169</v>
      </c>
      <c r="F4">
        <f t="shared" si="1"/>
        <v>0.55029585798816572</v>
      </c>
      <c r="G4">
        <f t="shared" si="2"/>
        <v>0.44970414201183434</v>
      </c>
      <c r="H4">
        <f t="shared" si="3"/>
        <v>0</v>
      </c>
    </row>
    <row r="5" spans="1:8" x14ac:dyDescent="0.2">
      <c r="A5" t="s">
        <v>8339</v>
      </c>
      <c r="B5">
        <f>COUNTIFS(Kickstarter!$F:$F, "successful", Kickstarter!$D:$D, "&gt;=10000", Kickstarter!$D:$D, "&lt;15000", Kickstarter!$Q:$Q, "plays")</f>
        <v>39</v>
      </c>
      <c r="C5">
        <f>COUNTIFS(Kickstarter!$F:$F, "failed", Kickstarter!$D:$D, "&gt;=10000", Kickstarter!$D:$D, "&lt;15000", Kickstarter!$Q:$Q, "plays")</f>
        <v>33</v>
      </c>
      <c r="D5">
        <f>COUNTIFS(Kickstarter!$F:$F, "canceled", Kickstarter!$D:$D, "&gt;=10000", Kickstarter!$D:$D, "&lt;15000", Kickstarter!$Q:$Q, "plays")</f>
        <v>0</v>
      </c>
      <c r="E5">
        <f t="shared" si="0"/>
        <v>72</v>
      </c>
      <c r="F5">
        <f t="shared" si="1"/>
        <v>0.54166666666666663</v>
      </c>
      <c r="G5">
        <f t="shared" si="2"/>
        <v>0.45833333333333331</v>
      </c>
      <c r="H5">
        <f t="shared" si="3"/>
        <v>0</v>
      </c>
    </row>
    <row r="6" spans="1:8" x14ac:dyDescent="0.2">
      <c r="A6" t="s">
        <v>8340</v>
      </c>
      <c r="B6">
        <f>COUNTIFS(Kickstarter!$F:$F, "successful", Kickstarter!$D:$D, "&gt;=15000", Kickstarter!$D:$D, "&lt;20000", Kickstarter!$Q:$Q, "plays")</f>
        <v>12</v>
      </c>
      <c r="C6">
        <f>COUNTIFS(Kickstarter!$F:$F, "failed", Kickstarter!$D:$D, "&gt;=15000", Kickstarter!$D:$D, "&lt;20000", Kickstarter!$Q:$Q, "plays")</f>
        <v>12</v>
      </c>
      <c r="D6">
        <f>COUNTIFS(Kickstarter!$F:$F, "canceled", Kickstarter!$D:$D, "&gt;=15000", Kickstarter!$D:$D, "&lt;20000", Kickstarter!$Q:$Q, "plays")</f>
        <v>0</v>
      </c>
      <c r="E6">
        <f t="shared" si="0"/>
        <v>24</v>
      </c>
      <c r="F6">
        <f t="shared" si="1"/>
        <v>0.5</v>
      </c>
      <c r="G6">
        <f t="shared" si="2"/>
        <v>0.5</v>
      </c>
      <c r="H6">
        <f t="shared" si="3"/>
        <v>0</v>
      </c>
    </row>
    <row r="7" spans="1:8" x14ac:dyDescent="0.2">
      <c r="A7" t="s">
        <v>8341</v>
      </c>
      <c r="B7">
        <f>COUNTIFS(Kickstarter!$F:$F, "successful", Kickstarter!$D:$D, "&gt;=20000", Kickstarter!$D:$D, "&lt;25000", Kickstarter!$Q:$Q, "plays")</f>
        <v>9</v>
      </c>
      <c r="C7">
        <f>COUNTIFS(Kickstarter!$F:$F, "failed", Kickstarter!$D:$D, "&gt;=20000", Kickstarter!$D:$D, "&lt;25000", Kickstarter!$Q:$Q, "plays")</f>
        <v>11</v>
      </c>
      <c r="D7">
        <f>COUNTIFS(Kickstarter!$F:$F, "canceled", Kickstarter!$D:$D, "&gt;=20000", Kickstarter!$D:$D, "&lt;25000", Kickstarter!$Q:$Q, "plays")</f>
        <v>0</v>
      </c>
      <c r="E7">
        <f t="shared" si="0"/>
        <v>20</v>
      </c>
      <c r="F7">
        <f t="shared" si="1"/>
        <v>0.45</v>
      </c>
      <c r="G7">
        <f t="shared" si="2"/>
        <v>0.55000000000000004</v>
      </c>
      <c r="H7">
        <f t="shared" si="3"/>
        <v>0</v>
      </c>
    </row>
    <row r="8" spans="1:8" x14ac:dyDescent="0.2">
      <c r="A8" t="s">
        <v>8342</v>
      </c>
      <c r="B8">
        <f>COUNTIFS(Kickstarter!$F:$F, "successful", Kickstarter!$D:$D, "&gt;=25000", Kickstarter!$D:$D, "&lt;30000", Kickstarter!$Q:$Q, "plays")</f>
        <v>1</v>
      </c>
      <c r="C8">
        <f>COUNTIFS(Kickstarter!F:F, "failed", Kickstarter!D:D, "&gt;=25000", Kickstarter!D:D, "&lt;30000", Kickstarter!Q:Q, "plays")</f>
        <v>4</v>
      </c>
      <c r="D8">
        <f>COUNTIFS(Kickstarter!F:F, "canceled", Kickstarter!D:D, "&gt;=25000", Kickstarter!D:D, "&lt;30000", Kickstarter!Q:Q, "plays")</f>
        <v>0</v>
      </c>
      <c r="E8">
        <f t="shared" si="0"/>
        <v>5</v>
      </c>
      <c r="F8">
        <f t="shared" si="1"/>
        <v>0.2</v>
      </c>
      <c r="G8">
        <f t="shared" si="2"/>
        <v>0.8</v>
      </c>
      <c r="H8">
        <f t="shared" si="3"/>
        <v>0</v>
      </c>
    </row>
    <row r="9" spans="1:8" x14ac:dyDescent="0.2">
      <c r="A9" t="s">
        <v>8343</v>
      </c>
      <c r="B9">
        <f>COUNTIFS(Kickstarter!$F:$F, "successful", Kickstarter!$D:$D, "&gt;=30000", Kickstarter!$D:$D, "&lt;35000", Kickstarter!$Q:$Q, "plays")</f>
        <v>3</v>
      </c>
      <c r="C9">
        <f>COUNTIFS(Kickstarter!F:F, "failed", Kickstarter!D:D, "&gt;=30000", Kickstarter!D:D, "&lt;35000", Kickstarter!Q:Q, "plays")</f>
        <v>8</v>
      </c>
      <c r="D9">
        <f>COUNTIFS(Kickstarter!F:F, "canceled", Kickstarter!D:D, "&gt;=30000", Kickstarter!D:D, "&lt;35000", Kickstarter!Q:Q, "plays")</f>
        <v>0</v>
      </c>
      <c r="E9">
        <f t="shared" si="0"/>
        <v>11</v>
      </c>
      <c r="F9">
        <f t="shared" si="1"/>
        <v>0.27272727272727271</v>
      </c>
      <c r="G9">
        <f t="shared" si="2"/>
        <v>0.72727272727272729</v>
      </c>
      <c r="H9">
        <f t="shared" si="3"/>
        <v>0</v>
      </c>
    </row>
    <row r="10" spans="1:8" x14ac:dyDescent="0.2">
      <c r="A10" t="s">
        <v>8344</v>
      </c>
      <c r="B10">
        <f>COUNTIFS(Kickstarter!$F:$F, "successful", Kickstarter!$D:$D, "&gt;=35000", Kickstarter!$D:$D, "&lt;40000", Kickstarter!$Q:$Q, "plays")</f>
        <v>4</v>
      </c>
      <c r="C10">
        <f>COUNTIFS(Kickstarter!F:F, "failed", Kickstarter!D:D, "&gt;=35000", Kickstarter!D:D, "&lt;40000", Kickstarter!Q:Q, "plays")</f>
        <v>2</v>
      </c>
      <c r="D10">
        <f>COUNTIFS(Kickstarter!F:F, "canceled", Kickstarter!D:D, "&gt;=35000", Kickstarter!D:D, "&lt;40000", Kickstarter!Q:Q, "plays")</f>
        <v>0</v>
      </c>
      <c r="E10">
        <f t="shared" si="0"/>
        <v>6</v>
      </c>
      <c r="F10">
        <f t="shared" si="1"/>
        <v>0.66666666666666663</v>
      </c>
      <c r="G10">
        <f t="shared" si="2"/>
        <v>0.33333333333333331</v>
      </c>
      <c r="H10">
        <f t="shared" si="3"/>
        <v>0</v>
      </c>
    </row>
    <row r="11" spans="1:8" x14ac:dyDescent="0.2">
      <c r="A11" t="s">
        <v>8345</v>
      </c>
      <c r="B11">
        <f>COUNTIFS(Kickstarter!$F:$F, "successful", Kickstarter!$D:$D, "&gt;=40000", Kickstarter!$D:$D, "&lt;45000", Kickstarter!$Q:$Q, "plays")</f>
        <v>2</v>
      </c>
      <c r="C11">
        <f>COUNTIFS(Kickstarter!F:F, "failed", Kickstarter!D:D, "&gt;=40000", Kickstarter!D:D, "&lt;45000", Kickstarter!Q:Q, "plays")</f>
        <v>1</v>
      </c>
      <c r="D11">
        <f>COUNTIFS(Kickstarter!F:F, "canceled", Kickstarter!D:D, "&gt;=40000", Kickstarter!D:D, "&lt;45000", Kickstarter!Q:Q, "plays")</f>
        <v>0</v>
      </c>
      <c r="E11">
        <f t="shared" si="0"/>
        <v>3</v>
      </c>
      <c r="F11">
        <f t="shared" si="1"/>
        <v>0.66666666666666663</v>
      </c>
      <c r="G11">
        <f t="shared" si="2"/>
        <v>0.33333333333333331</v>
      </c>
      <c r="H11">
        <f t="shared" si="3"/>
        <v>0</v>
      </c>
    </row>
    <row r="12" spans="1:8" x14ac:dyDescent="0.2">
      <c r="A12" t="s">
        <v>8346</v>
      </c>
      <c r="B12">
        <f>COUNTIFS(Kickstarter!$F:$F, "successful", Kickstarter!$D:$D, "&gt;=45000", Kickstarter!$D:$D, "&lt;50000", Kickstarter!$Q:$Q, "plays")</f>
        <v>0</v>
      </c>
      <c r="C12">
        <f>COUNTIFS(Kickstarter!F:F, "failed", Kickstarter!D:D, "&gt;=45000", Kickstarter!D:D, "&lt;50000", Kickstarter!Q:Q, "plays")</f>
        <v>1</v>
      </c>
      <c r="D12">
        <f>COUNTIFS(Kickstarter!F:F, "canceled", Kickstarter!D:D, "&gt;=45000", Kickstarter!D:D, "&lt;50000", Kickstarter!Q:Q, "plays")</f>
        <v>0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0</v>
      </c>
    </row>
    <row r="13" spans="1:8" x14ac:dyDescent="0.2">
      <c r="A13" t="s">
        <v>8347</v>
      </c>
      <c r="B13">
        <f>COUNTIFS(Kickstarter!$F:$F, "successful", Kickstarter!$D:$D, "&gt;=50000", Kickstarter!$Q:$Q, "plays")</f>
        <v>2</v>
      </c>
      <c r="C13">
        <f>COUNTIFS(Kickstarter!F:F, "failed", Kickstarter!D:D, "&gt;=50000", Kickstarter!Q:Q, "plays")</f>
        <v>14</v>
      </c>
      <c r="D13">
        <f>COUNTIFS(Kickstarter!F:F, "canceled", Kickstarter!D:D, "&gt;=50000", Kickstarter!Q:Q, "plays")</f>
        <v>0</v>
      </c>
      <c r="E13">
        <f t="shared" si="0"/>
        <v>16</v>
      </c>
      <c r="F13">
        <f t="shared" si="1"/>
        <v>0.125</v>
      </c>
      <c r="G13">
        <f t="shared" si="2"/>
        <v>0.875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D2" sqref="D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6" width="24.5" customWidth="1"/>
    <col min="17" max="17" width="23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2023-04-04T19:28:11Z</dcterms:modified>
</cp:coreProperties>
</file>