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CU_SU_calculator" sheetId="1" state="visible" r:id="rId1"/>
    <sheet name="Certified Calculator" sheetId="2" state="visible" r:id="rId2"/>
    <sheet name="DIY Calculator" sheetId="3" state="visible" r:id="rId3"/>
  </sheets>
  <calcPr/>
</workbook>
</file>

<file path=xl/sharedStrings.xml><?xml version="1.0" encoding="utf-8"?>
<sst xmlns="http://schemas.openxmlformats.org/spreadsheetml/2006/main" count="62" uniqueCount="62">
  <si>
    <t xml:space="preserve">CU &amp; SU Calculator</t>
  </si>
  <si>
    <t xml:space="preserve">nr of logical CPU cores</t>
  </si>
  <si>
    <t xml:space="preserve">in logical cores</t>
  </si>
  <si>
    <t xml:space="preserve">nr of GB or memory</t>
  </si>
  <si>
    <t xml:space="preserve">GB mem</t>
  </si>
  <si>
    <t xml:space="preserve">nr of HDD space</t>
  </si>
  <si>
    <t xml:space="preserve">GB harddisk</t>
  </si>
  <si>
    <t xml:space="preserve">nr of SSD space</t>
  </si>
  <si>
    <t xml:space="preserve">GB ssd</t>
  </si>
  <si>
    <t xml:space="preserve">nr CU</t>
  </si>
  <si>
    <t xml:space="preserve">nr SU</t>
  </si>
  <si>
    <t xml:space="preserve">Change only RED Cells</t>
  </si>
  <si>
    <t xml:space="preserve">Farming Reward Calculator Certified</t>
  </si>
  <si>
    <t>CU</t>
  </si>
  <si>
    <t>SU</t>
  </si>
  <si>
    <t>NU</t>
  </si>
  <si>
    <t xml:space="preserve">Cloud Unit sales price (avg out)</t>
  </si>
  <si>
    <t>NA</t>
  </si>
  <si>
    <t>USD</t>
  </si>
  <si>
    <t xml:space="preserve">Cloud Unit sales price (avg out) in TFT</t>
  </si>
  <si>
    <t>TFT</t>
  </si>
  <si>
    <t xml:space="preserve">farming reward</t>
  </si>
  <si>
    <t xml:space="preserve">in TFT per unit</t>
  </si>
  <si>
    <t xml:space="preserve">nr of cloud units for proof of capacity</t>
  </si>
  <si>
    <t xml:space="preserve">CU &amp; SU is same for each month, NU is avg used GB per month (input comes from CU_SU_calculator TAB)</t>
  </si>
  <si>
    <t xml:space="preserve">avg usage of capacity over 5Y</t>
  </si>
  <si>
    <t xml:space="preserve">nr of cloud units for proof of utilization</t>
  </si>
  <si>
    <t xml:space="preserve">how many units where used average per month over 5 years</t>
  </si>
  <si>
    <t xml:space="preserve">percent of capacity farmer has been able to sell directly</t>
  </si>
  <si>
    <t xml:space="preserve">farmer acts as own sales channel</t>
  </si>
  <si>
    <t xml:space="preserve">power utilization (average)</t>
  </si>
  <si>
    <t>watt</t>
  </si>
  <si>
    <t xml:space="preserve">token price start</t>
  </si>
  <si>
    <t xml:space="preserve">token price avg (over 5Y)</t>
  </si>
  <si>
    <t xml:space="preserve">token price end</t>
  </si>
  <si>
    <t xml:space="preserve">monthly income TFT proof of capacity</t>
  </si>
  <si>
    <t xml:space="preserve">monthly income TFT proof of utilization</t>
  </si>
  <si>
    <t xml:space="preserve">compensation carbon double win</t>
  </si>
  <si>
    <t xml:space="preserve">nr of TFT at end of 5 Year</t>
  </si>
  <si>
    <t xml:space="preserve">TFT over 5 Year</t>
  </si>
  <si>
    <t xml:space="preserve">USD income at end of 5 Year</t>
  </si>
  <si>
    <t xml:space="preserve">USD income over 5 years (TFT price at end)</t>
  </si>
  <si>
    <t xml:space="preserve">Total income</t>
  </si>
  <si>
    <t xml:space="preserve">Investment cost hardware</t>
  </si>
  <si>
    <t xml:space="preserve">Power cost kw/h</t>
  </si>
  <si>
    <t xml:space="preserve">Cost of power usage total</t>
  </si>
  <si>
    <t xml:space="preserve">net profit</t>
  </si>
  <si>
    <t>ROI</t>
  </si>
  <si>
    <t>remarks</t>
  </si>
  <si>
    <t xml:space="preserve">- Once a node is registered the Cloud Unit reward are registered on the blockchain, your farming will be in line with those parameters till end of life.</t>
  </si>
  <si>
    <t xml:space="preserve">- Farmed TFT gets staked (pooled) per 3Node (per server) and only unlock if +30% is used of capacity or max of 24 months.</t>
  </si>
  <si>
    <t xml:space="preserve">- Minimal SLA's need to be achieved before the farming reward can be earned (uptime, bandwidth, latency, ...)</t>
  </si>
  <si>
    <t xml:space="preserve">- If you delete your 3Node, the staked tokens will remain on your name and come available after 24 months since start.</t>
  </si>
  <si>
    <t xml:space="preserve">- you can sell your own capacity, this will give you additional 40% cultivation rewards (so 50% total), the rest is for marketing and burning.</t>
  </si>
  <si>
    <t xml:space="preserve">- These are farming logic terms for 3.0, which will be activated summer 2021</t>
  </si>
  <si>
    <t xml:space="preserve">- The Cloud Unit rewards are regularly revisited by the Wisdom Council to reflect price changes of the TFT, your CPR reward does not change !</t>
  </si>
  <si>
    <t xml:space="preserve">- Starting Summer 2021, you can also become a network farmer, which means you can get income to allow people to use your IPV4 addresses and internet network capacity for public services</t>
  </si>
  <si>
    <t xml:space="preserve">- Cost of rackspace of datacenter is not in this simulation</t>
  </si>
  <si>
    <t xml:space="preserve">- the carbon double win offset has not been done in this calculator yet</t>
  </si>
  <si>
    <t xml:space="preserve">See our ThreeFold library for more info</t>
  </si>
  <si>
    <t xml:space="preserve">THIS SHEET IS DELIVERED AS IS, NO PROMISES IN ANY SENSE ARE MADE</t>
  </si>
  <si>
    <t xml:space="preserve">TFT is not an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</si>
</sst>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1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indexed="2"/>
      <sz val="11.000000"/>
      <scheme val="minor"/>
    </font>
    <font>
      <name val="Arial"/>
      <color indexed="63"/>
      <sz val="13.500000"/>
    </font>
    <font>
      <name val="Calibri"/>
      <color indexed="2"/>
      <sz val="9.000000"/>
      <scheme val="minor"/>
    </font>
    <font>
      <name val="Calibri"/>
      <color indexed="2"/>
      <sz val="11.000000"/>
      <scheme val="minor"/>
    </font>
    <font>
      <name val="Calibri"/>
      <color theme="1" tint="0"/>
      <sz val="11.000000"/>
      <scheme val="minor"/>
    </font>
    <font>
      <name val="Arial"/>
      <b/>
      <i/>
      <color theme="1"/>
      <sz val="10.000000"/>
    </font>
    <font>
      <name val="Arial"/>
      <i/>
      <color theme="1"/>
      <sz val="9.000000"/>
    </font>
    <font>
      <name val="Arial"/>
      <b/>
      <i/>
      <color theme="1"/>
      <sz val="9.000000"/>
    </font>
    <font>
      <name val="Arial"/>
      <i/>
      <color theme="1"/>
      <sz val="10.000000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0">
    <xf fontId="0" fillId="0" borderId="0" numFmtId="0" xfId="0"/>
    <xf fontId="1" fillId="0" borderId="0" numFmtId="0" xfId="0" applyFont="1"/>
    <xf fontId="2" fillId="0" borderId="0" numFmtId="0" xfId="0" applyFont="1"/>
    <xf fontId="1" fillId="0" borderId="0" numFmtId="2" xfId="0" applyNumberFormat="1" applyFont="1"/>
    <xf fontId="1" fillId="0" borderId="0" numFmtId="2" xfId="0" applyNumberFormat="1" applyFont="1" applyAlignment="1">
      <alignment horizontal="right"/>
    </xf>
    <xf fontId="3" fillId="0" borderId="0" numFmtId="0" xfId="0" applyFont="1" applyAlignment="1">
      <alignment horizontal="left"/>
    </xf>
    <xf fontId="4" fillId="0" borderId="0" numFmtId="0" xfId="0" applyFont="1"/>
    <xf fontId="1" fillId="0" borderId="0" numFmtId="0" xfId="0" applyFont="1" applyAlignment="1">
      <alignment horizontal="right"/>
    </xf>
    <xf fontId="0" fillId="0" borderId="0" numFmtId="0" xfId="0"/>
    <xf fontId="2" fillId="0" borderId="0" numFmtId="0" xfId="0" applyFont="1" applyAlignment="1">
      <alignment horizontal="right"/>
    </xf>
    <xf fontId="0" fillId="0" borderId="0" numFmtId="0" xfId="0" applyAlignment="1">
      <alignment horizontal="right"/>
    </xf>
    <xf fontId="5" fillId="0" borderId="0" numFmtId="0" xfId="0" applyFont="1" applyAlignment="1">
      <alignment horizontal="right"/>
    </xf>
    <xf fontId="6" fillId="0" borderId="0" numFmtId="160" xfId="0" applyNumberFormat="1" applyFont="1" applyAlignment="1">
      <alignment horizontal="right"/>
    </xf>
    <xf fontId="6" fillId="0" borderId="0" numFmtId="2" xfId="0" applyNumberFormat="1" applyFont="1" applyAlignment="1">
      <alignment horizontal="right"/>
    </xf>
    <xf fontId="0" fillId="0" borderId="0" numFmtId="160" xfId="0" applyNumberFormat="1" applyAlignment="1">
      <alignment horizontal="right"/>
    </xf>
    <xf fontId="6" fillId="0" borderId="0" numFmtId="2" xfId="0" applyNumberFormat="1" applyFont="1"/>
    <xf fontId="5" fillId="0" borderId="0" numFmtId="0" xfId="0" applyFont="1"/>
    <xf fontId="2" fillId="0" borderId="0" numFmtId="9" xfId="0" applyNumberFormat="1" applyFont="1"/>
    <xf fontId="6" fillId="0" borderId="0" numFmtId="9" xfId="0" applyNumberFormat="1" applyFont="1"/>
    <xf fontId="0" fillId="0" borderId="0" numFmtId="3" xfId="0" applyNumberFormat="1"/>
    <xf fontId="2" fillId="0" borderId="0" numFmtId="3" xfId="0" applyNumberFormat="1" applyFont="1"/>
    <xf fontId="6" fillId="0" borderId="0" numFmtId="3" xfId="0" applyNumberFormat="1" applyFont="1"/>
    <xf fontId="1" fillId="0" borderId="0" numFmtId="9" xfId="1" applyNumberFormat="1" applyFont="1"/>
    <xf fontId="0" fillId="0" borderId="0" numFmtId="0" xfId="0" applyAlignment="1">
      <alignment horizontal="left"/>
    </xf>
    <xf fontId="7" fillId="0" borderId="0" numFmtId="0" xfId="0" applyFont="1"/>
    <xf fontId="8" fillId="0" borderId="0" numFmtId="0" xfId="0" applyFont="1"/>
    <xf fontId="9" fillId="0" borderId="0" numFmtId="0" xfId="0" applyFont="1"/>
    <xf fontId="8" fillId="0" borderId="0" numFmtId="0" xfId="0" applyFont="1" quotePrefix="1"/>
    <xf fontId="10" fillId="0" borderId="0" numFmtId="0" xfId="0" applyFont="1" applyAlignment="1">
      <alignment horizontal="left"/>
    </xf>
    <xf fontId="11" fillId="0" borderId="0" numFmt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100010</xdr:colOff>
      <xdr:row>33</xdr:row>
      <xdr:rowOff>114299</xdr:rowOff>
    </xdr:from>
    <xdr:to>
      <xdr:col>6</xdr:col>
      <xdr:colOff>2252661</xdr:colOff>
      <xdr:row>35</xdr:row>
      <xdr:rowOff>77081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4" y="5191124"/>
          <a:ext cx="2266949" cy="315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100009</xdr:colOff>
      <xdr:row>33</xdr:row>
      <xdr:rowOff>114298</xdr:rowOff>
    </xdr:from>
    <xdr:to>
      <xdr:col>6</xdr:col>
      <xdr:colOff>2252660</xdr:colOff>
      <xdr:row>35</xdr:row>
      <xdr:rowOff>77080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3" y="5191123"/>
          <a:ext cx="2266948" cy="315205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1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2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0" activeCellId="0" sqref="C10"/>
    </sheetView>
  </sheetViews>
  <sheetFormatPr defaultRowHeight="14.25"/>
  <cols>
    <col bestFit="1" customWidth="1" min="1" max="1" width="4.26953125"/>
    <col bestFit="1" customWidth="1" min="2" max="2" width="36"/>
  </cols>
  <sheetData>
    <row r="1" ht="14.25"/>
    <row r="2" ht="14.25"/>
    <row r="3" ht="14.25">
      <c r="B3" s="1" t="s">
        <v>0</v>
      </c>
    </row>
    <row r="4" ht="14.25"/>
    <row r="5" ht="14.25">
      <c r="B5" t="s">
        <v>1</v>
      </c>
      <c r="C5" s="2">
        <v>32</v>
      </c>
      <c r="D5" t="s">
        <v>2</v>
      </c>
    </row>
    <row r="6" ht="14.25">
      <c r="B6" t="s">
        <v>3</v>
      </c>
      <c r="C6" s="2">
        <v>256</v>
      </c>
      <c r="D6" t="s">
        <v>4</v>
      </c>
    </row>
    <row r="7" ht="14.25">
      <c r="B7" t="s">
        <v>5</v>
      </c>
      <c r="C7" s="2">
        <v>4000</v>
      </c>
      <c r="D7" t="s">
        <v>6</v>
      </c>
    </row>
    <row r="8" ht="14.25">
      <c r="B8" t="s">
        <v>7</v>
      </c>
      <c r="C8" s="2">
        <v>1000</v>
      </c>
      <c r="D8" t="s">
        <v>8</v>
      </c>
    </row>
    <row r="9" ht="14.25"/>
    <row r="10" ht="14.25">
      <c r="B10" s="1" t="s">
        <v>9</v>
      </c>
      <c r="C10" s="3">
        <f>MIN((C6-1)/4,C5*4/2)</f>
        <v>63.75</v>
      </c>
    </row>
    <row r="11" ht="14.25">
      <c r="B11" s="1" t="s">
        <v>10</v>
      </c>
      <c r="C11" s="4">
        <f>C7/1000+C8/300/0.8</f>
        <v>8.1666666666666679</v>
      </c>
    </row>
    <row r="12" ht="14.25"/>
    <row r="13" ht="14.25"/>
    <row r="14" ht="16.5">
      <c r="C14" s="5"/>
    </row>
    <row r="15" ht="14.25">
      <c r="C15" s="1"/>
    </row>
    <row r="20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11</v>
      </c>
    </row>
    <row r="2" ht="14.25">
      <c r="B2" s="1" t="s">
        <v>12</v>
      </c>
      <c r="C2" s="7" t="s">
        <v>13</v>
      </c>
      <c r="D2" s="7" t="s">
        <v>14</v>
      </c>
      <c r="E2" s="7" t="s">
        <v>15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16</v>
      </c>
      <c r="C5" s="9">
        <v>11</v>
      </c>
      <c r="D5" s="9">
        <v>10</v>
      </c>
      <c r="E5" s="10" t="s">
        <v>17</v>
      </c>
      <c r="F5" s="11"/>
      <c r="G5" t="s">
        <v>18</v>
      </c>
    </row>
    <row r="6" ht="13.9" customHeight="1">
      <c r="B6" s="8" t="s">
        <v>19</v>
      </c>
      <c r="C6" s="12">
        <f>C5/$C19</f>
        <v>36.666666666666671</v>
      </c>
      <c r="D6" s="12">
        <f>D5/$C19</f>
        <v>33.333333333333336</v>
      </c>
      <c r="E6" s="13"/>
      <c r="F6" s="13"/>
      <c r="G6" s="8" t="s">
        <v>20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21</v>
      </c>
      <c r="C8" s="14">
        <v>20</v>
      </c>
      <c r="D8" s="14">
        <v>16</v>
      </c>
      <c r="E8" s="10">
        <v>0.29999999999999999</v>
      </c>
      <c r="F8" s="10"/>
      <c r="G8" s="8" t="s">
        <v>22</v>
      </c>
    </row>
    <row r="9" ht="6.4000000000000004" customHeight="1">
      <c r="C9" s="7"/>
      <c r="D9" s="7"/>
      <c r="E9" s="7"/>
      <c r="F9" s="7"/>
    </row>
    <row r="10" ht="14.25">
      <c r="B10" t="s">
        <v>23</v>
      </c>
      <c r="C10" s="15">
        <f>CU_SU_calculator!C10</f>
        <v>63.75</v>
      </c>
      <c r="D10" s="15">
        <f>CU_SU_calculator!C11</f>
        <v>8.1666666666666679</v>
      </c>
      <c r="E10" s="2">
        <v>200</v>
      </c>
      <c r="F10" s="16"/>
      <c r="G10" t="s">
        <v>24</v>
      </c>
    </row>
    <row r="11" ht="14.25">
      <c r="A11" s="8"/>
      <c r="B11" s="8" t="s">
        <v>25</v>
      </c>
      <c r="C11" s="17">
        <v>0.90000000000000002</v>
      </c>
      <c r="D11" s="18">
        <f>C11</f>
        <v>0.90000000000000002</v>
      </c>
      <c r="E11" s="2"/>
      <c r="F11" s="16"/>
      <c r="G11" s="8"/>
    </row>
    <row r="12" ht="14.25">
      <c r="B12" s="8" t="s">
        <v>26</v>
      </c>
      <c r="C12" s="15">
        <f>C11*C10</f>
        <v>57.375</v>
      </c>
      <c r="D12" s="15">
        <f>D11*D10</f>
        <v>7.3500000000000014</v>
      </c>
      <c r="E12" s="10" t="s">
        <v>17</v>
      </c>
      <c r="F12" s="10"/>
      <c r="G12" t="s">
        <v>27</v>
      </c>
    </row>
    <row r="13" ht="7.5" customHeight="1"/>
    <row r="14" ht="14.25">
      <c r="B14" t="s">
        <v>28</v>
      </c>
      <c r="C14" s="17">
        <v>0.75</v>
      </c>
      <c r="D14" s="17">
        <v>0.75</v>
      </c>
      <c r="G14" t="s">
        <v>29</v>
      </c>
    </row>
    <row r="15" ht="7.5" customHeight="1"/>
    <row r="16" ht="14.25">
      <c r="B16" s="8" t="s">
        <v>30</v>
      </c>
      <c r="C16" s="2">
        <v>550</v>
      </c>
      <c r="D16">
        <v>0</v>
      </c>
      <c r="G16" s="8" t="s">
        <v>31</v>
      </c>
    </row>
    <row r="17" ht="6.4000000000000004" customHeight="1"/>
    <row r="18" ht="14.25">
      <c r="B18" t="s">
        <v>32</v>
      </c>
      <c r="C18" s="2">
        <v>0.10000000000000001</v>
      </c>
      <c r="D18" s="2">
        <v>0.10000000000000001</v>
      </c>
      <c r="G18" t="s">
        <v>18</v>
      </c>
    </row>
    <row r="19" ht="14.25">
      <c r="B19" t="s">
        <v>33</v>
      </c>
      <c r="C19">
        <f>(C18+C20)/2</f>
        <v>0.29999999999999999</v>
      </c>
      <c r="D19" s="8">
        <f>(D18+D20)/2</f>
        <v>0.29999999999999999</v>
      </c>
      <c r="G19" t="s">
        <v>18</v>
      </c>
    </row>
    <row r="20" ht="14.25">
      <c r="B20" t="s">
        <v>34</v>
      </c>
      <c r="C20" s="2">
        <v>0.5</v>
      </c>
      <c r="D20" s="2">
        <v>0.5</v>
      </c>
      <c r="G20" t="s">
        <v>18</v>
      </c>
    </row>
    <row r="21" ht="9.4000000000000004" customHeight="1"/>
    <row r="22" ht="14.25">
      <c r="B22" t="s">
        <v>35</v>
      </c>
      <c r="C22" s="19">
        <f>C10*C8</f>
        <v>1275</v>
      </c>
      <c r="D22" s="19">
        <f>D10*D8</f>
        <v>130.66666666666669</v>
      </c>
      <c r="E22" s="19">
        <f>E10*E8</f>
        <v>60</v>
      </c>
      <c r="F22" s="8"/>
      <c r="G22" t="s">
        <v>20</v>
      </c>
    </row>
    <row r="23" ht="14.25">
      <c r="B23" s="8" t="s">
        <v>36</v>
      </c>
      <c r="C23" s="19">
        <f>C6*C12*(10%+40%*$C14)</f>
        <v>841.50000000000023</v>
      </c>
      <c r="D23" s="19">
        <f>D6*D12*(10%+40%*$C14)</f>
        <v>98.000000000000028</v>
      </c>
      <c r="E23" s="19">
        <v>0</v>
      </c>
      <c r="F23" s="8"/>
      <c r="G23" t="s">
        <v>20</v>
      </c>
    </row>
    <row r="24" ht="14.25">
      <c r="B24" s="8" t="s">
        <v>37</v>
      </c>
      <c r="C24" s="19">
        <f>-1*C10</f>
        <v>-63.75</v>
      </c>
      <c r="D24" s="19">
        <f>-1*D10</f>
        <v>-8.1666666666666679</v>
      </c>
      <c r="E24" s="19"/>
      <c r="F24" s="8"/>
      <c r="G24" s="8"/>
    </row>
    <row r="25" ht="14.25">
      <c r="C25" s="19"/>
      <c r="D25" s="19"/>
    </row>
    <row r="26" ht="14.25">
      <c r="B26" t="s">
        <v>38</v>
      </c>
      <c r="C26" s="19">
        <f>(C22+C23+C24)*60</f>
        <v>123165</v>
      </c>
      <c r="D26" s="19">
        <f>(D22+D23+D24)*60</f>
        <v>13230.000000000004</v>
      </c>
      <c r="E26" s="19">
        <f>(E22+E23)*60</f>
        <v>3600</v>
      </c>
      <c r="F26" s="8"/>
      <c r="G26" t="s">
        <v>39</v>
      </c>
    </row>
    <row r="27" ht="14.25">
      <c r="B27" t="s">
        <v>40</v>
      </c>
      <c r="C27" s="19">
        <f>C26*$C20</f>
        <v>61582.5</v>
      </c>
      <c r="D27" s="19">
        <f>D26*$C20</f>
        <v>6615.0000000000018</v>
      </c>
      <c r="E27" s="19">
        <f>E26*$C20</f>
        <v>1800</v>
      </c>
      <c r="F27" s="8"/>
      <c r="G27" t="s">
        <v>41</v>
      </c>
    </row>
    <row r="28" ht="8.6999999999999993" customHeight="1"/>
    <row r="29" ht="14.25">
      <c r="B29" t="s">
        <v>42</v>
      </c>
      <c r="C29" s="19">
        <f>SUM(C27:E27)</f>
        <v>69997.5</v>
      </c>
      <c r="G29" t="s">
        <v>18</v>
      </c>
    </row>
    <row r="30" ht="14.25">
      <c r="B30" t="s">
        <v>43</v>
      </c>
      <c r="C30" s="20">
        <v>10000</v>
      </c>
      <c r="G30" t="s">
        <v>18</v>
      </c>
    </row>
    <row r="31" ht="14.25">
      <c r="A31" s="8"/>
      <c r="B31" s="8" t="s">
        <v>44</v>
      </c>
      <c r="C31" s="9">
        <v>8.0000000000000002e-002</v>
      </c>
      <c r="D31" s="8"/>
      <c r="E31" s="8"/>
      <c r="F31" s="8"/>
      <c r="G31" s="8" t="s">
        <v>18</v>
      </c>
    </row>
    <row r="32" ht="14.25">
      <c r="A32" s="8"/>
      <c r="B32" s="8" t="s">
        <v>45</v>
      </c>
      <c r="C32" s="21">
        <f>C16*24*365*C31/1000*5</f>
        <v>1927.2</v>
      </c>
      <c r="D32" s="8"/>
      <c r="E32" s="8"/>
      <c r="F32" s="8"/>
      <c r="G32" s="8" t="s">
        <v>18</v>
      </c>
    </row>
    <row r="33" ht="14.25">
      <c r="B33" s="8" t="s">
        <v>46</v>
      </c>
      <c r="C33" s="19">
        <f>C29-C32-C30</f>
        <v>58070.300000000003</v>
      </c>
    </row>
    <row r="34" ht="14.25">
      <c r="B34" s="8"/>
      <c r="C34" s="19"/>
    </row>
    <row r="35" ht="14.25">
      <c r="B35" t="s">
        <v>47</v>
      </c>
      <c r="C35" s="22">
        <f>(C29-(C30+C32))/(C30+C32)</f>
        <v>4.8687286202964648</v>
      </c>
      <c r="E35" s="23"/>
      <c r="F35" s="23"/>
    </row>
    <row r="36" ht="14.25"/>
    <row r="37" ht="14.25"/>
    <row r="38" ht="14.25">
      <c r="B38" s="24" t="s">
        <v>48</v>
      </c>
    </row>
    <row r="39" ht="14.25">
      <c r="B39" s="25" t="s">
        <v>49</v>
      </c>
    </row>
    <row r="40" ht="14.25">
      <c r="B40" s="25" t="s">
        <v>50</v>
      </c>
    </row>
    <row r="41" ht="14.25">
      <c r="B41" s="25" t="s">
        <v>51</v>
      </c>
    </row>
    <row r="42" ht="14.25">
      <c r="B42" s="25" t="s">
        <v>52</v>
      </c>
    </row>
    <row r="43" ht="14.25">
      <c r="B43" s="26" t="s">
        <v>53</v>
      </c>
    </row>
    <row r="44" ht="14.25">
      <c r="B44" s="25" t="s">
        <v>54</v>
      </c>
    </row>
    <row r="45" ht="14.25">
      <c r="B45" s="25" t="s">
        <v>55</v>
      </c>
    </row>
    <row r="46" ht="14.25">
      <c r="B46" s="25" t="s">
        <v>56</v>
      </c>
    </row>
    <row r="47" ht="14.25">
      <c r="B47" s="27" t="s">
        <v>57</v>
      </c>
    </row>
    <row r="48" ht="14.25">
      <c r="B48" s="27" t="s">
        <v>58</v>
      </c>
    </row>
    <row r="49" ht="14.25">
      <c r="B49" s="28"/>
    </row>
    <row r="50" ht="14.25">
      <c r="B50" s="29" t="s">
        <v>59</v>
      </c>
    </row>
    <row r="51" ht="14.25"/>
    <row r="52" ht="14.25"/>
    <row r="53" ht="14.25">
      <c r="B53" s="1" t="s">
        <v>60</v>
      </c>
    </row>
    <row r="54" ht="14.25">
      <c r="B54" s="1" t="s">
        <v>61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.39997558519241921"/>
    <outlinePr applyStyles="0" showOutlineSymbols="1" summaryBelow="1" summaryRight="1"/>
    <pageSetUpPr autoPageBreaks="1" fitToPage="0"/>
  </sheetPr>
  <sheetViews>
    <sheetView showGridLines="0" showRowColHeaders="0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11</v>
      </c>
    </row>
    <row r="2" ht="13.9">
      <c r="B2" s="1" t="s">
        <v>12</v>
      </c>
      <c r="C2" s="7" t="s">
        <v>13</v>
      </c>
      <c r="D2" s="7" t="s">
        <v>14</v>
      </c>
      <c r="E2" s="7" t="s">
        <v>15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16</v>
      </c>
      <c r="C5" s="9">
        <v>10</v>
      </c>
      <c r="D5" s="9">
        <v>6</v>
      </c>
      <c r="E5" s="10" t="s">
        <v>17</v>
      </c>
      <c r="F5" s="11"/>
      <c r="G5" t="s">
        <v>18</v>
      </c>
    </row>
    <row r="6" ht="13.9" customHeight="1">
      <c r="B6" s="8" t="s">
        <v>19</v>
      </c>
      <c r="C6" s="12">
        <f>C5/$C19</f>
        <v>33.333333333333336</v>
      </c>
      <c r="D6" s="12">
        <f>D5/$C19</f>
        <v>20</v>
      </c>
      <c r="E6" s="13"/>
      <c r="F6" s="13"/>
      <c r="G6" s="8" t="s">
        <v>20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21</v>
      </c>
      <c r="C8" s="14">
        <v>16</v>
      </c>
      <c r="D8" s="14">
        <v>10</v>
      </c>
      <c r="E8" s="10">
        <v>0.29999999999999999</v>
      </c>
      <c r="F8" s="10"/>
      <c r="G8" s="8" t="s">
        <v>22</v>
      </c>
    </row>
    <row r="9" ht="6.4000000000000004" customHeight="1">
      <c r="C9" s="7"/>
      <c r="D9" s="7"/>
      <c r="E9" s="7"/>
      <c r="F9" s="7"/>
    </row>
    <row r="10" ht="13.9">
      <c r="B10" t="s">
        <v>23</v>
      </c>
      <c r="C10" s="15">
        <f>CU_SU_calculator!C10</f>
        <v>63.75</v>
      </c>
      <c r="D10" s="15">
        <f>CU_SU_calculator!C11</f>
        <v>8.1666666666666679</v>
      </c>
      <c r="E10" s="2">
        <v>200</v>
      </c>
      <c r="F10" s="16"/>
      <c r="G10" s="8" t="s">
        <v>24</v>
      </c>
    </row>
    <row r="11" ht="13.9">
      <c r="A11" s="8"/>
      <c r="B11" s="8" t="s">
        <v>25</v>
      </c>
      <c r="C11" s="17">
        <v>0.55000000000000004</v>
      </c>
      <c r="D11" s="18">
        <f>C11</f>
        <v>0.55000000000000004</v>
      </c>
      <c r="E11" s="2"/>
      <c r="F11" s="16"/>
      <c r="G11" s="8"/>
    </row>
    <row r="12" ht="13.9">
      <c r="B12" s="8" t="s">
        <v>26</v>
      </c>
      <c r="C12" s="15">
        <f>C11*C10</f>
        <v>35.0625</v>
      </c>
      <c r="D12" s="15">
        <f>D11*D10</f>
        <v>4.491666666666668</v>
      </c>
      <c r="E12" s="10" t="s">
        <v>17</v>
      </c>
      <c r="F12" s="10"/>
      <c r="G12" t="s">
        <v>27</v>
      </c>
    </row>
    <row r="13" ht="7.5" customHeight="1"/>
    <row r="14" ht="13.9">
      <c r="B14" t="s">
        <v>28</v>
      </c>
      <c r="C14" s="17">
        <v>0.29999999999999999</v>
      </c>
      <c r="D14" s="17">
        <v>0.29999999999999999</v>
      </c>
      <c r="G14" t="s">
        <v>29</v>
      </c>
    </row>
    <row r="15" ht="7.5" customHeight="1"/>
    <row r="16" ht="13.9">
      <c r="B16" s="8" t="s">
        <v>30</v>
      </c>
      <c r="C16" s="2">
        <v>40</v>
      </c>
      <c r="D16">
        <v>0</v>
      </c>
      <c r="G16" s="8" t="s">
        <v>31</v>
      </c>
    </row>
    <row r="17" ht="6.4000000000000004" customHeight="1"/>
    <row r="18" ht="13.9">
      <c r="B18" t="s">
        <v>32</v>
      </c>
      <c r="C18" s="2">
        <v>0.10000000000000001</v>
      </c>
      <c r="D18" s="2">
        <v>0.10000000000000001</v>
      </c>
      <c r="G18" t="s">
        <v>18</v>
      </c>
    </row>
    <row r="19" ht="13.9">
      <c r="B19" t="s">
        <v>33</v>
      </c>
      <c r="C19">
        <f>(C18+C20)/2</f>
        <v>0.29999999999999999</v>
      </c>
      <c r="D19" s="8">
        <f>(D18+D20)/2</f>
        <v>0.29999999999999999</v>
      </c>
      <c r="G19" t="s">
        <v>18</v>
      </c>
    </row>
    <row r="20" ht="13.9">
      <c r="B20" t="s">
        <v>34</v>
      </c>
      <c r="C20" s="2">
        <v>0.5</v>
      </c>
      <c r="D20" s="2">
        <v>0.5</v>
      </c>
      <c r="G20" t="s">
        <v>18</v>
      </c>
    </row>
    <row r="21" ht="9.4000000000000004" customHeight="1"/>
    <row r="22" ht="13.9">
      <c r="B22" t="s">
        <v>35</v>
      </c>
      <c r="C22" s="19">
        <f>C10*C8</f>
        <v>1020</v>
      </c>
      <c r="D22" s="19">
        <f>D10*D8</f>
        <v>81.666666666666686</v>
      </c>
      <c r="E22" s="19">
        <f>E10*E8</f>
        <v>60</v>
      </c>
      <c r="F22" s="8"/>
      <c r="G22" t="s">
        <v>20</v>
      </c>
    </row>
    <row r="23" ht="13.9">
      <c r="B23" s="8" t="s">
        <v>36</v>
      </c>
      <c r="C23" s="19">
        <f>C6*C12*(10%+40%*$C14)</f>
        <v>257.125</v>
      </c>
      <c r="D23" s="19">
        <f>D6*D12*(10%+40%*$C14)</f>
        <v>19.763333333333339</v>
      </c>
      <c r="E23" s="19">
        <v>0</v>
      </c>
      <c r="F23" s="8"/>
      <c r="G23" t="s">
        <v>20</v>
      </c>
    </row>
    <row r="24" ht="13.9">
      <c r="B24" s="8" t="s">
        <v>37</v>
      </c>
      <c r="C24" s="19">
        <f>-1*C10</f>
        <v>-63.75</v>
      </c>
      <c r="D24" s="19">
        <f>-1*D10</f>
        <v>-8.1666666666666679</v>
      </c>
      <c r="E24" s="19"/>
      <c r="F24" s="8"/>
      <c r="G24" s="8"/>
    </row>
    <row r="25" ht="13.9">
      <c r="C25" s="19"/>
      <c r="D25" s="19"/>
    </row>
    <row r="26" ht="13.9">
      <c r="B26" t="s">
        <v>38</v>
      </c>
      <c r="C26" s="19">
        <f>(C22+C23+C24)*60</f>
        <v>72802.5</v>
      </c>
      <c r="D26" s="19">
        <f>(D22+D23+D24)*60</f>
        <v>5595.8000000000011</v>
      </c>
      <c r="E26" s="19">
        <f>(E22+E23)*60</f>
        <v>3600</v>
      </c>
      <c r="F26" s="8"/>
      <c r="G26" t="s">
        <v>39</v>
      </c>
    </row>
    <row r="27" ht="13.9">
      <c r="B27" t="s">
        <v>40</v>
      </c>
      <c r="C27" s="19">
        <f>C26*$C20</f>
        <v>36401.25</v>
      </c>
      <c r="D27" s="19">
        <f>D26*$C20</f>
        <v>2797.9000000000005</v>
      </c>
      <c r="E27" s="19">
        <f>E26*$C20</f>
        <v>1800</v>
      </c>
      <c r="F27" s="8"/>
      <c r="G27" t="s">
        <v>41</v>
      </c>
    </row>
    <row r="28" ht="8.6999999999999993" customHeight="1"/>
    <row r="29" ht="13.9">
      <c r="B29" t="s">
        <v>42</v>
      </c>
      <c r="C29" s="19">
        <f>SUM(C27:E27)</f>
        <v>40999.150000000001</v>
      </c>
      <c r="G29" t="s">
        <v>18</v>
      </c>
    </row>
    <row r="30" ht="13.9">
      <c r="B30" t="s">
        <v>43</v>
      </c>
      <c r="C30" s="20">
        <v>1100</v>
      </c>
      <c r="G30" t="s">
        <v>18</v>
      </c>
    </row>
    <row r="31" ht="13.9">
      <c r="A31" s="8"/>
      <c r="B31" s="8" t="s">
        <v>44</v>
      </c>
      <c r="C31" s="9">
        <v>0.14999999999999999</v>
      </c>
      <c r="D31" s="8"/>
      <c r="E31" s="8"/>
      <c r="F31" s="8"/>
      <c r="G31" s="8" t="s">
        <v>18</v>
      </c>
    </row>
    <row r="32" ht="13.9">
      <c r="A32" s="8"/>
      <c r="B32" s="8" t="s">
        <v>45</v>
      </c>
      <c r="C32" s="21">
        <f>C16*24*365*C31/1000*5</f>
        <v>262.80000000000001</v>
      </c>
      <c r="D32" s="8"/>
      <c r="E32" s="8"/>
      <c r="F32" s="8"/>
      <c r="G32" s="8" t="s">
        <v>18</v>
      </c>
    </row>
    <row r="33" ht="13.9">
      <c r="B33" s="8" t="s">
        <v>46</v>
      </c>
      <c r="C33" s="19">
        <f>C29-C32-C30</f>
        <v>39636.349999999999</v>
      </c>
    </row>
    <row r="34" ht="14.25">
      <c r="B34" s="8"/>
      <c r="C34" s="19"/>
    </row>
    <row r="35" ht="14.25">
      <c r="B35" t="s">
        <v>47</v>
      </c>
      <c r="C35" s="22">
        <f>(C29-(C30+C32))/(C30+C32)</f>
        <v>29.084495157029643</v>
      </c>
      <c r="E35" s="23"/>
      <c r="F35" s="23"/>
    </row>
    <row r="36" ht="14.25"/>
    <row r="37" ht="14.25"/>
    <row r="38" ht="14.25">
      <c r="B38" s="24" t="s">
        <v>48</v>
      </c>
    </row>
    <row r="39" ht="14.25">
      <c r="B39" s="25" t="s">
        <v>49</v>
      </c>
    </row>
    <row r="40" ht="14.25">
      <c r="B40" s="25" t="s">
        <v>50</v>
      </c>
    </row>
    <row r="41" ht="14.25">
      <c r="B41" s="25" t="s">
        <v>51</v>
      </c>
    </row>
    <row r="42" ht="14.25">
      <c r="B42" s="25" t="s">
        <v>52</v>
      </c>
    </row>
    <row r="43" ht="14.25">
      <c r="B43" s="26" t="s">
        <v>53</v>
      </c>
    </row>
    <row r="44" ht="14.25">
      <c r="B44" s="25" t="s">
        <v>54</v>
      </c>
    </row>
    <row r="45" ht="14.25">
      <c r="B45" s="25" t="s">
        <v>55</v>
      </c>
    </row>
    <row r="46" ht="14.25">
      <c r="B46" s="25" t="s">
        <v>56</v>
      </c>
    </row>
    <row r="47" ht="14.25">
      <c r="B47" s="27" t="s">
        <v>57</v>
      </c>
    </row>
    <row r="48" ht="14.25">
      <c r="B48" s="27" t="s">
        <v>58</v>
      </c>
    </row>
    <row r="49" ht="14.25">
      <c r="B49" s="28"/>
    </row>
    <row r="50" ht="14.25">
      <c r="B50" s="29" t="s">
        <v>59</v>
      </c>
    </row>
    <row r="51" ht="14.25"/>
    <row r="52" ht="14.25"/>
    <row r="53" ht="14.25">
      <c r="B53" s="1" t="s">
        <v>60</v>
      </c>
    </row>
    <row r="54" ht="14.25">
      <c r="B54" s="1" t="s">
        <v>61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2021-07-14T07:37:04Z</dcterms:modified>
</cp:coreProperties>
</file>