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lin.haaland/Documents/Master/"/>
    </mc:Choice>
  </mc:AlternateContent>
  <bookViews>
    <workbookView xWindow="17860" yWindow="460" windowWidth="10940" windowHeight="17460" tabRatio="500" activeTab="2"/>
  </bookViews>
  <sheets>
    <sheet name="Resistivity" sheetId="1" r:id="rId1"/>
    <sheet name="Electric permittivity" sheetId="4" r:id="rId2"/>
    <sheet name="Ark3" sheetId="5" r:id="rId3"/>
    <sheet name="Ark1" sheetId="3" r:id="rId4"/>
    <sheet name="Thermal conductivity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5" l="1"/>
  <c r="E29" i="5"/>
  <c r="E28" i="5"/>
  <c r="E27" i="5"/>
  <c r="E25" i="5"/>
  <c r="E24" i="5"/>
  <c r="D23" i="5"/>
  <c r="E23" i="5"/>
  <c r="E22" i="5"/>
  <c r="E26" i="5"/>
  <c r="D29" i="5"/>
  <c r="D28" i="5"/>
  <c r="D27" i="5"/>
  <c r="D25" i="5"/>
  <c r="D24" i="5"/>
  <c r="D22" i="5"/>
  <c r="D10" i="4"/>
  <c r="D9" i="4"/>
  <c r="D8" i="4"/>
  <c r="D6" i="4"/>
  <c r="D4" i="4"/>
  <c r="D3" i="4"/>
  <c r="D2" i="4"/>
  <c r="C16" i="5"/>
  <c r="C15" i="5"/>
  <c r="C14" i="5"/>
  <c r="C9" i="5"/>
  <c r="C13" i="5"/>
  <c r="C12" i="5"/>
  <c r="C11" i="5"/>
  <c r="C10" i="5"/>
  <c r="C8" i="5"/>
  <c r="C7" i="5"/>
  <c r="C6" i="5"/>
  <c r="C5" i="5"/>
  <c r="C4" i="5"/>
  <c r="C3" i="5"/>
  <c r="C2" i="5"/>
  <c r="L16" i="1"/>
  <c r="L14" i="1"/>
  <c r="L12" i="1"/>
  <c r="L11" i="1"/>
  <c r="L10" i="1"/>
  <c r="L7" i="1"/>
  <c r="L5" i="1"/>
  <c r="L4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E26" i="1"/>
  <c r="D25" i="1"/>
  <c r="C25" i="1"/>
  <c r="D24" i="1"/>
  <c r="C24" i="1"/>
  <c r="D23" i="1"/>
  <c r="C23" i="1"/>
  <c r="D22" i="1"/>
  <c r="C22" i="1"/>
  <c r="E21" i="1"/>
  <c r="E20" i="1"/>
  <c r="D19" i="1"/>
  <c r="C19" i="1"/>
  <c r="D8" i="3"/>
  <c r="C8" i="3"/>
  <c r="E6" i="3"/>
  <c r="D11" i="3"/>
  <c r="C11" i="3"/>
  <c r="E7" i="3"/>
  <c r="D9" i="3"/>
  <c r="C9" i="3"/>
  <c r="D10" i="3"/>
  <c r="C10" i="3"/>
  <c r="E12" i="3"/>
  <c r="D5" i="3"/>
  <c r="C5" i="3"/>
  <c r="C6" i="1"/>
  <c r="H11" i="2"/>
  <c r="E17" i="2"/>
  <c r="E28" i="2"/>
  <c r="E25" i="2"/>
  <c r="E23" i="2"/>
  <c r="E12" i="2"/>
  <c r="E8" i="2"/>
  <c r="E4" i="2"/>
  <c r="E2" i="2"/>
  <c r="C5" i="1"/>
  <c r="D5" i="1"/>
  <c r="D6" i="1"/>
  <c r="C7" i="1"/>
  <c r="D7" i="1"/>
  <c r="C10" i="1"/>
  <c r="D10" i="1"/>
  <c r="C11" i="1"/>
  <c r="D11" i="1"/>
  <c r="C12" i="1"/>
  <c r="D12" i="1"/>
  <c r="C4" i="1"/>
  <c r="D4" i="1"/>
</calcChain>
</file>

<file path=xl/sharedStrings.xml><?xml version="1.0" encoding="utf-8"?>
<sst xmlns="http://schemas.openxmlformats.org/spreadsheetml/2006/main" count="218" uniqueCount="43">
  <si>
    <t>Mineral</t>
  </si>
  <si>
    <t>Orthoclase</t>
  </si>
  <si>
    <t>Quartz</t>
  </si>
  <si>
    <t>Plagioclase</t>
  </si>
  <si>
    <t>Pyroxene</t>
  </si>
  <si>
    <t>Olivine</t>
  </si>
  <si>
    <t>Muscovite</t>
  </si>
  <si>
    <t>Biotite</t>
  </si>
  <si>
    <t>Amphibole</t>
  </si>
  <si>
    <t>Resistivity (ohm m)</t>
  </si>
  <si>
    <t>Albite</t>
  </si>
  <si>
    <t>Anorthite</t>
  </si>
  <si>
    <t>Hornblende</t>
  </si>
  <si>
    <t>Electrical conductivity (S m^-1)</t>
  </si>
  <si>
    <t>Thermal conductivity (W/mK)</t>
  </si>
  <si>
    <t>alpha</t>
  </si>
  <si>
    <t>amorphous</t>
  </si>
  <si>
    <t>mean</t>
  </si>
  <si>
    <t>CR</t>
  </si>
  <si>
    <t>DJ</t>
  </si>
  <si>
    <t>B</t>
  </si>
  <si>
    <t>CH</t>
  </si>
  <si>
    <t>Enstatite</t>
  </si>
  <si>
    <t>M</t>
  </si>
  <si>
    <t>Diopside</t>
  </si>
  <si>
    <t>Forsterite</t>
  </si>
  <si>
    <t>Fayalite</t>
  </si>
  <si>
    <t>Avg</t>
  </si>
  <si>
    <t>Water</t>
  </si>
  <si>
    <t>Low</t>
  </si>
  <si>
    <t>High</t>
  </si>
  <si>
    <t>Labradorite (Anorthite)</t>
  </si>
  <si>
    <t>Phlogopite</t>
  </si>
  <si>
    <t>Source</t>
  </si>
  <si>
    <t>Olhoeft (NB! Read from graph)</t>
  </si>
  <si>
    <t>Beblo</t>
  </si>
  <si>
    <t>Developments in Petroleum Science</t>
  </si>
  <si>
    <t>Resistivity</t>
  </si>
  <si>
    <t>Wikipedia</t>
  </si>
  <si>
    <t>Dielectric permittivity at 1 MHz</t>
  </si>
  <si>
    <t>DC Conductivity (S/m)</t>
  </si>
  <si>
    <t>Augite</t>
  </si>
  <si>
    <t>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</si>
</sst>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Benyttet hyperkobling" xfId="2" builtinId="9" hidden="1"/>
    <cellStyle name="Benyttet hyperkobling" xfId="4" builtinId="9" hidden="1"/>
    <cellStyle name="Hyperkobling" xfId="1" builtinId="8" hidden="1"/>
    <cellStyle name="Hyperkobling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8"/>
  <sheetViews>
    <sheetView workbookViewId="0">
      <selection activeCell="C4" sqref="C4"/>
    </sheetView>
  </sheetViews>
  <sheetFormatPr baseColWidth="10" defaultRowHeight="16" x14ac:dyDescent="0.2"/>
  <cols>
    <col min="1" max="2" width="12.5" customWidth="1"/>
    <col min="3" max="3" width="24.6640625" customWidth="1"/>
    <col min="4" max="4" width="8.6640625" customWidth="1"/>
    <col min="11" max="11" width="12.1640625" bestFit="1" customWidth="1"/>
    <col min="12" max="12" width="11.83203125" customWidth="1"/>
    <col min="15" max="15" width="11.1640625" bestFit="1" customWidth="1"/>
  </cols>
  <sheetData>
    <row r="3" spans="1:15" x14ac:dyDescent="0.2">
      <c r="A3" t="s">
        <v>0</v>
      </c>
      <c r="C3" t="s">
        <v>9</v>
      </c>
      <c r="D3" t="s">
        <v>13</v>
      </c>
      <c r="F3" t="s">
        <v>33</v>
      </c>
      <c r="J3" t="s">
        <v>0</v>
      </c>
      <c r="K3" t="s">
        <v>37</v>
      </c>
      <c r="N3" t="s">
        <v>0</v>
      </c>
    </row>
    <row r="4" spans="1:15" x14ac:dyDescent="0.2">
      <c r="A4" t="s">
        <v>1</v>
      </c>
      <c r="C4">
        <f>1.4*10^12</f>
        <v>1400000000000</v>
      </c>
      <c r="D4">
        <f>1/C4</f>
        <v>7.1428571428571424E-13</v>
      </c>
      <c r="F4" t="s">
        <v>36</v>
      </c>
      <c r="J4" t="s">
        <v>1</v>
      </c>
      <c r="K4">
        <f>C4</f>
        <v>1400000000000</v>
      </c>
      <c r="L4">
        <f>K4</f>
        <v>1400000000000</v>
      </c>
      <c r="N4" t="s">
        <v>1</v>
      </c>
      <c r="O4">
        <v>1400000000000</v>
      </c>
    </row>
    <row r="5" spans="1:15" x14ac:dyDescent="0.2">
      <c r="A5" t="s">
        <v>2</v>
      </c>
      <c r="C5">
        <f>2*10^14</f>
        <v>200000000000000</v>
      </c>
      <c r="D5">
        <f>1/C5</f>
        <v>5E-15</v>
      </c>
      <c r="F5" t="s">
        <v>36</v>
      </c>
      <c r="J5" t="s">
        <v>2</v>
      </c>
      <c r="K5">
        <f>C5</f>
        <v>200000000000000</v>
      </c>
      <c r="L5">
        <f>(K5+K6)/2</f>
        <v>150009500000000</v>
      </c>
      <c r="N5" t="s">
        <v>2</v>
      </c>
      <c r="O5">
        <v>150009500000000</v>
      </c>
    </row>
    <row r="6" spans="1:15" x14ac:dyDescent="0.2">
      <c r="A6" t="s">
        <v>3</v>
      </c>
      <c r="B6" t="s">
        <v>10</v>
      </c>
      <c r="C6">
        <f>4.8*10^8</f>
        <v>480000000</v>
      </c>
      <c r="D6">
        <f>1/C6</f>
        <v>2.0833333333333334E-9</v>
      </c>
      <c r="F6" t="s">
        <v>36</v>
      </c>
      <c r="K6">
        <f>(C19+D19)/2</f>
        <v>100019000000000</v>
      </c>
      <c r="N6" t="s">
        <v>3</v>
      </c>
      <c r="O6">
        <v>4092000000</v>
      </c>
    </row>
    <row r="7" spans="1:15" x14ac:dyDescent="0.2">
      <c r="B7" t="s">
        <v>11</v>
      </c>
      <c r="C7">
        <f>7.7*10^9</f>
        <v>7700000000</v>
      </c>
      <c r="D7">
        <f>1/C7</f>
        <v>1.2987012987012988E-10</v>
      </c>
      <c r="F7" t="s">
        <v>36</v>
      </c>
      <c r="J7" t="s">
        <v>3</v>
      </c>
      <c r="K7">
        <f>C6</f>
        <v>480000000</v>
      </c>
      <c r="L7">
        <f>(K7+K8+K9)/2</f>
        <v>4092000000</v>
      </c>
      <c r="N7" t="s">
        <v>4</v>
      </c>
      <c r="O7">
        <v>15050000</v>
      </c>
    </row>
    <row r="8" spans="1:15" x14ac:dyDescent="0.2">
      <c r="A8" t="s">
        <v>4</v>
      </c>
      <c r="K8">
        <f>C7</f>
        <v>7700000000</v>
      </c>
      <c r="N8" t="s">
        <v>5</v>
      </c>
      <c r="O8">
        <v>30500</v>
      </c>
    </row>
    <row r="9" spans="1:15" x14ac:dyDescent="0.2">
      <c r="A9" t="s">
        <v>5</v>
      </c>
      <c r="K9">
        <f>E20</f>
        <v>4000000</v>
      </c>
      <c r="N9" t="s">
        <v>6</v>
      </c>
      <c r="O9">
        <v>26350000000000</v>
      </c>
    </row>
    <row r="10" spans="1:15" x14ac:dyDescent="0.2">
      <c r="A10" t="s">
        <v>6</v>
      </c>
      <c r="C10">
        <f>2.2*10^12</f>
        <v>2200000000000</v>
      </c>
      <c r="D10">
        <f>1/C10</f>
        <v>4.5454545454545457E-13</v>
      </c>
      <c r="F10" t="s">
        <v>36</v>
      </c>
      <c r="J10" t="s">
        <v>4</v>
      </c>
      <c r="K10">
        <f>(C22+D22)/2</f>
        <v>15050000</v>
      </c>
      <c r="L10">
        <f>K10</f>
        <v>15050000</v>
      </c>
      <c r="N10" t="s">
        <v>7</v>
      </c>
      <c r="O10">
        <v>316500000000</v>
      </c>
    </row>
    <row r="11" spans="1:15" x14ac:dyDescent="0.2">
      <c r="A11" t="s">
        <v>7</v>
      </c>
      <c r="C11">
        <f>8.3*10^10</f>
        <v>83000000000</v>
      </c>
      <c r="D11">
        <f>1/C11</f>
        <v>1.2048192771084338E-11</v>
      </c>
      <c r="F11" t="s">
        <v>36</v>
      </c>
      <c r="J11" t="s">
        <v>5</v>
      </c>
      <c r="K11">
        <f>(C23+D23)/2</f>
        <v>30500</v>
      </c>
      <c r="L11">
        <f>K11</f>
        <v>30500</v>
      </c>
      <c r="N11" t="s">
        <v>8</v>
      </c>
      <c r="O11">
        <v>24005000000</v>
      </c>
    </row>
    <row r="12" spans="1:15" x14ac:dyDescent="0.2">
      <c r="A12" t="s">
        <v>8</v>
      </c>
      <c r="B12" t="s">
        <v>12</v>
      </c>
      <c r="C12">
        <f>4.8*10^10</f>
        <v>48000000000</v>
      </c>
      <c r="D12">
        <f>1/C12</f>
        <v>2.0833333333333332E-11</v>
      </c>
      <c r="F12" t="s">
        <v>36</v>
      </c>
      <c r="J12" t="s">
        <v>6</v>
      </c>
      <c r="K12">
        <f>C10</f>
        <v>2200000000000</v>
      </c>
      <c r="L12">
        <f>(K12+K13)/2</f>
        <v>26350000000000</v>
      </c>
      <c r="N12" t="s">
        <v>28</v>
      </c>
      <c r="O12">
        <v>0.2</v>
      </c>
    </row>
    <row r="13" spans="1:15" x14ac:dyDescent="0.2">
      <c r="K13">
        <f>(C24+D24)/2</f>
        <v>50500000000000</v>
      </c>
    </row>
    <row r="14" spans="1:15" x14ac:dyDescent="0.2">
      <c r="J14" t="s">
        <v>7</v>
      </c>
      <c r="K14">
        <f>C11</f>
        <v>83000000000</v>
      </c>
      <c r="L14">
        <f>(K14+K15)/2</f>
        <v>316500000000</v>
      </c>
    </row>
    <row r="15" spans="1:15" x14ac:dyDescent="0.2">
      <c r="K15">
        <f>(C25+D25)/2</f>
        <v>550000000000</v>
      </c>
    </row>
    <row r="16" spans="1:15" x14ac:dyDescent="0.2">
      <c r="A16" t="s">
        <v>0</v>
      </c>
      <c r="C16" t="s">
        <v>9</v>
      </c>
      <c r="F16" t="s">
        <v>33</v>
      </c>
      <c r="J16" t="s">
        <v>8</v>
      </c>
      <c r="K16">
        <f>C12</f>
        <v>48000000000</v>
      </c>
      <c r="L16">
        <f>(K16+K17)/2</f>
        <v>24005000000</v>
      </c>
    </row>
    <row r="17" spans="1:11" x14ac:dyDescent="0.2">
      <c r="C17" t="s">
        <v>29</v>
      </c>
      <c r="D17" t="s">
        <v>30</v>
      </c>
      <c r="E17" t="s">
        <v>27</v>
      </c>
      <c r="K17">
        <f>E26</f>
        <v>10000000</v>
      </c>
    </row>
    <row r="18" spans="1:11" x14ac:dyDescent="0.2">
      <c r="A18" t="s">
        <v>1</v>
      </c>
    </row>
    <row r="19" spans="1:11" x14ac:dyDescent="0.2">
      <c r="A19" t="s">
        <v>2</v>
      </c>
      <c r="C19">
        <f>3.8*10^10</f>
        <v>38000000000</v>
      </c>
      <c r="D19">
        <f>2*10^14</f>
        <v>200000000000000</v>
      </c>
      <c r="F19" t="s">
        <v>35</v>
      </c>
    </row>
    <row r="20" spans="1:11" x14ac:dyDescent="0.2">
      <c r="A20" t="s">
        <v>3</v>
      </c>
      <c r="B20" t="s">
        <v>10</v>
      </c>
      <c r="E20">
        <f>4*10^6</f>
        <v>4000000</v>
      </c>
      <c r="F20" t="s">
        <v>35</v>
      </c>
    </row>
    <row r="21" spans="1:11" x14ac:dyDescent="0.2">
      <c r="B21" s="1" t="s">
        <v>31</v>
      </c>
      <c r="C21" s="1"/>
      <c r="D21" s="1"/>
      <c r="E21" s="1">
        <f>1*10^5</f>
        <v>100000</v>
      </c>
      <c r="F21" t="s">
        <v>35</v>
      </c>
    </row>
    <row r="22" spans="1:11" x14ac:dyDescent="0.2">
      <c r="A22" t="s">
        <v>4</v>
      </c>
      <c r="C22">
        <f>10^5</f>
        <v>100000</v>
      </c>
      <c r="D22">
        <f>3*10^7</f>
        <v>30000000</v>
      </c>
      <c r="F22" t="s">
        <v>34</v>
      </c>
    </row>
    <row r="23" spans="1:11" x14ac:dyDescent="0.2">
      <c r="A23" t="s">
        <v>5</v>
      </c>
      <c r="C23">
        <f>1*10^3</f>
        <v>1000</v>
      </c>
      <c r="D23">
        <f>6*10^4</f>
        <v>60000</v>
      </c>
      <c r="F23" t="s">
        <v>35</v>
      </c>
    </row>
    <row r="24" spans="1:11" x14ac:dyDescent="0.2">
      <c r="A24" t="s">
        <v>6</v>
      </c>
      <c r="C24">
        <f>1*10^12</f>
        <v>1000000000000</v>
      </c>
      <c r="D24">
        <f>1*10^14</f>
        <v>100000000000000</v>
      </c>
      <c r="F24" t="s">
        <v>35</v>
      </c>
    </row>
    <row r="25" spans="1:11" x14ac:dyDescent="0.2">
      <c r="A25" t="s">
        <v>7</v>
      </c>
      <c r="B25" t="s">
        <v>32</v>
      </c>
      <c r="C25">
        <f>1*10^11</f>
        <v>100000000000</v>
      </c>
      <c r="D25">
        <f>1*10^12</f>
        <v>1000000000000</v>
      </c>
      <c r="F25" t="s">
        <v>35</v>
      </c>
    </row>
    <row r="26" spans="1:11" x14ac:dyDescent="0.2">
      <c r="A26" t="s">
        <v>8</v>
      </c>
      <c r="B26" t="s">
        <v>12</v>
      </c>
      <c r="E26">
        <f>1*10^7</f>
        <v>10000000</v>
      </c>
      <c r="F26" t="s">
        <v>35</v>
      </c>
    </row>
    <row r="28" spans="1:11" x14ac:dyDescent="0.2">
      <c r="A28" t="s">
        <v>28</v>
      </c>
      <c r="C28">
        <v>0.2</v>
      </c>
      <c r="F28" t="s">
        <v>38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2" sqref="A1:E12"/>
    </sheetView>
  </sheetViews>
  <sheetFormatPr baseColWidth="10" defaultRowHeight="16" x14ac:dyDescent="0.2"/>
  <cols>
    <col min="3" max="3" width="26.5" customWidth="1"/>
    <col min="4" max="4" width="13.83203125" customWidth="1"/>
  </cols>
  <sheetData>
    <row r="1" spans="1:4" x14ac:dyDescent="0.2">
      <c r="A1" t="s">
        <v>0</v>
      </c>
      <c r="C1" t="s">
        <v>39</v>
      </c>
      <c r="D1" t="s">
        <v>40</v>
      </c>
    </row>
    <row r="2" spans="1:4" x14ac:dyDescent="0.2">
      <c r="A2" t="s">
        <v>1</v>
      </c>
      <c r="C2">
        <v>5.6</v>
      </c>
      <c r="D2">
        <f>6.9*10^(-13)</f>
        <v>6.9000000000000009E-13</v>
      </c>
    </row>
    <row r="3" spans="1:4" x14ac:dyDescent="0.2">
      <c r="A3" t="s">
        <v>2</v>
      </c>
      <c r="C3">
        <v>4.5</v>
      </c>
      <c r="D3">
        <f>5*10^(-15)</f>
        <v>5.0000000000000008E-15</v>
      </c>
    </row>
    <row r="4" spans="1:4" x14ac:dyDescent="0.2">
      <c r="A4" t="s">
        <v>3</v>
      </c>
      <c r="B4" t="s">
        <v>10</v>
      </c>
      <c r="C4">
        <v>6.95</v>
      </c>
      <c r="D4">
        <f>2.1*10^(-9)</f>
        <v>2.1000000000000002E-9</v>
      </c>
    </row>
    <row r="5" spans="1:4" x14ac:dyDescent="0.2">
      <c r="B5" t="s">
        <v>11</v>
      </c>
      <c r="C5">
        <v>6.9</v>
      </c>
    </row>
    <row r="6" spans="1:4" x14ac:dyDescent="0.2">
      <c r="A6" t="s">
        <v>4</v>
      </c>
      <c r="B6" t="s">
        <v>41</v>
      </c>
      <c r="C6">
        <v>9.3000000000000007</v>
      </c>
      <c r="D6">
        <f>2.1*10^(-11)</f>
        <v>2.0999999999999999E-11</v>
      </c>
    </row>
    <row r="7" spans="1:4" x14ac:dyDescent="0.2">
      <c r="A7" t="s">
        <v>5</v>
      </c>
      <c r="B7" t="s">
        <v>25</v>
      </c>
      <c r="C7">
        <v>6.8</v>
      </c>
    </row>
    <row r="8" spans="1:4" x14ac:dyDescent="0.2">
      <c r="A8" t="s">
        <v>6</v>
      </c>
      <c r="C8">
        <v>7.6</v>
      </c>
      <c r="D8">
        <f>4.6*10^(-13)</f>
        <v>4.5999999999999996E-13</v>
      </c>
    </row>
    <row r="9" spans="1:4" x14ac:dyDescent="0.2">
      <c r="A9" t="s">
        <v>7</v>
      </c>
      <c r="C9">
        <v>6.3</v>
      </c>
      <c r="D9">
        <f>1.2*10^(-11)</f>
        <v>1.1999999999999999E-11</v>
      </c>
    </row>
    <row r="10" spans="1:4" x14ac:dyDescent="0.2">
      <c r="A10" t="s">
        <v>8</v>
      </c>
      <c r="B10" t="s">
        <v>12</v>
      </c>
      <c r="C10">
        <v>8</v>
      </c>
      <c r="D10">
        <f>2.1*10^(-11)</f>
        <v>2.0999999999999999E-11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29" sqref="D29"/>
    </sheetView>
  </sheetViews>
  <sheetFormatPr baseColWidth="10" defaultRowHeight="16" x14ac:dyDescent="0.2"/>
  <cols>
    <col min="4" max="4" width="27.33203125" customWidth="1"/>
    <col min="5" max="5" width="11.83203125" bestFit="1" customWidth="1"/>
  </cols>
  <sheetData>
    <row r="1" spans="1:3" x14ac:dyDescent="0.2">
      <c r="A1" t="s">
        <v>0</v>
      </c>
      <c r="C1" t="s">
        <v>42</v>
      </c>
    </row>
    <row r="2" spans="1:3" x14ac:dyDescent="0.2">
      <c r="A2" t="s">
        <v>1</v>
      </c>
      <c r="C2">
        <f>6.9*10^(-13)</f>
        <v>6.9000000000000009E-13</v>
      </c>
    </row>
    <row r="3" spans="1:3" x14ac:dyDescent="0.2">
      <c r="C3">
        <f>6.5*10^(-12)</f>
        <v>6.5000000000000002E-12</v>
      </c>
    </row>
    <row r="4" spans="1:3" x14ac:dyDescent="0.2">
      <c r="A4" t="s">
        <v>2</v>
      </c>
      <c r="C4">
        <f>5*10^(-15)</f>
        <v>5.0000000000000008E-15</v>
      </c>
    </row>
    <row r="5" spans="1:3" x14ac:dyDescent="0.2">
      <c r="A5" t="s">
        <v>3</v>
      </c>
      <c r="B5" t="s">
        <v>10</v>
      </c>
      <c r="C5">
        <f>2.1*10^(-9)</f>
        <v>2.1000000000000002E-9</v>
      </c>
    </row>
    <row r="6" spans="1:3" x14ac:dyDescent="0.2">
      <c r="B6" t="s">
        <v>10</v>
      </c>
      <c r="C6">
        <f>1.1*10^(-10)</f>
        <v>1.1000000000000001E-10</v>
      </c>
    </row>
    <row r="7" spans="1:3" x14ac:dyDescent="0.2">
      <c r="A7" t="s">
        <v>4</v>
      </c>
      <c r="C7">
        <f>3.7*10^(-12)</f>
        <v>3.7E-12</v>
      </c>
    </row>
    <row r="8" spans="1:3" x14ac:dyDescent="0.2">
      <c r="C8">
        <f>1.2*10^(-9)</f>
        <v>1.2E-9</v>
      </c>
    </row>
    <row r="9" spans="1:3" x14ac:dyDescent="0.2">
      <c r="B9" t="s">
        <v>41</v>
      </c>
      <c r="C9">
        <f>2.1*10^(-11)</f>
        <v>2.0999999999999999E-11</v>
      </c>
    </row>
    <row r="10" spans="1:3" x14ac:dyDescent="0.2">
      <c r="A10" t="s">
        <v>5</v>
      </c>
      <c r="C10">
        <f>6.7*10^(-10)</f>
        <v>6.7000000000000006E-10</v>
      </c>
    </row>
    <row r="11" spans="1:3" x14ac:dyDescent="0.2">
      <c r="C11">
        <f>3.7*10^(-11)</f>
        <v>3.7000000000000001E-11</v>
      </c>
    </row>
    <row r="12" spans="1:3" x14ac:dyDescent="0.2">
      <c r="A12" t="s">
        <v>6</v>
      </c>
      <c r="C12">
        <f>4.6*10^(-13)</f>
        <v>4.5999999999999996E-13</v>
      </c>
    </row>
    <row r="13" spans="1:3" x14ac:dyDescent="0.2">
      <c r="A13" t="s">
        <v>7</v>
      </c>
      <c r="C13">
        <f>1.2*10^(-11)</f>
        <v>1.1999999999999999E-11</v>
      </c>
    </row>
    <row r="14" spans="1:3" x14ac:dyDescent="0.2">
      <c r="A14" t="s">
        <v>8</v>
      </c>
      <c r="B14" t="s">
        <v>12</v>
      </c>
      <c r="C14">
        <f>3.7*10^(-12)</f>
        <v>3.7E-12</v>
      </c>
    </row>
    <row r="15" spans="1:3" x14ac:dyDescent="0.2">
      <c r="B15" t="s">
        <v>12</v>
      </c>
      <c r="C15">
        <f>7.2*10^(-10)</f>
        <v>7.2E-10</v>
      </c>
    </row>
    <row r="16" spans="1:3" x14ac:dyDescent="0.2">
      <c r="B16" t="s">
        <v>12</v>
      </c>
      <c r="C16">
        <f>2.1*10^(-11)</f>
        <v>2.0999999999999999E-11</v>
      </c>
    </row>
    <row r="21" spans="1:5" x14ac:dyDescent="0.2">
      <c r="A21" t="s">
        <v>0</v>
      </c>
      <c r="C21" t="s">
        <v>39</v>
      </c>
      <c r="D21" t="s">
        <v>40</v>
      </c>
    </row>
    <row r="22" spans="1:5" x14ac:dyDescent="0.2">
      <c r="A22" t="s">
        <v>1</v>
      </c>
      <c r="C22">
        <v>5.6</v>
      </c>
      <c r="D22">
        <f>6.9*10^(-13)</f>
        <v>6.9000000000000009E-13</v>
      </c>
      <c r="E22">
        <f>(C2+C3)/2</f>
        <v>3.5949999999999999E-12</v>
      </c>
    </row>
    <row r="23" spans="1:5" x14ac:dyDescent="0.2">
      <c r="A23" t="s">
        <v>2</v>
      </c>
      <c r="C23">
        <v>4.5</v>
      </c>
      <c r="D23">
        <f>5*10^(-15)</f>
        <v>5.0000000000000008E-15</v>
      </c>
      <c r="E23">
        <f>C4</f>
        <v>5.0000000000000008E-15</v>
      </c>
    </row>
    <row r="24" spans="1:5" x14ac:dyDescent="0.2">
      <c r="A24" t="s">
        <v>3</v>
      </c>
      <c r="B24" t="s">
        <v>10</v>
      </c>
      <c r="C24">
        <v>6.95</v>
      </c>
      <c r="D24">
        <f>2.1*10^(-9)</f>
        <v>2.1000000000000002E-9</v>
      </c>
      <c r="E24">
        <f>(C5+C6)/2</f>
        <v>1.105E-9</v>
      </c>
    </row>
    <row r="25" spans="1:5" x14ac:dyDescent="0.2">
      <c r="A25" t="s">
        <v>4</v>
      </c>
      <c r="B25" t="s">
        <v>41</v>
      </c>
      <c r="C25">
        <v>9.3000000000000007</v>
      </c>
      <c r="D25">
        <f>2.1*10^(-11)</f>
        <v>2.0999999999999999E-11</v>
      </c>
      <c r="E25">
        <f>(C7+C8+C9)/2</f>
        <v>6.1235000000000006E-10</v>
      </c>
    </row>
    <row r="26" spans="1:5" x14ac:dyDescent="0.2">
      <c r="A26" t="s">
        <v>5</v>
      </c>
      <c r="B26" t="s">
        <v>25</v>
      </c>
      <c r="C26">
        <v>6.8</v>
      </c>
      <c r="D26">
        <f>E26</f>
        <v>3.5350000000000002E-10</v>
      </c>
      <c r="E26">
        <f>(C10+C11)/2</f>
        <v>3.5350000000000002E-10</v>
      </c>
    </row>
    <row r="27" spans="1:5" x14ac:dyDescent="0.2">
      <c r="A27" t="s">
        <v>6</v>
      </c>
      <c r="C27">
        <v>7.6</v>
      </c>
      <c r="D27">
        <f>4.6*10^(-13)</f>
        <v>4.5999999999999996E-13</v>
      </c>
      <c r="E27">
        <f>C12</f>
        <v>4.5999999999999996E-13</v>
      </c>
    </row>
    <row r="28" spans="1:5" x14ac:dyDescent="0.2">
      <c r="A28" t="s">
        <v>7</v>
      </c>
      <c r="C28">
        <v>6.3</v>
      </c>
      <c r="D28">
        <f>1.2*10^(-11)</f>
        <v>1.1999999999999999E-11</v>
      </c>
      <c r="E28">
        <f>C13</f>
        <v>1.1999999999999999E-11</v>
      </c>
    </row>
    <row r="29" spans="1:5" x14ac:dyDescent="0.2">
      <c r="A29" t="s">
        <v>8</v>
      </c>
      <c r="B29" t="s">
        <v>12</v>
      </c>
      <c r="C29">
        <v>8</v>
      </c>
      <c r="D29">
        <f>2.1*10^(-11)</f>
        <v>2.0999999999999999E-11</v>
      </c>
      <c r="E29">
        <f>(C14+C15+C16)/3</f>
        <v>2.4823333333333332E-10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F23" sqref="F23"/>
    </sheetView>
  </sheetViews>
  <sheetFormatPr baseColWidth="10" defaultRowHeight="16" x14ac:dyDescent="0.2"/>
  <cols>
    <col min="3" max="3" width="10.33203125" customWidth="1"/>
    <col min="4" max="5" width="6" customWidth="1"/>
    <col min="6" max="6" width="6.1640625" customWidth="1"/>
  </cols>
  <sheetData>
    <row r="2" spans="1:7" x14ac:dyDescent="0.2">
      <c r="A2" t="s">
        <v>0</v>
      </c>
      <c r="C2" t="s">
        <v>9</v>
      </c>
      <c r="G2" t="s">
        <v>33</v>
      </c>
    </row>
    <row r="3" spans="1:7" x14ac:dyDescent="0.2">
      <c r="C3" t="s">
        <v>29</v>
      </c>
      <c r="D3" t="s">
        <v>30</v>
      </c>
      <c r="E3" t="s">
        <v>27</v>
      </c>
    </row>
    <row r="4" spans="1:7" x14ac:dyDescent="0.2">
      <c r="A4" t="s">
        <v>1</v>
      </c>
    </row>
    <row r="5" spans="1:7" x14ac:dyDescent="0.2">
      <c r="A5" t="s">
        <v>2</v>
      </c>
      <c r="C5">
        <f>3.8*10^10</f>
        <v>38000000000</v>
      </c>
      <c r="D5">
        <f>2*10^14</f>
        <v>200000000000000</v>
      </c>
      <c r="G5" t="s">
        <v>35</v>
      </c>
    </row>
    <row r="6" spans="1:7" x14ac:dyDescent="0.2">
      <c r="A6" t="s">
        <v>3</v>
      </c>
      <c r="B6" t="s">
        <v>10</v>
      </c>
      <c r="E6">
        <f>4*10^6</f>
        <v>4000000</v>
      </c>
      <c r="G6" t="s">
        <v>35</v>
      </c>
    </row>
    <row r="7" spans="1:7" x14ac:dyDescent="0.2">
      <c r="B7" t="s">
        <v>31</v>
      </c>
      <c r="E7">
        <f>1*10^5</f>
        <v>100000</v>
      </c>
      <c r="G7" t="s">
        <v>35</v>
      </c>
    </row>
    <row r="8" spans="1:7" x14ac:dyDescent="0.2">
      <c r="A8" t="s">
        <v>4</v>
      </c>
      <c r="C8">
        <f>10^5</f>
        <v>100000</v>
      </c>
      <c r="D8">
        <f>3*10^7</f>
        <v>30000000</v>
      </c>
      <c r="G8" t="s">
        <v>34</v>
      </c>
    </row>
    <row r="9" spans="1:7" x14ac:dyDescent="0.2">
      <c r="A9" t="s">
        <v>5</v>
      </c>
      <c r="C9">
        <f>1*10^3</f>
        <v>1000</v>
      </c>
      <c r="D9">
        <f>6*10^4</f>
        <v>60000</v>
      </c>
      <c r="G9" t="s">
        <v>35</v>
      </c>
    </row>
    <row r="10" spans="1:7" x14ac:dyDescent="0.2">
      <c r="A10" t="s">
        <v>6</v>
      </c>
      <c r="C10">
        <f>1*10^12</f>
        <v>1000000000000</v>
      </c>
      <c r="D10">
        <f>1*10^14</f>
        <v>100000000000000</v>
      </c>
      <c r="G10" t="s">
        <v>35</v>
      </c>
    </row>
    <row r="11" spans="1:7" x14ac:dyDescent="0.2">
      <c r="A11" t="s">
        <v>7</v>
      </c>
      <c r="B11" t="s">
        <v>32</v>
      </c>
      <c r="C11">
        <f>1*10^11</f>
        <v>100000000000</v>
      </c>
      <c r="D11">
        <f>1*10^12</f>
        <v>1000000000000</v>
      </c>
      <c r="G11" t="s">
        <v>35</v>
      </c>
    </row>
    <row r="12" spans="1:7" x14ac:dyDescent="0.2">
      <c r="A12" t="s">
        <v>8</v>
      </c>
      <c r="B12" t="s">
        <v>12</v>
      </c>
      <c r="E12">
        <f>1*10^7</f>
        <v>10000000</v>
      </c>
      <c r="G1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96" workbookViewId="0">
      <selection activeCell="D30" sqref="D30"/>
    </sheetView>
  </sheetViews>
  <sheetFormatPr baseColWidth="10" defaultRowHeight="16" x14ac:dyDescent="0.2"/>
  <cols>
    <col min="4" max="4" width="15.1640625" customWidth="1"/>
  </cols>
  <sheetData>
    <row r="1" spans="1:8" x14ac:dyDescent="0.2">
      <c r="A1" t="s">
        <v>0</v>
      </c>
      <c r="C1" t="s">
        <v>14</v>
      </c>
      <c r="E1" t="s">
        <v>27</v>
      </c>
    </row>
    <row r="2" spans="1:8" x14ac:dyDescent="0.2">
      <c r="A2" t="s">
        <v>1</v>
      </c>
      <c r="B2" t="s">
        <v>1</v>
      </c>
      <c r="C2">
        <v>2.31</v>
      </c>
      <c r="D2" t="s">
        <v>18</v>
      </c>
      <c r="E2">
        <f>(C2+C3)/2</f>
        <v>2.355</v>
      </c>
      <c r="G2" t="s">
        <v>1</v>
      </c>
      <c r="H2">
        <v>2.355</v>
      </c>
    </row>
    <row r="3" spans="1:8" x14ac:dyDescent="0.2">
      <c r="B3" t="s">
        <v>1</v>
      </c>
      <c r="C3">
        <v>2.4</v>
      </c>
      <c r="D3" t="s">
        <v>19</v>
      </c>
      <c r="G3" t="s">
        <v>2</v>
      </c>
      <c r="H3">
        <v>6.5</v>
      </c>
    </row>
    <row r="4" spans="1:8" x14ac:dyDescent="0.2">
      <c r="A4" t="s">
        <v>2</v>
      </c>
      <c r="B4" t="s">
        <v>15</v>
      </c>
      <c r="C4">
        <v>7.69</v>
      </c>
      <c r="D4" t="s">
        <v>18</v>
      </c>
      <c r="E4">
        <f>C7</f>
        <v>6.5</v>
      </c>
      <c r="G4" t="s">
        <v>3</v>
      </c>
      <c r="H4">
        <v>2.2000000000000002</v>
      </c>
    </row>
    <row r="5" spans="1:8" x14ac:dyDescent="0.2">
      <c r="B5" t="s">
        <v>15</v>
      </c>
      <c r="C5">
        <v>7.7</v>
      </c>
      <c r="D5" t="s">
        <v>20</v>
      </c>
      <c r="G5" t="s">
        <v>4</v>
      </c>
      <c r="H5">
        <v>4.5739999999999998</v>
      </c>
    </row>
    <row r="6" spans="1:8" x14ac:dyDescent="0.2">
      <c r="A6" s="1"/>
      <c r="B6" s="1" t="s">
        <v>16</v>
      </c>
      <c r="C6" s="1">
        <v>1.36</v>
      </c>
      <c r="D6" s="1" t="s">
        <v>21</v>
      </c>
      <c r="G6" t="s">
        <v>5</v>
      </c>
      <c r="H6">
        <v>5.3633333333333333</v>
      </c>
    </row>
    <row r="7" spans="1:8" x14ac:dyDescent="0.2">
      <c r="B7" t="s">
        <v>17</v>
      </c>
      <c r="C7">
        <v>6.5</v>
      </c>
      <c r="G7" t="s">
        <v>6</v>
      </c>
      <c r="H7">
        <v>2.2999999999999998</v>
      </c>
    </row>
    <row r="8" spans="1:8" x14ac:dyDescent="0.2">
      <c r="A8" t="s">
        <v>3</v>
      </c>
      <c r="B8" t="s">
        <v>10</v>
      </c>
      <c r="C8">
        <v>2.4900000000000002</v>
      </c>
      <c r="D8" t="s">
        <v>21</v>
      </c>
      <c r="E8">
        <f>(C8+C9+C10+C11)/4</f>
        <v>2.2000000000000002</v>
      </c>
      <c r="G8" t="s">
        <v>7</v>
      </c>
      <c r="H8">
        <v>1.4466666666666665</v>
      </c>
    </row>
    <row r="9" spans="1:8" x14ac:dyDescent="0.2">
      <c r="B9" t="s">
        <v>10</v>
      </c>
      <c r="C9">
        <v>2.31</v>
      </c>
      <c r="D9" t="s">
        <v>18</v>
      </c>
      <c r="G9" t="s">
        <v>8</v>
      </c>
      <c r="H9">
        <v>2.88</v>
      </c>
    </row>
    <row r="10" spans="1:8" x14ac:dyDescent="0.2">
      <c r="B10" t="s">
        <v>11</v>
      </c>
      <c r="C10">
        <v>1.69</v>
      </c>
      <c r="D10" t="s">
        <v>21</v>
      </c>
    </row>
    <row r="11" spans="1:8" x14ac:dyDescent="0.2">
      <c r="B11" t="s">
        <v>11</v>
      </c>
      <c r="C11">
        <v>2.31</v>
      </c>
      <c r="D11" t="s">
        <v>18</v>
      </c>
      <c r="G11" t="s">
        <v>28</v>
      </c>
      <c r="H11">
        <f>0.5992*0.75+0.6281*0.25</f>
        <v>0.60642499999999999</v>
      </c>
    </row>
    <row r="12" spans="1:8" x14ac:dyDescent="0.2">
      <c r="A12" t="s">
        <v>4</v>
      </c>
      <c r="B12" t="s">
        <v>22</v>
      </c>
      <c r="C12">
        <v>4.47</v>
      </c>
      <c r="D12" t="s">
        <v>21</v>
      </c>
      <c r="E12">
        <f>(C12+C13+C14+C15+C16)/5</f>
        <v>4.5739999999999998</v>
      </c>
    </row>
    <row r="13" spans="1:8" x14ac:dyDescent="0.2">
      <c r="B13" t="s">
        <v>22</v>
      </c>
      <c r="C13">
        <v>4.8</v>
      </c>
      <c r="D13" t="s">
        <v>23</v>
      </c>
    </row>
    <row r="14" spans="1:8" x14ac:dyDescent="0.2">
      <c r="B14" t="s">
        <v>22</v>
      </c>
      <c r="C14">
        <v>4.34</v>
      </c>
      <c r="D14" t="s">
        <v>18</v>
      </c>
    </row>
    <row r="15" spans="1:8" x14ac:dyDescent="0.2">
      <c r="B15" t="s">
        <v>24</v>
      </c>
      <c r="C15">
        <v>4.66</v>
      </c>
      <c r="D15" t="s">
        <v>21</v>
      </c>
    </row>
    <row r="16" spans="1:8" x14ac:dyDescent="0.2">
      <c r="B16" t="s">
        <v>24</v>
      </c>
      <c r="C16">
        <v>4.5999999999999996</v>
      </c>
      <c r="D16" t="s">
        <v>23</v>
      </c>
    </row>
    <row r="17" spans="1:5" x14ac:dyDescent="0.2">
      <c r="A17" t="s">
        <v>5</v>
      </c>
      <c r="B17" t="s">
        <v>25</v>
      </c>
      <c r="C17">
        <v>5.03</v>
      </c>
      <c r="D17" t="s">
        <v>21</v>
      </c>
      <c r="E17">
        <f>(C17+C18+C19)/3</f>
        <v>5.3633333333333333</v>
      </c>
    </row>
    <row r="18" spans="1:5" x14ac:dyDescent="0.2">
      <c r="B18" t="s">
        <v>25</v>
      </c>
      <c r="C18">
        <v>6</v>
      </c>
      <c r="D18" t="s">
        <v>23</v>
      </c>
    </row>
    <row r="19" spans="1:5" x14ac:dyDescent="0.2">
      <c r="B19" t="s">
        <v>25</v>
      </c>
      <c r="C19">
        <v>5.0599999999999996</v>
      </c>
      <c r="D19" t="s">
        <v>18</v>
      </c>
    </row>
    <row r="20" spans="1:5" x14ac:dyDescent="0.2">
      <c r="A20" s="1"/>
      <c r="B20" s="1" t="s">
        <v>26</v>
      </c>
      <c r="C20" s="1">
        <v>3.16</v>
      </c>
      <c r="D20" s="1" t="s">
        <v>21</v>
      </c>
    </row>
    <row r="21" spans="1:5" x14ac:dyDescent="0.2">
      <c r="A21" s="1"/>
      <c r="B21" s="1" t="s">
        <v>26</v>
      </c>
      <c r="C21" s="1">
        <v>3</v>
      </c>
      <c r="D21" s="1" t="s">
        <v>23</v>
      </c>
    </row>
    <row r="22" spans="1:5" x14ac:dyDescent="0.2">
      <c r="A22" s="1"/>
      <c r="B22" s="1" t="s">
        <v>26</v>
      </c>
      <c r="C22" s="1">
        <v>3.16</v>
      </c>
      <c r="D22" s="1" t="s">
        <v>18</v>
      </c>
    </row>
    <row r="23" spans="1:5" x14ac:dyDescent="0.2">
      <c r="A23" t="s">
        <v>6</v>
      </c>
      <c r="B23" t="s">
        <v>6</v>
      </c>
      <c r="C23">
        <v>2.2799999999999998</v>
      </c>
      <c r="D23" t="s">
        <v>21</v>
      </c>
      <c r="E23">
        <f>(C23+C24)/2</f>
        <v>2.2999999999999998</v>
      </c>
    </row>
    <row r="24" spans="1:5" x14ac:dyDescent="0.2">
      <c r="B24" t="s">
        <v>6</v>
      </c>
      <c r="C24">
        <v>2.3199999999999998</v>
      </c>
      <c r="D24" t="s">
        <v>18</v>
      </c>
    </row>
    <row r="25" spans="1:5" x14ac:dyDescent="0.2">
      <c r="A25" t="s">
        <v>7</v>
      </c>
      <c r="B25" t="s">
        <v>7</v>
      </c>
      <c r="C25">
        <v>2.02</v>
      </c>
      <c r="D25" t="s">
        <v>21</v>
      </c>
      <c r="E25">
        <f>(C25+C26+C27)/3</f>
        <v>1.4466666666666665</v>
      </c>
    </row>
    <row r="26" spans="1:5" x14ac:dyDescent="0.2">
      <c r="B26" t="s">
        <v>7</v>
      </c>
      <c r="C26">
        <v>1.1499999999999999</v>
      </c>
      <c r="D26" t="s">
        <v>23</v>
      </c>
    </row>
    <row r="27" spans="1:5" x14ac:dyDescent="0.2">
      <c r="B27" t="s">
        <v>7</v>
      </c>
      <c r="C27">
        <v>1.17</v>
      </c>
      <c r="D27" t="s">
        <v>18</v>
      </c>
    </row>
    <row r="28" spans="1:5" x14ac:dyDescent="0.2">
      <c r="A28" t="s">
        <v>8</v>
      </c>
      <c r="B28" t="s">
        <v>12</v>
      </c>
      <c r="C28">
        <v>2.81</v>
      </c>
      <c r="D28" t="s">
        <v>21</v>
      </c>
      <c r="E28">
        <f>(C28+C29)/2</f>
        <v>2.88</v>
      </c>
    </row>
    <row r="29" spans="1:5" x14ac:dyDescent="0.2">
      <c r="B29" t="s">
        <v>12</v>
      </c>
      <c r="C29">
        <v>2.95</v>
      </c>
      <c r="D2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Resistivity</vt:lpstr>
      <vt:lpstr>Electric permittivity</vt:lpstr>
      <vt:lpstr>Ark3</vt:lpstr>
      <vt:lpstr>Ark1</vt:lpstr>
      <vt:lpstr>Thermal conductivity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2017-01-30T18:15:10Z</dcterms:created>
  <dcterms:modified xsi:type="dcterms:W3CDTF">2017-03-03T22:50:44Z</dcterms:modified>
</cp:coreProperties>
</file>