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70" windowHeight="8445"/>
  </bookViews>
  <sheets>
    <sheet name="rawdata_withplussignsremoved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2"/>
  <c r="L90" s="1"/>
  <c r="I105"/>
  <c r="E87"/>
  <c r="D89"/>
  <c r="F102"/>
  <c r="C102"/>
  <c r="G102"/>
  <c r="H102"/>
  <c r="I102"/>
  <c r="J102"/>
  <c r="C103"/>
  <c r="F103"/>
  <c r="G103"/>
  <c r="H103"/>
  <c r="I103"/>
  <c r="J103"/>
  <c r="C104"/>
  <c r="F104"/>
  <c r="G104"/>
  <c r="H104"/>
  <c r="I104"/>
  <c r="J104"/>
  <c r="C105"/>
  <c r="F105"/>
  <c r="G105"/>
  <c r="H105"/>
  <c r="J105"/>
  <c r="B104"/>
  <c r="B103"/>
  <c r="B102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D88"/>
  <c r="E88"/>
  <c r="E89"/>
  <c r="E53"/>
  <c r="E102" s="1"/>
  <c r="D53"/>
  <c r="B105"/>
  <c r="F99"/>
  <c r="C96"/>
  <c r="F96"/>
  <c r="G96"/>
  <c r="H96"/>
  <c r="I96"/>
  <c r="J96"/>
  <c r="C97"/>
  <c r="F97"/>
  <c r="G97"/>
  <c r="H97"/>
  <c r="I97"/>
  <c r="J97"/>
  <c r="C98"/>
  <c r="F98"/>
  <c r="G98"/>
  <c r="H98"/>
  <c r="I98"/>
  <c r="J98"/>
  <c r="C99"/>
  <c r="G99"/>
  <c r="H99"/>
  <c r="I99"/>
  <c r="J99"/>
  <c r="B99"/>
  <c r="B98"/>
  <c r="B97"/>
  <c r="K102"/>
  <c r="K103" s="1"/>
  <c r="K96"/>
  <c r="K97" s="1"/>
  <c r="B96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2"/>
  <c r="M3"/>
  <c r="N3" s="1"/>
  <c r="O3"/>
  <c r="P3" s="1"/>
  <c r="Q3" s="1"/>
  <c r="R3" s="1"/>
  <c r="S3" s="1"/>
  <c r="M4"/>
  <c r="N4" s="1"/>
  <c r="O4"/>
  <c r="P4" s="1"/>
  <c r="Q4" s="1"/>
  <c r="R4" s="1"/>
  <c r="S4" s="1"/>
  <c r="M5"/>
  <c r="N5" s="1"/>
  <c r="O5"/>
  <c r="P5" s="1"/>
  <c r="Q5" s="1"/>
  <c r="R5" s="1"/>
  <c r="S5" s="1"/>
  <c r="M6"/>
  <c r="N6" s="1"/>
  <c r="O6"/>
  <c r="P6" s="1"/>
  <c r="Q6" s="1"/>
  <c r="R6" s="1"/>
  <c r="S6" s="1"/>
  <c r="M7"/>
  <c r="N7"/>
  <c r="O7"/>
  <c r="P7"/>
  <c r="Q7" s="1"/>
  <c r="R7" s="1"/>
  <c r="S7" s="1"/>
  <c r="M8"/>
  <c r="N8" s="1"/>
  <c r="O8"/>
  <c r="P8" s="1"/>
  <c r="Q8" s="1"/>
  <c r="R8" s="1"/>
  <c r="S8" s="1"/>
  <c r="M9"/>
  <c r="N9"/>
  <c r="O9"/>
  <c r="P9"/>
  <c r="Q9" s="1"/>
  <c r="R9" s="1"/>
  <c r="S9" s="1"/>
  <c r="M10"/>
  <c r="N10" s="1"/>
  <c r="O10"/>
  <c r="P10" s="1"/>
  <c r="Q10" s="1"/>
  <c r="R10" s="1"/>
  <c r="S10" s="1"/>
  <c r="M11"/>
  <c r="N11"/>
  <c r="O11"/>
  <c r="P11"/>
  <c r="Q11" s="1"/>
  <c r="R11" s="1"/>
  <c r="S11" s="1"/>
  <c r="M12"/>
  <c r="N12" s="1"/>
  <c r="O12"/>
  <c r="P12" s="1"/>
  <c r="Q12" s="1"/>
  <c r="R12" s="1"/>
  <c r="S12" s="1"/>
  <c r="M13"/>
  <c r="N13"/>
  <c r="O13"/>
  <c r="P13"/>
  <c r="Q13" s="1"/>
  <c r="R13" s="1"/>
  <c r="S13" s="1"/>
  <c r="M14"/>
  <c r="N14" s="1"/>
  <c r="O14"/>
  <c r="P14" s="1"/>
  <c r="Q14" s="1"/>
  <c r="R14" s="1"/>
  <c r="S14" s="1"/>
  <c r="M15"/>
  <c r="N15"/>
  <c r="O15"/>
  <c r="P15"/>
  <c r="Q15" s="1"/>
  <c r="R15" s="1"/>
  <c r="S15" s="1"/>
  <c r="M16"/>
  <c r="N16" s="1"/>
  <c r="O16"/>
  <c r="P16" s="1"/>
  <c r="Q16" s="1"/>
  <c r="R16" s="1"/>
  <c r="S16" s="1"/>
  <c r="M17"/>
  <c r="N17"/>
  <c r="O17"/>
  <c r="P17"/>
  <c r="Q17" s="1"/>
  <c r="R17" s="1"/>
  <c r="S17" s="1"/>
  <c r="M18"/>
  <c r="N18" s="1"/>
  <c r="O18"/>
  <c r="P18" s="1"/>
  <c r="Q18" s="1"/>
  <c r="R18" s="1"/>
  <c r="S18" s="1"/>
  <c r="M19"/>
  <c r="N19"/>
  <c r="O19"/>
  <c r="P19"/>
  <c r="Q19" s="1"/>
  <c r="R19" s="1"/>
  <c r="S19" s="1"/>
  <c r="M20"/>
  <c r="N20" s="1"/>
  <c r="O20"/>
  <c r="P20" s="1"/>
  <c r="Q20" s="1"/>
  <c r="R20" s="1"/>
  <c r="S20" s="1"/>
  <c r="M21"/>
  <c r="N21"/>
  <c r="O21"/>
  <c r="P21"/>
  <c r="Q21" s="1"/>
  <c r="R21" s="1"/>
  <c r="S21" s="1"/>
  <c r="M22"/>
  <c r="N22" s="1"/>
  <c r="O22"/>
  <c r="P22" s="1"/>
  <c r="Q22" s="1"/>
  <c r="R22" s="1"/>
  <c r="S22" s="1"/>
  <c r="M23"/>
  <c r="N23"/>
  <c r="O23"/>
  <c r="P23"/>
  <c r="Q23" s="1"/>
  <c r="R23" s="1"/>
  <c r="S23" s="1"/>
  <c r="M24"/>
  <c r="N24" s="1"/>
  <c r="O24"/>
  <c r="P24" s="1"/>
  <c r="Q24" s="1"/>
  <c r="R24" s="1"/>
  <c r="S24" s="1"/>
  <c r="M25"/>
  <c r="N25"/>
  <c r="O25"/>
  <c r="P25"/>
  <c r="Q25" s="1"/>
  <c r="R25" s="1"/>
  <c r="S25" s="1"/>
  <c r="M26"/>
  <c r="N26" s="1"/>
  <c r="O26"/>
  <c r="P26" s="1"/>
  <c r="Q26" s="1"/>
  <c r="R26" s="1"/>
  <c r="S26" s="1"/>
  <c r="M27"/>
  <c r="N27"/>
  <c r="O27"/>
  <c r="P27"/>
  <c r="Q27" s="1"/>
  <c r="R27" s="1"/>
  <c r="S27" s="1"/>
  <c r="M28"/>
  <c r="N28" s="1"/>
  <c r="O28"/>
  <c r="P28" s="1"/>
  <c r="Q28" s="1"/>
  <c r="R28" s="1"/>
  <c r="S28" s="1"/>
  <c r="M29"/>
  <c r="N29"/>
  <c r="O29"/>
  <c r="P29"/>
  <c r="Q29" s="1"/>
  <c r="R29" s="1"/>
  <c r="S29" s="1"/>
  <c r="M30"/>
  <c r="N30" s="1"/>
  <c r="O30"/>
  <c r="P30" s="1"/>
  <c r="Q30" s="1"/>
  <c r="R30" s="1"/>
  <c r="S30" s="1"/>
  <c r="M31"/>
  <c r="N31"/>
  <c r="O31"/>
  <c r="P31"/>
  <c r="Q31" s="1"/>
  <c r="R31" s="1"/>
  <c r="S31" s="1"/>
  <c r="M32"/>
  <c r="N32" s="1"/>
  <c r="O32"/>
  <c r="P32" s="1"/>
  <c r="Q32" s="1"/>
  <c r="R32" s="1"/>
  <c r="S32" s="1"/>
  <c r="M33"/>
  <c r="N33"/>
  <c r="O33"/>
  <c r="P33"/>
  <c r="Q33" s="1"/>
  <c r="R33" s="1"/>
  <c r="S33" s="1"/>
  <c r="M34"/>
  <c r="N34" s="1"/>
  <c r="O34"/>
  <c r="P34" s="1"/>
  <c r="Q34" s="1"/>
  <c r="R34" s="1"/>
  <c r="S34" s="1"/>
  <c r="M35"/>
  <c r="N35"/>
  <c r="O35"/>
  <c r="P35"/>
  <c r="Q35" s="1"/>
  <c r="R35" s="1"/>
  <c r="S35" s="1"/>
  <c r="M36"/>
  <c r="N36" s="1"/>
  <c r="O36"/>
  <c r="P36" s="1"/>
  <c r="Q36" s="1"/>
  <c r="R36" s="1"/>
  <c r="S36" s="1"/>
  <c r="M37"/>
  <c r="N37"/>
  <c r="O37"/>
  <c r="P37"/>
  <c r="Q37" s="1"/>
  <c r="R37" s="1"/>
  <c r="S37" s="1"/>
  <c r="M38"/>
  <c r="N38" s="1"/>
  <c r="O38"/>
  <c r="P38" s="1"/>
  <c r="Q38" s="1"/>
  <c r="R38" s="1"/>
  <c r="S38" s="1"/>
  <c r="M39"/>
  <c r="N39"/>
  <c r="O39"/>
  <c r="P39"/>
  <c r="Q39" s="1"/>
  <c r="R39" s="1"/>
  <c r="S39" s="1"/>
  <c r="M40"/>
  <c r="N40" s="1"/>
  <c r="O40"/>
  <c r="P40" s="1"/>
  <c r="Q40" s="1"/>
  <c r="R40" s="1"/>
  <c r="S40" s="1"/>
  <c r="M41"/>
  <c r="N41"/>
  <c r="O41"/>
  <c r="P41"/>
  <c r="Q41" s="1"/>
  <c r="R41" s="1"/>
  <c r="S41" s="1"/>
  <c r="M42"/>
  <c r="N42" s="1"/>
  <c r="O42"/>
  <c r="P42" s="1"/>
  <c r="Q42" s="1"/>
  <c r="R42" s="1"/>
  <c r="S42" s="1"/>
  <c r="M43"/>
  <c r="N43"/>
  <c r="O43"/>
  <c r="P43"/>
  <c r="Q43" s="1"/>
  <c r="R43" s="1"/>
  <c r="S43" s="1"/>
  <c r="M44"/>
  <c r="N44" s="1"/>
  <c r="O44"/>
  <c r="P44" s="1"/>
  <c r="Q44" s="1"/>
  <c r="R44" s="1"/>
  <c r="S44" s="1"/>
  <c r="M45"/>
  <c r="N45"/>
  <c r="O45"/>
  <c r="P45"/>
  <c r="Q45" s="1"/>
  <c r="R45" s="1"/>
  <c r="S45" s="1"/>
  <c r="M46"/>
  <c r="N46" s="1"/>
  <c r="O46"/>
  <c r="P46" s="1"/>
  <c r="Q46" s="1"/>
  <c r="R46" s="1"/>
  <c r="S46" s="1"/>
  <c r="M47"/>
  <c r="N47"/>
  <c r="O47"/>
  <c r="P47"/>
  <c r="Q47" s="1"/>
  <c r="R47" s="1"/>
  <c r="S47" s="1"/>
  <c r="M48"/>
  <c r="N48" s="1"/>
  <c r="O48"/>
  <c r="P48" s="1"/>
  <c r="Q48" s="1"/>
  <c r="R48" s="1"/>
  <c r="S48" s="1"/>
  <c r="M49"/>
  <c r="N49"/>
  <c r="O49"/>
  <c r="P49"/>
  <c r="Q49" s="1"/>
  <c r="R49" s="1"/>
  <c r="S49" s="1"/>
  <c r="M50"/>
  <c r="N50" s="1"/>
  <c r="O50"/>
  <c r="P50" s="1"/>
  <c r="Q50" s="1"/>
  <c r="R50" s="1"/>
  <c r="S50" s="1"/>
  <c r="M51"/>
  <c r="N51"/>
  <c r="O51"/>
  <c r="P51"/>
  <c r="Q51" s="1"/>
  <c r="R51" s="1"/>
  <c r="S51" s="1"/>
  <c r="M52"/>
  <c r="N52" s="1"/>
  <c r="O52"/>
  <c r="P52" s="1"/>
  <c r="Q52" s="1"/>
  <c r="R52" s="1"/>
  <c r="S52" s="1"/>
  <c r="M53"/>
  <c r="N53"/>
  <c r="O53"/>
  <c r="P53"/>
  <c r="Q53" s="1"/>
  <c r="R53" s="1"/>
  <c r="S53" s="1"/>
  <c r="M54"/>
  <c r="N54" s="1"/>
  <c r="O54"/>
  <c r="P54" s="1"/>
  <c r="Q54" s="1"/>
  <c r="R54" s="1"/>
  <c r="S54" s="1"/>
  <c r="M55"/>
  <c r="N55"/>
  <c r="O55"/>
  <c r="P55"/>
  <c r="Q55" s="1"/>
  <c r="R55" s="1"/>
  <c r="S55" s="1"/>
  <c r="M56"/>
  <c r="N56" s="1"/>
  <c r="O56"/>
  <c r="P56" s="1"/>
  <c r="Q56" s="1"/>
  <c r="R56" s="1"/>
  <c r="S56" s="1"/>
  <c r="M57"/>
  <c r="N57"/>
  <c r="O57"/>
  <c r="P57"/>
  <c r="Q57" s="1"/>
  <c r="R57" s="1"/>
  <c r="S57" s="1"/>
  <c r="M58"/>
  <c r="N58" s="1"/>
  <c r="O58"/>
  <c r="P58" s="1"/>
  <c r="Q58" s="1"/>
  <c r="R58" s="1"/>
  <c r="S58" s="1"/>
  <c r="M59"/>
  <c r="N59"/>
  <c r="O59"/>
  <c r="P59"/>
  <c r="Q59" s="1"/>
  <c r="R59" s="1"/>
  <c r="S59" s="1"/>
  <c r="M60"/>
  <c r="N60" s="1"/>
  <c r="O60"/>
  <c r="P60" s="1"/>
  <c r="Q60" s="1"/>
  <c r="R60" s="1"/>
  <c r="S60" s="1"/>
  <c r="M61"/>
  <c r="N61"/>
  <c r="O61"/>
  <c r="P61"/>
  <c r="Q61" s="1"/>
  <c r="R61" s="1"/>
  <c r="S61" s="1"/>
  <c r="M62"/>
  <c r="N62" s="1"/>
  <c r="O62"/>
  <c r="P62" s="1"/>
  <c r="Q62" s="1"/>
  <c r="R62" s="1"/>
  <c r="S62" s="1"/>
  <c r="M63"/>
  <c r="N63"/>
  <c r="O63"/>
  <c r="P63"/>
  <c r="Q63" s="1"/>
  <c r="R63" s="1"/>
  <c r="S63" s="1"/>
  <c r="M64"/>
  <c r="N64" s="1"/>
  <c r="O64"/>
  <c r="P64" s="1"/>
  <c r="Q64" s="1"/>
  <c r="R64" s="1"/>
  <c r="S64" s="1"/>
  <c r="M65"/>
  <c r="N65"/>
  <c r="O65"/>
  <c r="P65"/>
  <c r="Q65" s="1"/>
  <c r="R65" s="1"/>
  <c r="S65" s="1"/>
  <c r="M66"/>
  <c r="N66" s="1"/>
  <c r="O66"/>
  <c r="P66" s="1"/>
  <c r="Q66" s="1"/>
  <c r="R66" s="1"/>
  <c r="S66" s="1"/>
  <c r="M67"/>
  <c r="N67"/>
  <c r="O67"/>
  <c r="P67"/>
  <c r="Q67" s="1"/>
  <c r="R67" s="1"/>
  <c r="S67" s="1"/>
  <c r="M68"/>
  <c r="N68" s="1"/>
  <c r="O68"/>
  <c r="P68" s="1"/>
  <c r="Q68" s="1"/>
  <c r="R68" s="1"/>
  <c r="S68" s="1"/>
  <c r="M69"/>
  <c r="N69"/>
  <c r="O69"/>
  <c r="P69"/>
  <c r="Q69" s="1"/>
  <c r="R69" s="1"/>
  <c r="S69" s="1"/>
  <c r="M70"/>
  <c r="N70" s="1"/>
  <c r="O70"/>
  <c r="P70" s="1"/>
  <c r="Q70" s="1"/>
  <c r="R70" s="1"/>
  <c r="S70" s="1"/>
  <c r="M71"/>
  <c r="N71"/>
  <c r="O71"/>
  <c r="P71"/>
  <c r="Q71" s="1"/>
  <c r="R71" s="1"/>
  <c r="S71" s="1"/>
  <c r="M72"/>
  <c r="N72" s="1"/>
  <c r="O72"/>
  <c r="P72" s="1"/>
  <c r="Q72" s="1"/>
  <c r="R72" s="1"/>
  <c r="S72" s="1"/>
  <c r="M73"/>
  <c r="N73"/>
  <c r="O73"/>
  <c r="P73"/>
  <c r="Q73" s="1"/>
  <c r="R73" s="1"/>
  <c r="S73" s="1"/>
  <c r="M74"/>
  <c r="N74" s="1"/>
  <c r="O74"/>
  <c r="P74" s="1"/>
  <c r="Q74" s="1"/>
  <c r="R74" s="1"/>
  <c r="S74" s="1"/>
  <c r="M75"/>
  <c r="N75"/>
  <c r="O75"/>
  <c r="P75"/>
  <c r="Q75" s="1"/>
  <c r="R75" s="1"/>
  <c r="S75" s="1"/>
  <c r="M76"/>
  <c r="N76" s="1"/>
  <c r="O76"/>
  <c r="P76" s="1"/>
  <c r="Q76" s="1"/>
  <c r="R76" s="1"/>
  <c r="S76" s="1"/>
  <c r="M77"/>
  <c r="N77"/>
  <c r="O77"/>
  <c r="P77"/>
  <c r="Q77" s="1"/>
  <c r="R77" s="1"/>
  <c r="S77" s="1"/>
  <c r="M78"/>
  <c r="N78" s="1"/>
  <c r="O78"/>
  <c r="P78" s="1"/>
  <c r="Q78" s="1"/>
  <c r="R78" s="1"/>
  <c r="S78" s="1"/>
  <c r="M79"/>
  <c r="N79"/>
  <c r="O79"/>
  <c r="P79"/>
  <c r="Q79" s="1"/>
  <c r="R79" s="1"/>
  <c r="S79" s="1"/>
  <c r="M80"/>
  <c r="N80" s="1"/>
  <c r="O80"/>
  <c r="P80" s="1"/>
  <c r="Q80" s="1"/>
  <c r="R80" s="1"/>
  <c r="S80" s="1"/>
  <c r="M81"/>
  <c r="N81"/>
  <c r="O81"/>
  <c r="P81"/>
  <c r="Q81" s="1"/>
  <c r="R81" s="1"/>
  <c r="S81" s="1"/>
  <c r="M82"/>
  <c r="N82" s="1"/>
  <c r="O82"/>
  <c r="P82" s="1"/>
  <c r="Q82" s="1"/>
  <c r="R82" s="1"/>
  <c r="S82" s="1"/>
  <c r="M83"/>
  <c r="N83"/>
  <c r="O83"/>
  <c r="P83"/>
  <c r="Q83" s="1"/>
  <c r="R83" s="1"/>
  <c r="S83" s="1"/>
  <c r="M84"/>
  <c r="N84" s="1"/>
  <c r="O84"/>
  <c r="P84" s="1"/>
  <c r="Q84" s="1"/>
  <c r="R84" s="1"/>
  <c r="S84" s="1"/>
  <c r="M85"/>
  <c r="N85"/>
  <c r="O85"/>
  <c r="P85"/>
  <c r="Q85" s="1"/>
  <c r="R85" s="1"/>
  <c r="S85" s="1"/>
  <c r="M86"/>
  <c r="N86" s="1"/>
  <c r="O86"/>
  <c r="P86" s="1"/>
  <c r="Q86" s="1"/>
  <c r="R86" s="1"/>
  <c r="S86" s="1"/>
  <c r="M87"/>
  <c r="N87"/>
  <c r="O87"/>
  <c r="P87"/>
  <c r="Q87" s="1"/>
  <c r="R87" s="1"/>
  <c r="S87" s="1"/>
  <c r="M88"/>
  <c r="N88" s="1"/>
  <c r="O88"/>
  <c r="P88" s="1"/>
  <c r="Q88" s="1"/>
  <c r="R88" s="1"/>
  <c r="S88" s="1"/>
  <c r="M89"/>
  <c r="N89"/>
  <c r="O89"/>
  <c r="P89"/>
  <c r="Q89" s="1"/>
  <c r="R89" s="1"/>
  <c r="S89" s="1"/>
  <c r="O2"/>
  <c r="N2"/>
  <c r="M2"/>
  <c r="P2"/>
  <c r="Q2" s="1"/>
  <c r="R2" s="1"/>
  <c r="J90"/>
  <c r="J91"/>
  <c r="J92"/>
  <c r="J93"/>
  <c r="D104" l="1"/>
  <c r="D102"/>
  <c r="E105"/>
  <c r="E104"/>
  <c r="E103"/>
  <c r="T90"/>
  <c r="D105"/>
  <c r="D103"/>
  <c r="S2"/>
  <c r="O94"/>
  <c r="P94"/>
  <c r="P95" s="1"/>
  <c r="O92"/>
  <c r="O93"/>
  <c r="N90"/>
  <c r="N91" s="1"/>
  <c r="K90"/>
  <c r="K91" s="1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E2"/>
  <c r="D2"/>
  <c r="D93" s="1"/>
  <c r="C90"/>
  <c r="F90"/>
  <c r="G90"/>
  <c r="H90"/>
  <c r="I90"/>
  <c r="C91"/>
  <c r="F91"/>
  <c r="G91"/>
  <c r="H91"/>
  <c r="I91"/>
  <c r="C92"/>
  <c r="F92"/>
  <c r="G92"/>
  <c r="H92"/>
  <c r="I92"/>
  <c r="C93"/>
  <c r="F93"/>
  <c r="G93"/>
  <c r="H93"/>
  <c r="I93"/>
  <c r="B93"/>
  <c r="B92"/>
  <c r="B91"/>
  <c r="B90"/>
  <c r="V91" l="1"/>
  <c r="E90"/>
  <c r="D90"/>
  <c r="D96"/>
  <c r="D97"/>
  <c r="D98"/>
  <c r="D99"/>
  <c r="E96"/>
  <c r="E97"/>
  <c r="E98"/>
  <c r="E99"/>
  <c r="R94"/>
  <c r="S94"/>
  <c r="Q94"/>
  <c r="Q95" s="1"/>
  <c r="O91"/>
  <c r="P90"/>
  <c r="P92"/>
  <c r="O90"/>
  <c r="P93"/>
  <c r="P91"/>
  <c r="R92"/>
  <c r="R90"/>
  <c r="Q92"/>
  <c r="D92"/>
  <c r="D91"/>
  <c r="E93"/>
  <c r="E92"/>
  <c r="E91"/>
  <c r="S95" l="1"/>
  <c r="R95"/>
  <c r="T95" s="1"/>
  <c r="R91"/>
  <c r="Q90"/>
  <c r="R93"/>
  <c r="Q91"/>
  <c r="Q93"/>
  <c r="S93"/>
  <c r="S92"/>
</calcChain>
</file>

<file path=xl/sharedStrings.xml><?xml version="1.0" encoding="utf-8"?>
<sst xmlns="http://schemas.openxmlformats.org/spreadsheetml/2006/main" count="41" uniqueCount="30">
  <si>
    <t>k1</t>
  </si>
  <si>
    <t>k2</t>
  </si>
  <si>
    <t>D3 (mm)</t>
  </si>
  <si>
    <t>Peak Pressure (mmHg)</t>
  </si>
  <si>
    <t>Peak Total Stress (mmHg)</t>
  </si>
  <si>
    <t>Patient No.</t>
  </si>
  <si>
    <t>Mean</t>
  </si>
  <si>
    <t>SD</t>
  </si>
  <si>
    <t>Pain</t>
  </si>
  <si>
    <t>EF (%)</t>
  </si>
  <si>
    <t>D1 (mm)</t>
  </si>
  <si>
    <t>Min</t>
  </si>
  <si>
    <t>Max</t>
  </si>
  <si>
    <t>D2 (mm)</t>
  </si>
  <si>
    <t>No Pain</t>
  </si>
  <si>
    <t>Prediction</t>
  </si>
  <si>
    <t>Hits</t>
  </si>
  <si>
    <t>Cases with stress &gt; 175</t>
  </si>
  <si>
    <t>Cases with stress &gt; 150</t>
  </si>
  <si>
    <t>Cases with stress &gt; 125</t>
  </si>
  <si>
    <t>Cases with stress &gt; 100</t>
  </si>
  <si>
    <t>Cases with stress &lt; 100</t>
  </si>
  <si>
    <t xml:space="preserve">Subtract </t>
  </si>
  <si>
    <t>Count "YES" cases</t>
  </si>
  <si>
    <t>% cases</t>
  </si>
  <si>
    <t>i.e.,</t>
  </si>
  <si>
    <t>Peak Passive Stress</t>
  </si>
  <si>
    <t>cases out of 40 with no pain but high stress</t>
  </si>
  <si>
    <t>Li 2010</t>
  </si>
  <si>
    <t>Li2008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</si>
</sst>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33" borderId="10" xfId="0" applyFill="1" applyBorder="1"/>
    <xf numFmtId="0" fontId="0" fillId="0" borderId="10" xfId="0" applyBorder="1"/>
    <xf numFmtId="1" fontId="0" fillId="0" borderId="0" xfId="0" applyNumberFormat="1"/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16" fillId="33" borderId="10" xfId="0" applyFont="1" applyFill="1" applyBorder="1" applyAlignment="1">
      <alignment wrapText="1"/>
    </xf>
    <xf numFmtId="0" fontId="0" fillId="33" borderId="0" xfId="0" applyFill="1"/>
    <xf numFmtId="1" fontId="0" fillId="0" borderId="10" xfId="0" applyNumberFormat="1" applyBorder="1"/>
    <xf numFmtId="0" fontId="0" fillId="0" borderId="10" xfId="0" applyFill="1" applyBorder="1"/>
    <xf numFmtId="0" fontId="16" fillId="33" borderId="10" xfId="0" applyFont="1" applyFill="1" applyBorder="1"/>
    <xf numFmtId="164" fontId="16" fillId="0" borderId="10" xfId="0" applyNumberFormat="1" applyFont="1" applyBorder="1"/>
    <xf numFmtId="0" fontId="16" fillId="0" borderId="0" xfId="0" applyFont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6" fillId="0" borderId="11" xfId="0" applyFont="1" applyFill="1" applyBorder="1" applyAlignment="1">
      <alignment wrapText="1"/>
    </xf>
    <xf numFmtId="0" fontId="0" fillId="0" borderId="0" xfId="0" applyAlignment="1">
      <alignment horizontal="right"/>
    </xf>
    <xf numFmtId="1" fontId="0" fillId="34" borderId="10" xfId="0" applyNumberFormat="1" applyFill="1" applyBorder="1"/>
    <xf numFmtId="164" fontId="16" fillId="0" borderId="11" xfId="0" applyNumberFormat="1" applyFont="1" applyFill="1" applyBorder="1"/>
    <xf numFmtId="0" fontId="0" fillId="0" borderId="0" xfId="0" applyBorder="1"/>
    <xf numFmtId="0" fontId="0" fillId="35" borderId="10" xfId="0" applyFill="1" applyBorder="1"/>
    <xf numFmtId="164" fontId="0" fillId="35" borderId="10" xfId="0" applyNumberFormat="1" applyFont="1" applyFill="1" applyBorder="1"/>
    <xf numFmtId="164" fontId="0" fillId="35" borderId="10" xfId="0" applyNumberFormat="1" applyFont="1" applyFill="1" applyBorder="1" applyAlignment="1">
      <alignment wrapText="1"/>
    </xf>
    <xf numFmtId="164" fontId="0" fillId="34" borderId="10" xfId="0" applyNumberFormat="1" applyFont="1" applyFill="1" applyBorder="1"/>
    <xf numFmtId="164" fontId="0" fillId="34" borderId="10" xfId="0" applyNumberFormat="1" applyFont="1" applyFill="1" applyBorder="1" applyAlignment="1">
      <alignment wrapText="1"/>
    </xf>
    <xf numFmtId="164" fontId="0" fillId="0" borderId="10" xfId="0" applyNumberFormat="1" applyBorder="1"/>
    <xf numFmtId="164" fontId="0" fillId="35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5"/>
  <sheetViews>
    <sheetView tabSelected="1" workbookViewId="0">
      <pane xSplit="1" ySplit="1" topLeftCell="C47" activePane="bottomRight" state="frozen"/>
      <selection pane="topRight" activeCell="B1" sqref="B1"/>
      <selection pane="bottomLeft" activeCell="A2" sqref="A2"/>
      <selection pane="bottomRight" activeCell="O94" sqref="O94"/>
    </sheetView>
  </sheetViews>
  <sheetFormatPr defaultRowHeight="15"/>
  <cols>
    <col min="1" max="1" width="8.7109375" style="7" customWidth="1"/>
    <col min="2" max="2" width="4.7109375" customWidth="1"/>
    <col min="3" max="3" width="5" customWidth="1"/>
    <col min="4" max="4" width="6" customWidth="1"/>
    <col min="5" max="5" width="5.7109375" customWidth="1"/>
    <col min="6" max="6" width="5.5703125" customWidth="1"/>
    <col min="7" max="7" width="5.42578125" customWidth="1"/>
    <col min="8" max="8" width="8.5703125" customWidth="1"/>
    <col min="9" max="10" width="11" customWidth="1"/>
    <col min="12" max="12" width="11.28515625" customWidth="1"/>
    <col min="13" max="13" width="10.85546875" customWidth="1"/>
    <col min="20" max="20" width="23.28515625" customWidth="1"/>
  </cols>
  <sheetData>
    <row r="1" spans="1:20" ht="63.75" customHeight="1">
      <c r="A1" s="6" t="s">
        <v>5</v>
      </c>
      <c r="B1" s="4" t="s">
        <v>0</v>
      </c>
      <c r="C1" s="4" t="s">
        <v>1</v>
      </c>
      <c r="D1" s="12" t="s">
        <v>10</v>
      </c>
      <c r="E1" s="13" t="s">
        <v>13</v>
      </c>
      <c r="F1" s="4" t="s">
        <v>2</v>
      </c>
      <c r="G1" s="4" t="s">
        <v>9</v>
      </c>
      <c r="H1" s="4" t="s">
        <v>3</v>
      </c>
      <c r="I1" s="4" t="s">
        <v>4</v>
      </c>
      <c r="J1" s="4" t="s">
        <v>26</v>
      </c>
      <c r="K1" s="5" t="s">
        <v>8</v>
      </c>
      <c r="M1" s="14" t="s">
        <v>15</v>
      </c>
      <c r="N1" s="14" t="s">
        <v>16</v>
      </c>
      <c r="O1" s="14" t="s">
        <v>17</v>
      </c>
      <c r="P1" s="14" t="s">
        <v>18</v>
      </c>
      <c r="Q1" s="14" t="s">
        <v>19</v>
      </c>
      <c r="R1" s="14" t="s">
        <v>20</v>
      </c>
      <c r="S1" s="14" t="s">
        <v>21</v>
      </c>
    </row>
    <row r="2" spans="1:20" ht="15.75" customHeight="1">
      <c r="A2" s="1">
        <v>1</v>
      </c>
      <c r="B2" s="19">
        <v>0.26</v>
      </c>
      <c r="C2" s="19">
        <v>0.31</v>
      </c>
      <c r="D2" s="20">
        <f>B2*F2</f>
        <v>18.824000000000002</v>
      </c>
      <c r="E2" s="21">
        <f>C2*F2</f>
        <v>22.444000000000003</v>
      </c>
      <c r="F2" s="25">
        <v>72.400000000000006</v>
      </c>
      <c r="G2" s="19">
        <v>4.5</v>
      </c>
      <c r="H2" s="19">
        <v>15.2</v>
      </c>
      <c r="I2" s="19">
        <v>111</v>
      </c>
      <c r="J2" s="19">
        <v>111</v>
      </c>
      <c r="K2" s="19">
        <v>0</v>
      </c>
      <c r="L2">
        <f>IF(J2&gt;175,1,0)</f>
        <v>0</v>
      </c>
      <c r="M2">
        <f>IF(I2&gt;175,1,0)</f>
        <v>0</v>
      </c>
      <c r="N2">
        <f t="shared" ref="N2:N33" si="0">IF(K2&lt;&gt;M2,0,1)</f>
        <v>1</v>
      </c>
      <c r="O2">
        <f>IF(I2&gt;=175,"YES",I2)</f>
        <v>111</v>
      </c>
      <c r="P2">
        <f>IF(O2&gt;150,"YES",O2)</f>
        <v>111</v>
      </c>
      <c r="Q2">
        <f>IF(P2&gt;125,"YES",P2)</f>
        <v>111</v>
      </c>
      <c r="R2" t="str">
        <f>IF(Q2&gt;=100,"YES",Q2)</f>
        <v>YES</v>
      </c>
      <c r="S2" t="str">
        <f>IF(R2&lt;100,"YES",R2)</f>
        <v>YES</v>
      </c>
      <c r="T2" t="str">
        <f>IF(J2&lt;175,"Low Stress",IF(K2&lt;1,1,"High Stress and Pain"))</f>
        <v>Low Stress</v>
      </c>
    </row>
    <row r="3" spans="1:20">
      <c r="A3" s="1">
        <v>2</v>
      </c>
      <c r="B3" s="19">
        <v>0.5</v>
      </c>
      <c r="C3" s="19">
        <v>0.59</v>
      </c>
      <c r="D3" s="20">
        <f t="shared" ref="D3:D52" si="1">B3*F3</f>
        <v>29.85</v>
      </c>
      <c r="E3" s="21">
        <f t="shared" ref="E3:E52" si="2">C3*F3</f>
        <v>35.222999999999999</v>
      </c>
      <c r="F3" s="25">
        <v>59.7</v>
      </c>
      <c r="G3" s="19">
        <v>5.4</v>
      </c>
      <c r="H3" s="19">
        <v>19.399999999999999</v>
      </c>
      <c r="I3" s="19">
        <v>128</v>
      </c>
      <c r="J3" s="19">
        <v>73</v>
      </c>
      <c r="K3" s="19">
        <v>0</v>
      </c>
      <c r="L3">
        <f t="shared" ref="L3:L66" si="3">IF(J3&gt;175,1,0)</f>
        <v>0</v>
      </c>
      <c r="M3">
        <f t="shared" ref="M3:M66" si="4">IF(I3&gt;175,1,0)</f>
        <v>0</v>
      </c>
      <c r="N3">
        <f t="shared" si="0"/>
        <v>1</v>
      </c>
      <c r="O3">
        <f t="shared" ref="O3:O66" si="5">IF(I3&gt;=175,"YES",I3)</f>
        <v>128</v>
      </c>
      <c r="P3">
        <f t="shared" ref="P3:P66" si="6">IF(O3&gt;150,"YES",O3)</f>
        <v>128</v>
      </c>
      <c r="Q3" t="str">
        <f t="shared" ref="Q3:Q66" si="7">IF(P3&gt;125,"YES",P3)</f>
        <v>YES</v>
      </c>
      <c r="R3" t="str">
        <f t="shared" ref="R3:R66" si="8">IF(Q3&gt;=100,"YES",Q3)</f>
        <v>YES</v>
      </c>
      <c r="S3" t="str">
        <f t="shared" ref="S3:S66" si="9">IF(R3&lt;100,"YES",R3)</f>
        <v>YES</v>
      </c>
      <c r="T3" t="str">
        <f t="shared" ref="T3:T66" si="10">IF(J3&lt;175,"Low Stress",IF(K3&lt;1,1,"High Stress and Pain"))</f>
        <v>Low Stress</v>
      </c>
    </row>
    <row r="4" spans="1:20">
      <c r="A4" s="1">
        <v>3</v>
      </c>
      <c r="B4" s="19">
        <v>0.36</v>
      </c>
      <c r="C4" s="19">
        <v>0.36</v>
      </c>
      <c r="D4" s="20">
        <f t="shared" si="1"/>
        <v>25.992000000000001</v>
      </c>
      <c r="E4" s="21">
        <f t="shared" si="2"/>
        <v>25.992000000000001</v>
      </c>
      <c r="F4" s="25">
        <v>72.2</v>
      </c>
      <c r="G4" s="19">
        <v>11.4</v>
      </c>
      <c r="H4" s="19">
        <v>16.399999999999999</v>
      </c>
      <c r="I4" s="19">
        <v>94</v>
      </c>
      <c r="J4" s="19">
        <v>57</v>
      </c>
      <c r="K4" s="19">
        <v>0</v>
      </c>
      <c r="L4">
        <f t="shared" si="3"/>
        <v>0</v>
      </c>
      <c r="M4">
        <f t="shared" si="4"/>
        <v>0</v>
      </c>
      <c r="N4">
        <f t="shared" si="0"/>
        <v>1</v>
      </c>
      <c r="O4">
        <f t="shared" si="5"/>
        <v>94</v>
      </c>
      <c r="P4">
        <f t="shared" si="6"/>
        <v>94</v>
      </c>
      <c r="Q4">
        <f t="shared" si="7"/>
        <v>94</v>
      </c>
      <c r="R4">
        <f t="shared" si="8"/>
        <v>94</v>
      </c>
      <c r="S4" t="str">
        <f t="shared" si="9"/>
        <v>YES</v>
      </c>
      <c r="T4" t="str">
        <f t="shared" si="10"/>
        <v>Low Stress</v>
      </c>
    </row>
    <row r="5" spans="1:20">
      <c r="A5" s="1">
        <v>4</v>
      </c>
      <c r="B5" s="19">
        <v>0.56999999999999995</v>
      </c>
      <c r="C5" s="19">
        <v>0.61</v>
      </c>
      <c r="D5" s="20">
        <f t="shared" si="1"/>
        <v>32.774999999999999</v>
      </c>
      <c r="E5" s="21">
        <f t="shared" si="2"/>
        <v>35.074999999999996</v>
      </c>
      <c r="F5" s="25">
        <v>57.5</v>
      </c>
      <c r="G5" s="19">
        <v>15.5</v>
      </c>
      <c r="H5" s="19">
        <v>20.399999999999999</v>
      </c>
      <c r="I5" s="19">
        <v>119</v>
      </c>
      <c r="J5" s="19">
        <v>64</v>
      </c>
      <c r="K5" s="19">
        <v>0</v>
      </c>
      <c r="L5">
        <f t="shared" si="3"/>
        <v>0</v>
      </c>
      <c r="M5">
        <f t="shared" si="4"/>
        <v>0</v>
      </c>
      <c r="N5">
        <f t="shared" si="0"/>
        <v>1</v>
      </c>
      <c r="O5">
        <f t="shared" si="5"/>
        <v>119</v>
      </c>
      <c r="P5">
        <f t="shared" si="6"/>
        <v>119</v>
      </c>
      <c r="Q5">
        <f t="shared" si="7"/>
        <v>119</v>
      </c>
      <c r="R5" t="str">
        <f t="shared" si="8"/>
        <v>YES</v>
      </c>
      <c r="S5" t="str">
        <f t="shared" si="9"/>
        <v>YES</v>
      </c>
      <c r="T5" t="str">
        <f t="shared" si="10"/>
        <v>Low Stress</v>
      </c>
    </row>
    <row r="6" spans="1:20">
      <c r="A6" s="1">
        <v>5</v>
      </c>
      <c r="B6" s="19">
        <v>0.22</v>
      </c>
      <c r="C6" s="19">
        <v>0.28000000000000003</v>
      </c>
      <c r="D6" s="20">
        <f t="shared" si="1"/>
        <v>16.302</v>
      </c>
      <c r="E6" s="21">
        <f t="shared" si="2"/>
        <v>20.748000000000001</v>
      </c>
      <c r="F6" s="25">
        <v>74.099999999999994</v>
      </c>
      <c r="G6" s="19">
        <v>10.7</v>
      </c>
      <c r="H6" s="19">
        <v>14.4</v>
      </c>
      <c r="I6" s="19">
        <v>202</v>
      </c>
      <c r="J6" s="19">
        <v>154</v>
      </c>
      <c r="K6" s="19">
        <v>1</v>
      </c>
      <c r="L6">
        <f t="shared" si="3"/>
        <v>0</v>
      </c>
      <c r="M6">
        <f t="shared" si="4"/>
        <v>1</v>
      </c>
      <c r="N6">
        <f t="shared" si="0"/>
        <v>1</v>
      </c>
      <c r="O6" t="str">
        <f t="shared" si="5"/>
        <v>YES</v>
      </c>
      <c r="P6" t="str">
        <f t="shared" si="6"/>
        <v>YES</v>
      </c>
      <c r="Q6" t="str">
        <f t="shared" si="7"/>
        <v>YES</v>
      </c>
      <c r="R6" t="str">
        <f t="shared" si="8"/>
        <v>YES</v>
      </c>
      <c r="S6" t="str">
        <f t="shared" si="9"/>
        <v>YES</v>
      </c>
      <c r="T6" t="str">
        <f t="shared" si="10"/>
        <v>Low Stress</v>
      </c>
    </row>
    <row r="7" spans="1:20">
      <c r="A7" s="1">
        <v>6</v>
      </c>
      <c r="B7" s="19">
        <v>0.3</v>
      </c>
      <c r="C7" s="19">
        <v>0.41</v>
      </c>
      <c r="D7" s="20">
        <f t="shared" si="1"/>
        <v>20.639999999999997</v>
      </c>
      <c r="E7" s="21">
        <f t="shared" si="2"/>
        <v>28.207999999999998</v>
      </c>
      <c r="F7" s="25">
        <v>68.8</v>
      </c>
      <c r="G7" s="19">
        <v>10</v>
      </c>
      <c r="H7" s="19">
        <v>16.399999999999999</v>
      </c>
      <c r="I7" s="19">
        <v>204</v>
      </c>
      <c r="J7" s="19">
        <v>137</v>
      </c>
      <c r="K7" s="19">
        <v>1</v>
      </c>
      <c r="L7">
        <f t="shared" si="3"/>
        <v>0</v>
      </c>
      <c r="M7">
        <f t="shared" si="4"/>
        <v>1</v>
      </c>
      <c r="N7">
        <f t="shared" si="0"/>
        <v>1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YES</v>
      </c>
      <c r="S7" t="str">
        <f t="shared" si="9"/>
        <v>YES</v>
      </c>
      <c r="T7" t="str">
        <f t="shared" si="10"/>
        <v>Low Stress</v>
      </c>
    </row>
    <row r="8" spans="1:20">
      <c r="A8" s="1">
        <v>7</v>
      </c>
      <c r="B8" s="19">
        <v>0.43</v>
      </c>
      <c r="C8" s="19">
        <v>0.55000000000000004</v>
      </c>
      <c r="D8" s="20">
        <f t="shared" si="1"/>
        <v>24.638999999999999</v>
      </c>
      <c r="E8" s="21">
        <f t="shared" si="2"/>
        <v>31.515000000000001</v>
      </c>
      <c r="F8" s="25">
        <v>57.3</v>
      </c>
      <c r="G8" s="19">
        <v>14</v>
      </c>
      <c r="H8" s="19">
        <v>16.899999999999999</v>
      </c>
      <c r="I8" s="19">
        <v>131</v>
      </c>
      <c r="J8" s="19">
        <v>123</v>
      </c>
      <c r="K8" s="19">
        <v>0</v>
      </c>
      <c r="L8">
        <f t="shared" si="3"/>
        <v>0</v>
      </c>
      <c r="M8">
        <f t="shared" si="4"/>
        <v>0</v>
      </c>
      <c r="N8">
        <f t="shared" si="0"/>
        <v>1</v>
      </c>
      <c r="O8">
        <f t="shared" si="5"/>
        <v>131</v>
      </c>
      <c r="P8">
        <f t="shared" si="6"/>
        <v>131</v>
      </c>
      <c r="Q8" t="str">
        <f t="shared" si="7"/>
        <v>YES</v>
      </c>
      <c r="R8" t="str">
        <f t="shared" si="8"/>
        <v>YES</v>
      </c>
      <c r="S8" t="str">
        <f t="shared" si="9"/>
        <v>YES</v>
      </c>
      <c r="T8" t="str">
        <f t="shared" si="10"/>
        <v>Low Stress</v>
      </c>
    </row>
    <row r="9" spans="1:20">
      <c r="A9" s="1">
        <v>8</v>
      </c>
      <c r="B9" s="19">
        <v>0.4</v>
      </c>
      <c r="C9" s="19">
        <v>0.54</v>
      </c>
      <c r="D9" s="20">
        <f t="shared" si="1"/>
        <v>26.680000000000003</v>
      </c>
      <c r="E9" s="21">
        <f t="shared" si="2"/>
        <v>36.018000000000001</v>
      </c>
      <c r="F9" s="25">
        <v>66.7</v>
      </c>
      <c r="G9" s="19">
        <v>21.9</v>
      </c>
      <c r="H9" s="19">
        <v>19.600000000000001</v>
      </c>
      <c r="I9" s="19">
        <v>205</v>
      </c>
      <c r="J9" s="19">
        <v>115</v>
      </c>
      <c r="K9" s="19">
        <v>1</v>
      </c>
      <c r="L9">
        <f t="shared" si="3"/>
        <v>0</v>
      </c>
      <c r="M9">
        <f t="shared" si="4"/>
        <v>1</v>
      </c>
      <c r="N9">
        <f t="shared" si="0"/>
        <v>1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YES</v>
      </c>
      <c r="S9" t="str">
        <f t="shared" si="9"/>
        <v>YES</v>
      </c>
      <c r="T9" t="str">
        <f t="shared" si="10"/>
        <v>Low Stress</v>
      </c>
    </row>
    <row r="10" spans="1:20">
      <c r="A10" s="1">
        <v>9</v>
      </c>
      <c r="B10" s="19">
        <v>0.35</v>
      </c>
      <c r="C10" s="19">
        <v>0.55000000000000004</v>
      </c>
      <c r="D10" s="20">
        <f t="shared" si="1"/>
        <v>21.384999999999998</v>
      </c>
      <c r="E10" s="21">
        <f t="shared" si="2"/>
        <v>33.605000000000004</v>
      </c>
      <c r="F10" s="25">
        <v>61.1</v>
      </c>
      <c r="G10" s="19">
        <v>16.100000000000001</v>
      </c>
      <c r="H10" s="19">
        <v>16.7</v>
      </c>
      <c r="I10" s="19">
        <v>205</v>
      </c>
      <c r="J10" s="19">
        <v>135</v>
      </c>
      <c r="K10" s="19">
        <v>1</v>
      </c>
      <c r="L10">
        <f t="shared" si="3"/>
        <v>0</v>
      </c>
      <c r="M10">
        <f t="shared" si="4"/>
        <v>1</v>
      </c>
      <c r="N10">
        <f t="shared" si="0"/>
        <v>1</v>
      </c>
      <c r="O10" t="str">
        <f t="shared" si="5"/>
        <v>YES</v>
      </c>
      <c r="P10" t="str">
        <f t="shared" si="6"/>
        <v>YES</v>
      </c>
      <c r="Q10" t="str">
        <f t="shared" si="7"/>
        <v>YES</v>
      </c>
      <c r="R10" t="str">
        <f t="shared" si="8"/>
        <v>YES</v>
      </c>
      <c r="S10" t="str">
        <f t="shared" si="9"/>
        <v>YES</v>
      </c>
      <c r="T10" t="str">
        <f t="shared" si="10"/>
        <v>Low Stress</v>
      </c>
    </row>
    <row r="11" spans="1:20">
      <c r="A11" s="1">
        <v>10</v>
      </c>
      <c r="B11" s="19">
        <v>0.27</v>
      </c>
      <c r="C11" s="19">
        <v>0.45</v>
      </c>
      <c r="D11" s="20">
        <f t="shared" si="1"/>
        <v>18.657</v>
      </c>
      <c r="E11" s="21">
        <f t="shared" si="2"/>
        <v>31.094999999999999</v>
      </c>
      <c r="F11" s="25">
        <v>69.099999999999994</v>
      </c>
      <c r="G11" s="19">
        <v>5.4</v>
      </c>
      <c r="H11" s="19">
        <v>16.399999999999999</v>
      </c>
      <c r="I11" s="19">
        <v>292</v>
      </c>
      <c r="J11" s="19">
        <v>196</v>
      </c>
      <c r="K11" s="19">
        <v>0</v>
      </c>
      <c r="L11">
        <f t="shared" si="3"/>
        <v>1</v>
      </c>
      <c r="M11">
        <f t="shared" si="4"/>
        <v>1</v>
      </c>
      <c r="N11">
        <f t="shared" si="0"/>
        <v>0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YES</v>
      </c>
      <c r="S11" t="str">
        <f t="shared" si="9"/>
        <v>YES</v>
      </c>
      <c r="T11">
        <f t="shared" si="10"/>
        <v>1</v>
      </c>
    </row>
    <row r="12" spans="1:20">
      <c r="A12" s="1">
        <v>11</v>
      </c>
      <c r="B12" s="19">
        <v>0.28000000000000003</v>
      </c>
      <c r="C12" s="19">
        <v>0.41</v>
      </c>
      <c r="D12" s="20">
        <f t="shared" si="1"/>
        <v>22.96</v>
      </c>
      <c r="E12" s="21">
        <f t="shared" si="2"/>
        <v>33.619999999999997</v>
      </c>
      <c r="F12" s="25">
        <v>82</v>
      </c>
      <c r="G12" s="19">
        <v>15.1</v>
      </c>
      <c r="H12" s="19">
        <v>20.3</v>
      </c>
      <c r="I12" s="19">
        <v>332</v>
      </c>
      <c r="J12" s="19">
        <v>200</v>
      </c>
      <c r="K12" s="19">
        <v>0</v>
      </c>
      <c r="L12">
        <f t="shared" si="3"/>
        <v>1</v>
      </c>
      <c r="M12">
        <f t="shared" si="4"/>
        <v>1</v>
      </c>
      <c r="N12">
        <f t="shared" si="0"/>
        <v>0</v>
      </c>
      <c r="O12" t="str">
        <f t="shared" si="5"/>
        <v>YES</v>
      </c>
      <c r="P12" t="str">
        <f t="shared" si="6"/>
        <v>YES</v>
      </c>
      <c r="Q12" t="str">
        <f t="shared" si="7"/>
        <v>YES</v>
      </c>
      <c r="R12" t="str">
        <f t="shared" si="8"/>
        <v>YES</v>
      </c>
      <c r="S12" t="str">
        <f t="shared" si="9"/>
        <v>YES</v>
      </c>
      <c r="T12">
        <f t="shared" si="10"/>
        <v>1</v>
      </c>
    </row>
    <row r="13" spans="1:20">
      <c r="A13" s="1">
        <v>12</v>
      </c>
      <c r="B13" s="19">
        <v>0.28000000000000003</v>
      </c>
      <c r="C13" s="19">
        <v>0.39</v>
      </c>
      <c r="D13" s="20">
        <f t="shared" si="1"/>
        <v>19.124000000000002</v>
      </c>
      <c r="E13" s="21">
        <f t="shared" si="2"/>
        <v>26.637</v>
      </c>
      <c r="F13" s="25">
        <v>68.3</v>
      </c>
      <c r="G13" s="19">
        <v>21.3</v>
      </c>
      <c r="H13" s="19">
        <v>16.600000000000001</v>
      </c>
      <c r="I13" s="19">
        <v>165</v>
      </c>
      <c r="J13" s="19">
        <v>147</v>
      </c>
      <c r="K13" s="19">
        <v>0</v>
      </c>
      <c r="L13">
        <f t="shared" si="3"/>
        <v>0</v>
      </c>
      <c r="M13">
        <f t="shared" si="4"/>
        <v>0</v>
      </c>
      <c r="N13">
        <f t="shared" si="0"/>
        <v>1</v>
      </c>
      <c r="O13">
        <f t="shared" si="5"/>
        <v>165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YES</v>
      </c>
      <c r="T13" t="str">
        <f t="shared" si="10"/>
        <v>Low Stress</v>
      </c>
    </row>
    <row r="14" spans="1:20">
      <c r="A14" s="1">
        <v>13</v>
      </c>
      <c r="B14" s="19">
        <v>0.33</v>
      </c>
      <c r="C14" s="19">
        <v>0.47</v>
      </c>
      <c r="D14" s="20">
        <f t="shared" si="1"/>
        <v>20.856000000000002</v>
      </c>
      <c r="E14" s="21">
        <f t="shared" si="2"/>
        <v>29.704000000000001</v>
      </c>
      <c r="F14" s="25">
        <v>63.2</v>
      </c>
      <c r="G14" s="19">
        <v>39.700000000000003</v>
      </c>
      <c r="H14" s="19">
        <v>16.2</v>
      </c>
      <c r="I14" s="19">
        <v>194</v>
      </c>
      <c r="J14" s="19">
        <v>134</v>
      </c>
      <c r="K14" s="19">
        <v>1</v>
      </c>
      <c r="L14">
        <f t="shared" si="3"/>
        <v>0</v>
      </c>
      <c r="M14">
        <f t="shared" si="4"/>
        <v>1</v>
      </c>
      <c r="N14">
        <f t="shared" si="0"/>
        <v>1</v>
      </c>
      <c r="O14" t="str">
        <f t="shared" si="5"/>
        <v>YES</v>
      </c>
      <c r="P14" t="str">
        <f t="shared" si="6"/>
        <v>YES</v>
      </c>
      <c r="Q14" t="str">
        <f t="shared" si="7"/>
        <v>YES</v>
      </c>
      <c r="R14" t="str">
        <f t="shared" si="8"/>
        <v>YES</v>
      </c>
      <c r="S14" t="str">
        <f t="shared" si="9"/>
        <v>YES</v>
      </c>
      <c r="T14" t="str">
        <f t="shared" si="10"/>
        <v>Low Stress</v>
      </c>
    </row>
    <row r="15" spans="1:20">
      <c r="A15" s="1">
        <v>14</v>
      </c>
      <c r="B15" s="19">
        <v>0.28999999999999998</v>
      </c>
      <c r="C15" s="19">
        <v>0.55000000000000004</v>
      </c>
      <c r="D15" s="20">
        <f t="shared" si="1"/>
        <v>18.414999999999999</v>
      </c>
      <c r="E15" s="21">
        <f t="shared" si="2"/>
        <v>34.925000000000004</v>
      </c>
      <c r="F15" s="25">
        <v>63.5</v>
      </c>
      <c r="G15" s="19">
        <v>20.6</v>
      </c>
      <c r="H15" s="19">
        <v>16.5</v>
      </c>
      <c r="I15" s="19">
        <v>287</v>
      </c>
      <c r="J15" s="19">
        <v>191</v>
      </c>
      <c r="K15" s="19">
        <v>1</v>
      </c>
      <c r="L15">
        <f t="shared" si="3"/>
        <v>1</v>
      </c>
      <c r="M15">
        <f t="shared" si="4"/>
        <v>1</v>
      </c>
      <c r="N15">
        <f t="shared" si="0"/>
        <v>1</v>
      </c>
      <c r="O15" t="str">
        <f t="shared" si="5"/>
        <v>YES</v>
      </c>
      <c r="P15" t="str">
        <f t="shared" si="6"/>
        <v>YES</v>
      </c>
      <c r="Q15" t="str">
        <f t="shared" si="7"/>
        <v>YES</v>
      </c>
      <c r="R15" t="str">
        <f t="shared" si="8"/>
        <v>YES</v>
      </c>
      <c r="S15" t="str">
        <f t="shared" si="9"/>
        <v>YES</v>
      </c>
      <c r="T15" t="str">
        <f t="shared" si="10"/>
        <v>High Stress and Pain</v>
      </c>
    </row>
    <row r="16" spans="1:20">
      <c r="A16" s="1">
        <v>15</v>
      </c>
      <c r="B16" s="19">
        <v>0.35</v>
      </c>
      <c r="C16" s="19">
        <v>0.42</v>
      </c>
      <c r="D16" s="20">
        <f t="shared" si="1"/>
        <v>25.2</v>
      </c>
      <c r="E16" s="21">
        <f t="shared" si="2"/>
        <v>30.24</v>
      </c>
      <c r="F16" s="25">
        <v>72</v>
      </c>
      <c r="G16" s="19">
        <v>80.8</v>
      </c>
      <c r="H16" s="19">
        <v>18.399999999999999</v>
      </c>
      <c r="I16" s="19">
        <v>153</v>
      </c>
      <c r="J16" s="19">
        <v>91</v>
      </c>
      <c r="K16" s="19">
        <v>1</v>
      </c>
      <c r="L16">
        <f t="shared" si="3"/>
        <v>0</v>
      </c>
      <c r="M16">
        <f t="shared" si="4"/>
        <v>0</v>
      </c>
      <c r="N16">
        <f t="shared" si="0"/>
        <v>0</v>
      </c>
      <c r="O16">
        <f t="shared" si="5"/>
        <v>153</v>
      </c>
      <c r="P16" t="str">
        <f t="shared" si="6"/>
        <v>YES</v>
      </c>
      <c r="Q16" t="str">
        <f t="shared" si="7"/>
        <v>YES</v>
      </c>
      <c r="R16" t="str">
        <f t="shared" si="8"/>
        <v>YES</v>
      </c>
      <c r="S16" t="str">
        <f t="shared" si="9"/>
        <v>YES</v>
      </c>
      <c r="T16" t="str">
        <f t="shared" si="10"/>
        <v>Low Stress</v>
      </c>
    </row>
    <row r="17" spans="1:20">
      <c r="A17" s="1">
        <v>16</v>
      </c>
      <c r="B17" s="19">
        <v>0.28999999999999998</v>
      </c>
      <c r="C17" s="19">
        <v>0.34</v>
      </c>
      <c r="D17" s="20">
        <f t="shared" si="1"/>
        <v>14.702999999999999</v>
      </c>
      <c r="E17" s="21">
        <f t="shared" si="2"/>
        <v>17.238000000000003</v>
      </c>
      <c r="F17" s="25">
        <v>50.7</v>
      </c>
      <c r="G17" s="19">
        <v>32.299999999999997</v>
      </c>
      <c r="H17" s="19">
        <v>16.600000000000001</v>
      </c>
      <c r="I17" s="19">
        <v>76</v>
      </c>
      <c r="J17" s="19">
        <v>76</v>
      </c>
      <c r="K17" s="19">
        <v>0</v>
      </c>
      <c r="L17">
        <f t="shared" si="3"/>
        <v>0</v>
      </c>
      <c r="M17">
        <f t="shared" si="4"/>
        <v>0</v>
      </c>
      <c r="N17">
        <f t="shared" si="0"/>
        <v>1</v>
      </c>
      <c r="O17">
        <f t="shared" si="5"/>
        <v>76</v>
      </c>
      <c r="P17">
        <f t="shared" si="6"/>
        <v>76</v>
      </c>
      <c r="Q17">
        <f t="shared" si="7"/>
        <v>76</v>
      </c>
      <c r="R17">
        <f t="shared" si="8"/>
        <v>76</v>
      </c>
      <c r="S17" t="str">
        <f t="shared" si="9"/>
        <v>YES</v>
      </c>
      <c r="T17" t="str">
        <f t="shared" si="10"/>
        <v>Low Stress</v>
      </c>
    </row>
    <row r="18" spans="1:20">
      <c r="A18" s="1">
        <v>17</v>
      </c>
      <c r="B18" s="19">
        <v>0.4</v>
      </c>
      <c r="C18" s="19">
        <v>0.46</v>
      </c>
      <c r="D18" s="20">
        <f t="shared" si="1"/>
        <v>23</v>
      </c>
      <c r="E18" s="21">
        <f t="shared" si="2"/>
        <v>26.450000000000003</v>
      </c>
      <c r="F18" s="25">
        <v>57.5</v>
      </c>
      <c r="G18" s="19">
        <v>32.4</v>
      </c>
      <c r="H18" s="19">
        <v>16.600000000000001</v>
      </c>
      <c r="I18" s="19">
        <v>79</v>
      </c>
      <c r="J18" s="19">
        <v>64</v>
      </c>
      <c r="K18" s="19">
        <v>1</v>
      </c>
      <c r="L18">
        <f t="shared" si="3"/>
        <v>0</v>
      </c>
      <c r="M18">
        <f t="shared" si="4"/>
        <v>0</v>
      </c>
      <c r="N18">
        <f t="shared" si="0"/>
        <v>0</v>
      </c>
      <c r="O18">
        <f t="shared" si="5"/>
        <v>79</v>
      </c>
      <c r="P18">
        <f t="shared" si="6"/>
        <v>79</v>
      </c>
      <c r="Q18">
        <f t="shared" si="7"/>
        <v>79</v>
      </c>
      <c r="R18">
        <f t="shared" si="8"/>
        <v>79</v>
      </c>
      <c r="S18" t="str">
        <f t="shared" si="9"/>
        <v>YES</v>
      </c>
      <c r="T18" t="str">
        <f t="shared" si="10"/>
        <v>Low Stress</v>
      </c>
    </row>
    <row r="19" spans="1:20">
      <c r="A19" s="1">
        <v>18</v>
      </c>
      <c r="B19" s="19">
        <v>0.28999999999999998</v>
      </c>
      <c r="C19" s="19">
        <v>0.32</v>
      </c>
      <c r="D19" s="20">
        <f t="shared" si="1"/>
        <v>20.763999999999996</v>
      </c>
      <c r="E19" s="21">
        <f t="shared" si="2"/>
        <v>22.911999999999999</v>
      </c>
      <c r="F19" s="25">
        <v>71.599999999999994</v>
      </c>
      <c r="G19" s="19">
        <v>93.7</v>
      </c>
      <c r="H19" s="19">
        <v>15.9</v>
      </c>
      <c r="I19" s="19">
        <v>72</v>
      </c>
      <c r="J19" s="19">
        <v>64</v>
      </c>
      <c r="K19" s="19">
        <v>1</v>
      </c>
      <c r="L19">
        <f t="shared" si="3"/>
        <v>0</v>
      </c>
      <c r="M19">
        <f t="shared" si="4"/>
        <v>0</v>
      </c>
      <c r="N19">
        <f t="shared" si="0"/>
        <v>0</v>
      </c>
      <c r="O19">
        <f t="shared" si="5"/>
        <v>72</v>
      </c>
      <c r="P19">
        <f t="shared" si="6"/>
        <v>72</v>
      </c>
      <c r="Q19">
        <f t="shared" si="7"/>
        <v>72</v>
      </c>
      <c r="R19">
        <f t="shared" si="8"/>
        <v>72</v>
      </c>
      <c r="S19" t="str">
        <f t="shared" si="9"/>
        <v>YES</v>
      </c>
      <c r="T19" t="str">
        <f t="shared" si="10"/>
        <v>Low Stress</v>
      </c>
    </row>
    <row r="20" spans="1:20">
      <c r="A20" s="1">
        <v>19</v>
      </c>
      <c r="B20" s="19">
        <v>0.38</v>
      </c>
      <c r="C20" s="19">
        <v>0.39</v>
      </c>
      <c r="D20" s="20">
        <f t="shared" si="1"/>
        <v>35.073999999999998</v>
      </c>
      <c r="E20" s="21">
        <f t="shared" si="2"/>
        <v>35.997</v>
      </c>
      <c r="F20" s="25">
        <v>92.3</v>
      </c>
      <c r="G20" s="19">
        <v>49.4</v>
      </c>
      <c r="H20" s="19">
        <v>26.3</v>
      </c>
      <c r="I20" s="19">
        <v>175</v>
      </c>
      <c r="J20" s="19">
        <v>73</v>
      </c>
      <c r="K20" s="19">
        <v>1</v>
      </c>
      <c r="L20">
        <f t="shared" si="3"/>
        <v>0</v>
      </c>
      <c r="M20">
        <f t="shared" si="4"/>
        <v>0</v>
      </c>
      <c r="N20">
        <f t="shared" si="0"/>
        <v>0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YES</v>
      </c>
      <c r="S20" t="str">
        <f t="shared" si="9"/>
        <v>YES</v>
      </c>
      <c r="T20" t="str">
        <f t="shared" si="10"/>
        <v>Low Stress</v>
      </c>
    </row>
    <row r="21" spans="1:20">
      <c r="A21" s="1">
        <v>20</v>
      </c>
      <c r="B21" s="19">
        <v>0.41</v>
      </c>
      <c r="C21" s="19">
        <v>0.53</v>
      </c>
      <c r="D21" s="20">
        <f t="shared" si="1"/>
        <v>23.247</v>
      </c>
      <c r="E21" s="21">
        <f t="shared" si="2"/>
        <v>30.051000000000002</v>
      </c>
      <c r="F21" s="25">
        <v>56.7</v>
      </c>
      <c r="G21" s="19">
        <v>48.7</v>
      </c>
      <c r="H21" s="19">
        <v>17.2</v>
      </c>
      <c r="I21" s="19">
        <v>89</v>
      </c>
      <c r="J21" s="19">
        <v>57</v>
      </c>
      <c r="K21" s="19">
        <v>1</v>
      </c>
      <c r="L21">
        <f t="shared" si="3"/>
        <v>0</v>
      </c>
      <c r="M21">
        <f t="shared" si="4"/>
        <v>0</v>
      </c>
      <c r="N21">
        <f t="shared" si="0"/>
        <v>0</v>
      </c>
      <c r="O21">
        <f t="shared" si="5"/>
        <v>89</v>
      </c>
      <c r="P21">
        <f t="shared" si="6"/>
        <v>89</v>
      </c>
      <c r="Q21">
        <f t="shared" si="7"/>
        <v>89</v>
      </c>
      <c r="R21">
        <f t="shared" si="8"/>
        <v>89</v>
      </c>
      <c r="S21" t="str">
        <f t="shared" si="9"/>
        <v>YES</v>
      </c>
      <c r="T21" t="str">
        <f t="shared" si="10"/>
        <v>Low Stress</v>
      </c>
    </row>
    <row r="22" spans="1:20">
      <c r="A22" s="1">
        <v>21</v>
      </c>
      <c r="B22" s="19">
        <v>0.38</v>
      </c>
      <c r="C22" s="19">
        <v>0.4</v>
      </c>
      <c r="D22" s="20">
        <f t="shared" si="1"/>
        <v>28.31</v>
      </c>
      <c r="E22" s="21">
        <f t="shared" si="2"/>
        <v>29.8</v>
      </c>
      <c r="F22" s="25">
        <v>74.5</v>
      </c>
      <c r="G22" s="19">
        <v>66.3</v>
      </c>
      <c r="H22" s="19">
        <v>19.5</v>
      </c>
      <c r="I22" s="19">
        <v>109</v>
      </c>
      <c r="J22" s="19">
        <v>63</v>
      </c>
      <c r="K22" s="19">
        <v>0</v>
      </c>
      <c r="L22">
        <f t="shared" si="3"/>
        <v>0</v>
      </c>
      <c r="M22">
        <f t="shared" si="4"/>
        <v>0</v>
      </c>
      <c r="N22">
        <f t="shared" si="0"/>
        <v>1</v>
      </c>
      <c r="O22">
        <f t="shared" si="5"/>
        <v>109</v>
      </c>
      <c r="P22">
        <f t="shared" si="6"/>
        <v>109</v>
      </c>
      <c r="Q22">
        <f t="shared" si="7"/>
        <v>109</v>
      </c>
      <c r="R22" t="str">
        <f t="shared" si="8"/>
        <v>YES</v>
      </c>
      <c r="S22" t="str">
        <f t="shared" si="9"/>
        <v>YES</v>
      </c>
      <c r="T22" t="str">
        <f t="shared" si="10"/>
        <v>Low Stress</v>
      </c>
    </row>
    <row r="23" spans="1:20">
      <c r="A23" s="1">
        <v>22</v>
      </c>
      <c r="B23" s="19">
        <v>0.23</v>
      </c>
      <c r="C23" s="19">
        <v>0.44</v>
      </c>
      <c r="D23" s="20">
        <f t="shared" si="1"/>
        <v>14.444000000000001</v>
      </c>
      <c r="E23" s="21">
        <f t="shared" si="2"/>
        <v>27.631999999999998</v>
      </c>
      <c r="F23" s="25">
        <v>62.8</v>
      </c>
      <c r="G23" s="19">
        <v>54.4</v>
      </c>
      <c r="H23" s="19">
        <v>15</v>
      </c>
      <c r="I23" s="19">
        <v>235</v>
      </c>
      <c r="J23" s="19">
        <v>235</v>
      </c>
      <c r="K23" s="19">
        <v>1</v>
      </c>
      <c r="L23">
        <f t="shared" si="3"/>
        <v>1</v>
      </c>
      <c r="M23">
        <f t="shared" si="4"/>
        <v>1</v>
      </c>
      <c r="N23">
        <f t="shared" si="0"/>
        <v>1</v>
      </c>
      <c r="O23" t="str">
        <f t="shared" si="5"/>
        <v>YES</v>
      </c>
      <c r="P23" t="str">
        <f t="shared" si="6"/>
        <v>YES</v>
      </c>
      <c r="Q23" t="str">
        <f t="shared" si="7"/>
        <v>YES</v>
      </c>
      <c r="R23" t="str">
        <f t="shared" si="8"/>
        <v>YES</v>
      </c>
      <c r="S23" t="str">
        <f t="shared" si="9"/>
        <v>YES</v>
      </c>
      <c r="T23" t="str">
        <f t="shared" si="10"/>
        <v>High Stress and Pain</v>
      </c>
    </row>
    <row r="24" spans="1:20">
      <c r="A24" s="1">
        <v>23</v>
      </c>
      <c r="B24" s="19">
        <v>0.31</v>
      </c>
      <c r="C24" s="19">
        <v>0.44</v>
      </c>
      <c r="D24" s="20">
        <f t="shared" si="1"/>
        <v>24.024999999999999</v>
      </c>
      <c r="E24" s="21">
        <f t="shared" si="2"/>
        <v>34.1</v>
      </c>
      <c r="F24" s="25">
        <v>77.5</v>
      </c>
      <c r="G24" s="19">
        <v>44.7</v>
      </c>
      <c r="H24" s="19">
        <v>19.7</v>
      </c>
      <c r="I24" s="19">
        <v>286</v>
      </c>
      <c r="J24" s="19">
        <v>160</v>
      </c>
      <c r="K24" s="19">
        <v>1</v>
      </c>
      <c r="L24">
        <f t="shared" si="3"/>
        <v>0</v>
      </c>
      <c r="M24">
        <f t="shared" si="4"/>
        <v>1</v>
      </c>
      <c r="N24">
        <f t="shared" si="0"/>
        <v>1</v>
      </c>
      <c r="O24" t="str">
        <f t="shared" si="5"/>
        <v>YES</v>
      </c>
      <c r="P24" t="str">
        <f t="shared" si="6"/>
        <v>YES</v>
      </c>
      <c r="Q24" t="str">
        <f t="shared" si="7"/>
        <v>YES</v>
      </c>
      <c r="R24" t="str">
        <f t="shared" si="8"/>
        <v>YES</v>
      </c>
      <c r="S24" t="str">
        <f t="shared" si="9"/>
        <v>YES</v>
      </c>
      <c r="T24" t="str">
        <f t="shared" si="10"/>
        <v>Low Stress</v>
      </c>
    </row>
    <row r="25" spans="1:20">
      <c r="A25" s="1">
        <v>24</v>
      </c>
      <c r="B25" s="19">
        <v>0.41</v>
      </c>
      <c r="C25" s="19">
        <v>0.52</v>
      </c>
      <c r="D25" s="20">
        <f t="shared" si="1"/>
        <v>25.83</v>
      </c>
      <c r="E25" s="21">
        <f t="shared" si="2"/>
        <v>32.76</v>
      </c>
      <c r="F25" s="25">
        <v>63</v>
      </c>
      <c r="G25" s="19">
        <v>27.4</v>
      </c>
      <c r="H25" s="19">
        <v>18.3</v>
      </c>
      <c r="I25" s="19">
        <v>153</v>
      </c>
      <c r="J25" s="19">
        <v>92</v>
      </c>
      <c r="K25" s="19">
        <v>0</v>
      </c>
      <c r="L25">
        <f t="shared" si="3"/>
        <v>0</v>
      </c>
      <c r="M25">
        <f t="shared" si="4"/>
        <v>0</v>
      </c>
      <c r="N25">
        <f t="shared" si="0"/>
        <v>1</v>
      </c>
      <c r="O25">
        <f t="shared" si="5"/>
        <v>153</v>
      </c>
      <c r="P25" t="str">
        <f t="shared" si="6"/>
        <v>YES</v>
      </c>
      <c r="Q25" t="str">
        <f t="shared" si="7"/>
        <v>YES</v>
      </c>
      <c r="R25" t="str">
        <f t="shared" si="8"/>
        <v>YES</v>
      </c>
      <c r="S25" t="str">
        <f t="shared" si="9"/>
        <v>YES</v>
      </c>
      <c r="T25" t="str">
        <f t="shared" si="10"/>
        <v>Low Stress</v>
      </c>
    </row>
    <row r="26" spans="1:20">
      <c r="A26" s="1">
        <v>25</v>
      </c>
      <c r="B26" s="19">
        <v>0.38</v>
      </c>
      <c r="C26" s="19">
        <v>0.5</v>
      </c>
      <c r="D26" s="20">
        <f t="shared" si="1"/>
        <v>28.652000000000001</v>
      </c>
      <c r="E26" s="21">
        <f t="shared" si="2"/>
        <v>37.700000000000003</v>
      </c>
      <c r="F26" s="25">
        <v>75.400000000000006</v>
      </c>
      <c r="G26" s="19">
        <v>27.9</v>
      </c>
      <c r="H26" s="19">
        <v>21.9</v>
      </c>
      <c r="I26" s="19">
        <v>241</v>
      </c>
      <c r="J26" s="19">
        <v>121</v>
      </c>
      <c r="K26" s="19">
        <v>1</v>
      </c>
      <c r="L26">
        <f t="shared" si="3"/>
        <v>0</v>
      </c>
      <c r="M26">
        <f t="shared" si="4"/>
        <v>1</v>
      </c>
      <c r="N26">
        <f t="shared" si="0"/>
        <v>1</v>
      </c>
      <c r="O26" t="str">
        <f t="shared" si="5"/>
        <v>YES</v>
      </c>
      <c r="P26" t="str">
        <f t="shared" si="6"/>
        <v>YES</v>
      </c>
      <c r="Q26" t="str">
        <f t="shared" si="7"/>
        <v>YES</v>
      </c>
      <c r="R26" t="str">
        <f t="shared" si="8"/>
        <v>YES</v>
      </c>
      <c r="S26" t="str">
        <f t="shared" si="9"/>
        <v>YES</v>
      </c>
      <c r="T26" t="str">
        <f t="shared" si="10"/>
        <v>Low Stress</v>
      </c>
    </row>
    <row r="27" spans="1:20">
      <c r="A27" s="1">
        <v>26</v>
      </c>
      <c r="B27" s="19">
        <v>0.32</v>
      </c>
      <c r="C27" s="19">
        <v>0.41</v>
      </c>
      <c r="D27" s="20">
        <f t="shared" si="1"/>
        <v>24.256</v>
      </c>
      <c r="E27" s="21">
        <f t="shared" si="2"/>
        <v>31.077999999999996</v>
      </c>
      <c r="F27" s="25">
        <v>75.8</v>
      </c>
      <c r="G27" s="19">
        <v>19.100000000000001</v>
      </c>
      <c r="H27" s="19">
        <v>18.7</v>
      </c>
      <c r="I27" s="19">
        <v>204</v>
      </c>
      <c r="J27" s="19">
        <v>120</v>
      </c>
      <c r="K27" s="19">
        <v>1</v>
      </c>
      <c r="L27">
        <f t="shared" si="3"/>
        <v>0</v>
      </c>
      <c r="M27">
        <f t="shared" si="4"/>
        <v>1</v>
      </c>
      <c r="N27">
        <f t="shared" si="0"/>
        <v>1</v>
      </c>
      <c r="O27" t="str">
        <f t="shared" si="5"/>
        <v>YES</v>
      </c>
      <c r="P27" t="str">
        <f t="shared" si="6"/>
        <v>YES</v>
      </c>
      <c r="Q27" t="str">
        <f t="shared" si="7"/>
        <v>YES</v>
      </c>
      <c r="R27" t="str">
        <f t="shared" si="8"/>
        <v>YES</v>
      </c>
      <c r="S27" t="str">
        <f t="shared" si="9"/>
        <v>YES</v>
      </c>
      <c r="T27" t="str">
        <f t="shared" si="10"/>
        <v>Low Stress</v>
      </c>
    </row>
    <row r="28" spans="1:20">
      <c r="A28" s="1">
        <v>27</v>
      </c>
      <c r="B28" s="19">
        <v>0.38</v>
      </c>
      <c r="C28" s="19">
        <v>0.42</v>
      </c>
      <c r="D28" s="20">
        <f t="shared" si="1"/>
        <v>24.623999999999999</v>
      </c>
      <c r="E28" s="21">
        <f t="shared" si="2"/>
        <v>27.215999999999998</v>
      </c>
      <c r="F28" s="25">
        <v>64.8</v>
      </c>
      <c r="G28" s="19">
        <v>70.2</v>
      </c>
      <c r="H28" s="19">
        <v>16.899999999999999</v>
      </c>
      <c r="I28" s="19">
        <v>92</v>
      </c>
      <c r="J28" s="19">
        <v>67</v>
      </c>
      <c r="K28" s="19">
        <v>1</v>
      </c>
      <c r="L28">
        <f t="shared" si="3"/>
        <v>0</v>
      </c>
      <c r="M28">
        <f t="shared" si="4"/>
        <v>0</v>
      </c>
      <c r="N28">
        <f t="shared" si="0"/>
        <v>0</v>
      </c>
      <c r="O28">
        <f t="shared" si="5"/>
        <v>92</v>
      </c>
      <c r="P28">
        <f t="shared" si="6"/>
        <v>92</v>
      </c>
      <c r="Q28">
        <f t="shared" si="7"/>
        <v>92</v>
      </c>
      <c r="R28">
        <f t="shared" si="8"/>
        <v>92</v>
      </c>
      <c r="S28" t="str">
        <f t="shared" si="9"/>
        <v>YES</v>
      </c>
      <c r="T28" t="str">
        <f t="shared" si="10"/>
        <v>Low Stress</v>
      </c>
    </row>
    <row r="29" spans="1:20">
      <c r="A29" s="1">
        <v>28</v>
      </c>
      <c r="B29" s="19">
        <v>0.38</v>
      </c>
      <c r="C29" s="19">
        <v>0.41</v>
      </c>
      <c r="D29" s="20">
        <f t="shared" si="1"/>
        <v>25.84</v>
      </c>
      <c r="E29" s="21">
        <f t="shared" si="2"/>
        <v>27.88</v>
      </c>
      <c r="F29" s="25">
        <v>68</v>
      </c>
      <c r="G29" s="19">
        <v>71.5</v>
      </c>
      <c r="H29" s="19">
        <v>17.7</v>
      </c>
      <c r="I29" s="19">
        <v>93</v>
      </c>
      <c r="J29" s="19">
        <v>57</v>
      </c>
      <c r="K29" s="19">
        <v>0</v>
      </c>
      <c r="L29">
        <f t="shared" si="3"/>
        <v>0</v>
      </c>
      <c r="M29">
        <f t="shared" si="4"/>
        <v>0</v>
      </c>
      <c r="N29">
        <f t="shared" si="0"/>
        <v>1</v>
      </c>
      <c r="O29">
        <f t="shared" si="5"/>
        <v>93</v>
      </c>
      <c r="P29">
        <f t="shared" si="6"/>
        <v>93</v>
      </c>
      <c r="Q29">
        <f t="shared" si="7"/>
        <v>93</v>
      </c>
      <c r="R29">
        <f t="shared" si="8"/>
        <v>93</v>
      </c>
      <c r="S29" t="str">
        <f t="shared" si="9"/>
        <v>YES</v>
      </c>
      <c r="T29" t="str">
        <f t="shared" si="10"/>
        <v>Low Stress</v>
      </c>
    </row>
    <row r="30" spans="1:20">
      <c r="A30" s="1">
        <v>29</v>
      </c>
      <c r="B30" s="19">
        <v>0.5</v>
      </c>
      <c r="C30" s="19">
        <v>0.52</v>
      </c>
      <c r="D30" s="20">
        <f t="shared" si="1"/>
        <v>28.05</v>
      </c>
      <c r="E30" s="21">
        <f t="shared" si="2"/>
        <v>29.172000000000001</v>
      </c>
      <c r="F30" s="25">
        <v>56.1</v>
      </c>
      <c r="G30" s="19">
        <v>37.799999999999997</v>
      </c>
      <c r="H30" s="19">
        <v>17.100000000000001</v>
      </c>
      <c r="I30" s="19">
        <v>86</v>
      </c>
      <c r="J30" s="19">
        <v>55</v>
      </c>
      <c r="K30" s="19">
        <v>0</v>
      </c>
      <c r="L30">
        <f t="shared" si="3"/>
        <v>0</v>
      </c>
      <c r="M30">
        <f t="shared" si="4"/>
        <v>0</v>
      </c>
      <c r="N30">
        <f t="shared" si="0"/>
        <v>1</v>
      </c>
      <c r="O30">
        <f t="shared" si="5"/>
        <v>86</v>
      </c>
      <c r="P30">
        <f t="shared" si="6"/>
        <v>86</v>
      </c>
      <c r="Q30">
        <f t="shared" si="7"/>
        <v>86</v>
      </c>
      <c r="R30">
        <f t="shared" si="8"/>
        <v>86</v>
      </c>
      <c r="S30" t="str">
        <f t="shared" si="9"/>
        <v>YES</v>
      </c>
      <c r="T30" t="str">
        <f t="shared" si="10"/>
        <v>Low Stress</v>
      </c>
    </row>
    <row r="31" spans="1:20">
      <c r="A31" s="1">
        <v>30</v>
      </c>
      <c r="B31" s="19">
        <v>0.32</v>
      </c>
      <c r="C31" s="19">
        <v>0.39</v>
      </c>
      <c r="D31" s="20">
        <f t="shared" si="1"/>
        <v>22.784000000000002</v>
      </c>
      <c r="E31" s="21">
        <f t="shared" si="2"/>
        <v>27.768000000000001</v>
      </c>
      <c r="F31" s="25">
        <v>71.2</v>
      </c>
      <c r="G31" s="19">
        <v>91.8</v>
      </c>
      <c r="H31" s="19">
        <v>17.8</v>
      </c>
      <c r="I31" s="19">
        <v>178</v>
      </c>
      <c r="J31" s="19">
        <v>110</v>
      </c>
      <c r="K31" s="19">
        <v>1</v>
      </c>
      <c r="L31">
        <f t="shared" si="3"/>
        <v>0</v>
      </c>
      <c r="M31">
        <f t="shared" si="4"/>
        <v>1</v>
      </c>
      <c r="N31">
        <f t="shared" si="0"/>
        <v>1</v>
      </c>
      <c r="O31" t="str">
        <f t="shared" si="5"/>
        <v>YES</v>
      </c>
      <c r="P31" t="str">
        <f t="shared" si="6"/>
        <v>YES</v>
      </c>
      <c r="Q31" t="str">
        <f t="shared" si="7"/>
        <v>YES</v>
      </c>
      <c r="R31" t="str">
        <f t="shared" si="8"/>
        <v>YES</v>
      </c>
      <c r="S31" t="str">
        <f t="shared" si="9"/>
        <v>YES</v>
      </c>
      <c r="T31" t="str">
        <f t="shared" si="10"/>
        <v>Low Stress</v>
      </c>
    </row>
    <row r="32" spans="1:20">
      <c r="A32" s="1">
        <v>31</v>
      </c>
      <c r="B32" s="19">
        <v>0.26</v>
      </c>
      <c r="C32" s="19">
        <v>0.39</v>
      </c>
      <c r="D32" s="20">
        <f t="shared" si="1"/>
        <v>19.292000000000002</v>
      </c>
      <c r="E32" s="21">
        <f t="shared" si="2"/>
        <v>28.938000000000002</v>
      </c>
      <c r="F32" s="25">
        <v>74.2</v>
      </c>
      <c r="G32" s="19">
        <v>100</v>
      </c>
      <c r="H32" s="19">
        <v>16.5</v>
      </c>
      <c r="I32" s="19">
        <v>292</v>
      </c>
      <c r="J32" s="19">
        <v>194</v>
      </c>
      <c r="K32" s="19">
        <v>1</v>
      </c>
      <c r="L32">
        <f t="shared" si="3"/>
        <v>1</v>
      </c>
      <c r="M32">
        <f t="shared" si="4"/>
        <v>1</v>
      </c>
      <c r="N32">
        <f t="shared" si="0"/>
        <v>1</v>
      </c>
      <c r="O32" t="str">
        <f t="shared" si="5"/>
        <v>YES</v>
      </c>
      <c r="P32" t="str">
        <f t="shared" si="6"/>
        <v>YES</v>
      </c>
      <c r="Q32" t="str">
        <f t="shared" si="7"/>
        <v>YES</v>
      </c>
      <c r="R32" t="str">
        <f t="shared" si="8"/>
        <v>YES</v>
      </c>
      <c r="S32" t="str">
        <f t="shared" si="9"/>
        <v>YES</v>
      </c>
      <c r="T32" t="str">
        <f t="shared" si="10"/>
        <v>High Stress and Pain</v>
      </c>
    </row>
    <row r="33" spans="1:20">
      <c r="A33" s="1">
        <v>32</v>
      </c>
      <c r="B33" s="19">
        <v>0.31</v>
      </c>
      <c r="C33" s="19">
        <v>0.37</v>
      </c>
      <c r="D33" s="20">
        <f t="shared" si="1"/>
        <v>22.164999999999999</v>
      </c>
      <c r="E33" s="21">
        <f t="shared" si="2"/>
        <v>26.454999999999998</v>
      </c>
      <c r="F33" s="25">
        <v>71.5</v>
      </c>
      <c r="G33" s="19">
        <v>10.1</v>
      </c>
      <c r="H33" s="19">
        <v>16.600000000000001</v>
      </c>
      <c r="I33" s="19">
        <v>167</v>
      </c>
      <c r="J33" s="19">
        <v>110</v>
      </c>
      <c r="K33" s="19">
        <v>0</v>
      </c>
      <c r="L33">
        <f t="shared" si="3"/>
        <v>0</v>
      </c>
      <c r="M33">
        <f t="shared" si="4"/>
        <v>0</v>
      </c>
      <c r="N33">
        <f t="shared" si="0"/>
        <v>1</v>
      </c>
      <c r="O33">
        <f t="shared" si="5"/>
        <v>167</v>
      </c>
      <c r="P33" t="str">
        <f t="shared" si="6"/>
        <v>YES</v>
      </c>
      <c r="Q33" t="str">
        <f t="shared" si="7"/>
        <v>YES</v>
      </c>
      <c r="R33" t="str">
        <f t="shared" si="8"/>
        <v>YES</v>
      </c>
      <c r="S33" t="str">
        <f t="shared" si="9"/>
        <v>YES</v>
      </c>
      <c r="T33" t="str">
        <f t="shared" si="10"/>
        <v>Low Stress</v>
      </c>
    </row>
    <row r="34" spans="1:20">
      <c r="A34" s="1">
        <v>33</v>
      </c>
      <c r="B34" s="19">
        <v>0.41</v>
      </c>
      <c r="C34" s="19">
        <v>0.48</v>
      </c>
      <c r="D34" s="20">
        <f t="shared" si="1"/>
        <v>25.83</v>
      </c>
      <c r="E34" s="21">
        <f t="shared" si="2"/>
        <v>30.24</v>
      </c>
      <c r="F34" s="25">
        <v>63</v>
      </c>
      <c r="G34" s="19">
        <v>95</v>
      </c>
      <c r="H34" s="19">
        <v>17.600000000000001</v>
      </c>
      <c r="I34" s="19">
        <v>120</v>
      </c>
      <c r="J34" s="19">
        <v>78</v>
      </c>
      <c r="K34" s="19">
        <v>0</v>
      </c>
      <c r="L34">
        <f t="shared" si="3"/>
        <v>0</v>
      </c>
      <c r="M34">
        <f t="shared" si="4"/>
        <v>0</v>
      </c>
      <c r="N34">
        <f t="shared" ref="N34:N65" si="11">IF(K34&lt;&gt;M34,0,1)</f>
        <v>1</v>
      </c>
      <c r="O34">
        <f t="shared" si="5"/>
        <v>120</v>
      </c>
      <c r="P34">
        <f t="shared" si="6"/>
        <v>120</v>
      </c>
      <c r="Q34">
        <f t="shared" si="7"/>
        <v>120</v>
      </c>
      <c r="R34" t="str">
        <f t="shared" si="8"/>
        <v>YES</v>
      </c>
      <c r="S34" t="str">
        <f t="shared" si="9"/>
        <v>YES</v>
      </c>
      <c r="T34" t="str">
        <f t="shared" si="10"/>
        <v>Low Stress</v>
      </c>
    </row>
    <row r="35" spans="1:20">
      <c r="A35" s="1">
        <v>34</v>
      </c>
      <c r="B35" s="19">
        <v>0.27</v>
      </c>
      <c r="C35" s="19">
        <v>0.44</v>
      </c>
      <c r="D35" s="20">
        <f t="shared" si="1"/>
        <v>18.09</v>
      </c>
      <c r="E35" s="21">
        <f t="shared" si="2"/>
        <v>29.48</v>
      </c>
      <c r="F35" s="25">
        <v>67</v>
      </c>
      <c r="G35" s="19">
        <v>82.6</v>
      </c>
      <c r="H35" s="19">
        <v>15.9</v>
      </c>
      <c r="I35" s="19">
        <v>270</v>
      </c>
      <c r="J35" s="19">
        <v>187</v>
      </c>
      <c r="K35" s="19">
        <v>1</v>
      </c>
      <c r="L35">
        <f t="shared" si="3"/>
        <v>1</v>
      </c>
      <c r="M35">
        <f t="shared" si="4"/>
        <v>1</v>
      </c>
      <c r="N35">
        <f t="shared" si="11"/>
        <v>1</v>
      </c>
      <c r="O35" t="str">
        <f t="shared" si="5"/>
        <v>YES</v>
      </c>
      <c r="P35" t="str">
        <f t="shared" si="6"/>
        <v>YES</v>
      </c>
      <c r="Q35" t="str">
        <f t="shared" si="7"/>
        <v>YES</v>
      </c>
      <c r="R35" t="str">
        <f t="shared" si="8"/>
        <v>YES</v>
      </c>
      <c r="S35" t="str">
        <f t="shared" si="9"/>
        <v>YES</v>
      </c>
      <c r="T35" t="str">
        <f t="shared" si="10"/>
        <v>High Stress and Pain</v>
      </c>
    </row>
    <row r="36" spans="1:20">
      <c r="A36" s="1">
        <v>35</v>
      </c>
      <c r="B36" s="19">
        <v>0.38</v>
      </c>
      <c r="C36" s="19">
        <v>0.53</v>
      </c>
      <c r="D36" s="20">
        <f t="shared" si="1"/>
        <v>17.404</v>
      </c>
      <c r="E36" s="21">
        <f t="shared" si="2"/>
        <v>24.274000000000001</v>
      </c>
      <c r="F36" s="25">
        <v>45.8</v>
      </c>
      <c r="G36" s="19">
        <v>100</v>
      </c>
      <c r="H36" s="19">
        <v>13.6</v>
      </c>
      <c r="I36" s="19">
        <v>103</v>
      </c>
      <c r="J36" s="19">
        <v>86</v>
      </c>
      <c r="K36" s="19">
        <v>1</v>
      </c>
      <c r="L36">
        <f t="shared" si="3"/>
        <v>0</v>
      </c>
      <c r="M36">
        <f t="shared" si="4"/>
        <v>0</v>
      </c>
      <c r="N36">
        <f t="shared" si="11"/>
        <v>0</v>
      </c>
      <c r="O36">
        <f t="shared" si="5"/>
        <v>103</v>
      </c>
      <c r="P36">
        <f t="shared" si="6"/>
        <v>103</v>
      </c>
      <c r="Q36">
        <f t="shared" si="7"/>
        <v>103</v>
      </c>
      <c r="R36" t="str">
        <f t="shared" si="8"/>
        <v>YES</v>
      </c>
      <c r="S36" t="str">
        <f t="shared" si="9"/>
        <v>YES</v>
      </c>
      <c r="T36" t="str">
        <f t="shared" si="10"/>
        <v>Low Stress</v>
      </c>
    </row>
    <row r="37" spans="1:20">
      <c r="A37" s="1">
        <v>36</v>
      </c>
      <c r="B37" s="19">
        <v>0.3</v>
      </c>
      <c r="C37" s="19">
        <v>0.34</v>
      </c>
      <c r="D37" s="20">
        <f t="shared" si="1"/>
        <v>22.83</v>
      </c>
      <c r="E37" s="21">
        <f t="shared" si="2"/>
        <v>25.873999999999999</v>
      </c>
      <c r="F37" s="25">
        <v>76.099999999999994</v>
      </c>
      <c r="G37" s="19">
        <v>16.3</v>
      </c>
      <c r="H37" s="19">
        <v>17.100000000000001</v>
      </c>
      <c r="I37" s="19">
        <v>141</v>
      </c>
      <c r="J37" s="19">
        <v>91</v>
      </c>
      <c r="K37" s="19">
        <v>0</v>
      </c>
      <c r="L37">
        <f t="shared" si="3"/>
        <v>0</v>
      </c>
      <c r="M37">
        <f t="shared" si="4"/>
        <v>0</v>
      </c>
      <c r="N37">
        <f t="shared" si="11"/>
        <v>1</v>
      </c>
      <c r="O37">
        <f t="shared" si="5"/>
        <v>141</v>
      </c>
      <c r="P37">
        <f t="shared" si="6"/>
        <v>141</v>
      </c>
      <c r="Q37" t="str">
        <f t="shared" si="7"/>
        <v>YES</v>
      </c>
      <c r="R37" t="str">
        <f t="shared" si="8"/>
        <v>YES</v>
      </c>
      <c r="S37" t="str">
        <f t="shared" si="9"/>
        <v>YES</v>
      </c>
      <c r="T37" t="str">
        <f t="shared" si="10"/>
        <v>Low Stress</v>
      </c>
    </row>
    <row r="38" spans="1:20">
      <c r="A38" s="1">
        <v>37</v>
      </c>
      <c r="B38" s="19">
        <v>0.56000000000000005</v>
      </c>
      <c r="C38" s="19">
        <v>0.56999999999999995</v>
      </c>
      <c r="D38" s="20">
        <f t="shared" si="1"/>
        <v>30.128</v>
      </c>
      <c r="E38" s="21">
        <f t="shared" si="2"/>
        <v>30.665999999999997</v>
      </c>
      <c r="F38" s="25">
        <v>53.8</v>
      </c>
      <c r="G38" s="19">
        <v>77</v>
      </c>
      <c r="H38" s="19">
        <v>17.7</v>
      </c>
      <c r="I38" s="19">
        <v>100</v>
      </c>
      <c r="J38" s="19">
        <v>62</v>
      </c>
      <c r="K38" s="19">
        <v>0</v>
      </c>
      <c r="L38">
        <f t="shared" si="3"/>
        <v>0</v>
      </c>
      <c r="M38">
        <f t="shared" si="4"/>
        <v>0</v>
      </c>
      <c r="N38">
        <f t="shared" si="11"/>
        <v>1</v>
      </c>
      <c r="O38">
        <f t="shared" si="5"/>
        <v>100</v>
      </c>
      <c r="P38">
        <f t="shared" si="6"/>
        <v>100</v>
      </c>
      <c r="Q38">
        <f t="shared" si="7"/>
        <v>100</v>
      </c>
      <c r="R38" t="str">
        <f t="shared" si="8"/>
        <v>YES</v>
      </c>
      <c r="S38" t="str">
        <f t="shared" si="9"/>
        <v>YES</v>
      </c>
      <c r="T38" t="str">
        <f t="shared" si="10"/>
        <v>Low Stress</v>
      </c>
    </row>
    <row r="39" spans="1:20">
      <c r="A39" s="1">
        <v>38</v>
      </c>
      <c r="B39" s="19">
        <v>0.37</v>
      </c>
      <c r="C39" s="19">
        <v>0.47</v>
      </c>
      <c r="D39" s="20">
        <f t="shared" si="1"/>
        <v>25.715</v>
      </c>
      <c r="E39" s="21">
        <f t="shared" si="2"/>
        <v>32.664999999999999</v>
      </c>
      <c r="F39" s="25">
        <v>69.5</v>
      </c>
      <c r="G39" s="19">
        <v>10.7</v>
      </c>
      <c r="H39" s="19">
        <v>18.899999999999999</v>
      </c>
      <c r="I39" s="19">
        <v>182</v>
      </c>
      <c r="J39" s="19">
        <v>106</v>
      </c>
      <c r="K39" s="19">
        <v>1</v>
      </c>
      <c r="L39">
        <f t="shared" si="3"/>
        <v>0</v>
      </c>
      <c r="M39">
        <f t="shared" si="4"/>
        <v>1</v>
      </c>
      <c r="N39">
        <f t="shared" si="11"/>
        <v>1</v>
      </c>
      <c r="O39" t="str">
        <f t="shared" si="5"/>
        <v>YES</v>
      </c>
      <c r="P39" t="str">
        <f t="shared" si="6"/>
        <v>YES</v>
      </c>
      <c r="Q39" t="str">
        <f t="shared" si="7"/>
        <v>YES</v>
      </c>
      <c r="R39" t="str">
        <f t="shared" si="8"/>
        <v>YES</v>
      </c>
      <c r="S39" t="str">
        <f t="shared" si="9"/>
        <v>YES</v>
      </c>
      <c r="T39" t="str">
        <f t="shared" si="10"/>
        <v>Low Stress</v>
      </c>
    </row>
    <row r="40" spans="1:20">
      <c r="A40" s="1">
        <v>39</v>
      </c>
      <c r="B40" s="19">
        <v>0.51</v>
      </c>
      <c r="C40" s="19">
        <v>0.53</v>
      </c>
      <c r="D40" s="20">
        <f t="shared" si="1"/>
        <v>29.222999999999999</v>
      </c>
      <c r="E40" s="21">
        <f t="shared" si="2"/>
        <v>30.369</v>
      </c>
      <c r="F40" s="25">
        <v>57.3</v>
      </c>
      <c r="G40" s="19">
        <v>8</v>
      </c>
      <c r="H40" s="19">
        <v>19</v>
      </c>
      <c r="I40" s="19">
        <v>103</v>
      </c>
      <c r="J40" s="19">
        <v>60</v>
      </c>
      <c r="K40" s="19">
        <v>1</v>
      </c>
      <c r="L40">
        <f t="shared" si="3"/>
        <v>0</v>
      </c>
      <c r="M40">
        <f t="shared" si="4"/>
        <v>0</v>
      </c>
      <c r="N40">
        <f t="shared" si="11"/>
        <v>0</v>
      </c>
      <c r="O40">
        <f t="shared" si="5"/>
        <v>103</v>
      </c>
      <c r="P40">
        <f t="shared" si="6"/>
        <v>103</v>
      </c>
      <c r="Q40">
        <f t="shared" si="7"/>
        <v>103</v>
      </c>
      <c r="R40" t="str">
        <f t="shared" si="8"/>
        <v>YES</v>
      </c>
      <c r="S40" t="str">
        <f t="shared" si="9"/>
        <v>YES</v>
      </c>
      <c r="T40" t="str">
        <f t="shared" si="10"/>
        <v>Low Stress</v>
      </c>
    </row>
    <row r="41" spans="1:20">
      <c r="A41" s="1">
        <v>40</v>
      </c>
      <c r="B41" s="19">
        <v>0.25</v>
      </c>
      <c r="C41" s="19">
        <v>0.27</v>
      </c>
      <c r="D41" s="20">
        <f t="shared" si="1"/>
        <v>18.274999999999999</v>
      </c>
      <c r="E41" s="21">
        <f t="shared" si="2"/>
        <v>19.736999999999998</v>
      </c>
      <c r="F41" s="25">
        <v>73.099999999999994</v>
      </c>
      <c r="G41" s="19">
        <v>22.2</v>
      </c>
      <c r="H41" s="19">
        <v>14.8</v>
      </c>
      <c r="I41" s="19">
        <v>101</v>
      </c>
      <c r="J41" s="19">
        <v>101</v>
      </c>
      <c r="K41" s="19">
        <v>1</v>
      </c>
      <c r="L41">
        <f t="shared" si="3"/>
        <v>0</v>
      </c>
      <c r="M41">
        <f t="shared" si="4"/>
        <v>0</v>
      </c>
      <c r="N41">
        <f t="shared" si="11"/>
        <v>0</v>
      </c>
      <c r="O41">
        <f t="shared" si="5"/>
        <v>101</v>
      </c>
      <c r="P41">
        <f t="shared" si="6"/>
        <v>101</v>
      </c>
      <c r="Q41">
        <f t="shared" si="7"/>
        <v>101</v>
      </c>
      <c r="R41" t="str">
        <f t="shared" si="8"/>
        <v>YES</v>
      </c>
      <c r="S41" t="str">
        <f t="shared" si="9"/>
        <v>YES</v>
      </c>
      <c r="T41" t="str">
        <f t="shared" si="10"/>
        <v>Low Stress</v>
      </c>
    </row>
    <row r="42" spans="1:20">
      <c r="A42" s="1">
        <v>41</v>
      </c>
      <c r="B42" s="19">
        <v>0.44</v>
      </c>
      <c r="C42" s="19">
        <v>0.47</v>
      </c>
      <c r="D42" s="20">
        <f t="shared" si="1"/>
        <v>24.376000000000001</v>
      </c>
      <c r="E42" s="21">
        <f t="shared" si="2"/>
        <v>26.037999999999997</v>
      </c>
      <c r="F42" s="25">
        <v>55.4</v>
      </c>
      <c r="G42" s="19">
        <v>36.4</v>
      </c>
      <c r="H42" s="19">
        <v>16.2</v>
      </c>
      <c r="I42" s="19">
        <v>236</v>
      </c>
      <c r="J42" s="19">
        <v>201</v>
      </c>
      <c r="K42" s="19">
        <v>1</v>
      </c>
      <c r="L42">
        <f t="shared" si="3"/>
        <v>1</v>
      </c>
      <c r="M42">
        <f t="shared" si="4"/>
        <v>1</v>
      </c>
      <c r="N42">
        <f t="shared" si="11"/>
        <v>1</v>
      </c>
      <c r="O42" t="str">
        <f t="shared" si="5"/>
        <v>YES</v>
      </c>
      <c r="P42" t="str">
        <f t="shared" si="6"/>
        <v>YES</v>
      </c>
      <c r="Q42" t="str">
        <f t="shared" si="7"/>
        <v>YES</v>
      </c>
      <c r="R42" t="str">
        <f t="shared" si="8"/>
        <v>YES</v>
      </c>
      <c r="S42" t="str">
        <f t="shared" si="9"/>
        <v>YES</v>
      </c>
      <c r="T42" t="str">
        <f t="shared" si="10"/>
        <v>High Stress and Pain</v>
      </c>
    </row>
    <row r="43" spans="1:20">
      <c r="A43" s="1">
        <v>42</v>
      </c>
      <c r="B43" s="19">
        <v>0.46</v>
      </c>
      <c r="C43" s="19">
        <v>0.46</v>
      </c>
      <c r="D43" s="20">
        <f t="shared" si="1"/>
        <v>37.765999999999998</v>
      </c>
      <c r="E43" s="21">
        <f t="shared" si="2"/>
        <v>37.765999999999998</v>
      </c>
      <c r="F43" s="25">
        <v>82.1</v>
      </c>
      <c r="G43" s="19">
        <v>2.8</v>
      </c>
      <c r="H43" s="19">
        <v>26.7</v>
      </c>
      <c r="I43" s="19">
        <v>182</v>
      </c>
      <c r="J43" s="19">
        <v>75</v>
      </c>
      <c r="K43" s="19">
        <v>0</v>
      </c>
      <c r="L43">
        <f t="shared" si="3"/>
        <v>0</v>
      </c>
      <c r="M43">
        <f t="shared" si="4"/>
        <v>1</v>
      </c>
      <c r="N43">
        <f t="shared" si="11"/>
        <v>0</v>
      </c>
      <c r="O43" t="str">
        <f t="shared" si="5"/>
        <v>YES</v>
      </c>
      <c r="P43" t="str">
        <f t="shared" si="6"/>
        <v>YES</v>
      </c>
      <c r="Q43" t="str">
        <f t="shared" si="7"/>
        <v>YES</v>
      </c>
      <c r="R43" t="str">
        <f t="shared" si="8"/>
        <v>YES</v>
      </c>
      <c r="S43" t="str">
        <f t="shared" si="9"/>
        <v>YES</v>
      </c>
      <c r="T43" t="str">
        <f t="shared" si="10"/>
        <v>Low Stress</v>
      </c>
    </row>
    <row r="44" spans="1:20">
      <c r="A44" s="1">
        <v>43</v>
      </c>
      <c r="B44" s="19">
        <v>0.23</v>
      </c>
      <c r="C44" s="19">
        <v>0.37</v>
      </c>
      <c r="D44" s="20">
        <f t="shared" si="1"/>
        <v>20.378</v>
      </c>
      <c r="E44" s="21">
        <f t="shared" si="2"/>
        <v>32.781999999999996</v>
      </c>
      <c r="F44" s="25">
        <v>88.6</v>
      </c>
      <c r="G44" s="19">
        <v>14.2</v>
      </c>
      <c r="H44" s="19">
        <v>19.100000000000001</v>
      </c>
      <c r="I44" s="19">
        <v>473</v>
      </c>
      <c r="J44" s="19">
        <v>272</v>
      </c>
      <c r="K44" s="19">
        <v>1</v>
      </c>
      <c r="L44">
        <f t="shared" si="3"/>
        <v>1</v>
      </c>
      <c r="M44">
        <f t="shared" si="4"/>
        <v>1</v>
      </c>
      <c r="N44">
        <f t="shared" si="11"/>
        <v>1</v>
      </c>
      <c r="O44" t="str">
        <f t="shared" si="5"/>
        <v>YES</v>
      </c>
      <c r="P44" t="str">
        <f t="shared" si="6"/>
        <v>YES</v>
      </c>
      <c r="Q44" t="str">
        <f t="shared" si="7"/>
        <v>YES</v>
      </c>
      <c r="R44" t="str">
        <f t="shared" si="8"/>
        <v>YES</v>
      </c>
      <c r="S44" t="str">
        <f t="shared" si="9"/>
        <v>YES</v>
      </c>
      <c r="T44" t="str">
        <f t="shared" si="10"/>
        <v>High Stress and Pain</v>
      </c>
    </row>
    <row r="45" spans="1:20">
      <c r="A45" s="1">
        <v>44</v>
      </c>
      <c r="B45" s="19">
        <v>0.24</v>
      </c>
      <c r="C45" s="19">
        <v>0.28999999999999998</v>
      </c>
      <c r="D45" s="20">
        <f t="shared" si="1"/>
        <v>19.559999999999999</v>
      </c>
      <c r="E45" s="21">
        <f t="shared" si="2"/>
        <v>23.634999999999998</v>
      </c>
      <c r="F45" s="25">
        <v>81.5</v>
      </c>
      <c r="G45" s="19">
        <v>15.2</v>
      </c>
      <c r="H45" s="19">
        <v>16</v>
      </c>
      <c r="I45" s="19">
        <v>223</v>
      </c>
      <c r="J45" s="19">
        <v>188</v>
      </c>
      <c r="K45" s="19">
        <v>0</v>
      </c>
      <c r="L45">
        <f t="shared" si="3"/>
        <v>1</v>
      </c>
      <c r="M45">
        <f t="shared" si="4"/>
        <v>1</v>
      </c>
      <c r="N45">
        <f t="shared" si="11"/>
        <v>0</v>
      </c>
      <c r="O45" t="str">
        <f t="shared" si="5"/>
        <v>YES</v>
      </c>
      <c r="P45" t="str">
        <f t="shared" si="6"/>
        <v>YES</v>
      </c>
      <c r="Q45" t="str">
        <f t="shared" si="7"/>
        <v>YES</v>
      </c>
      <c r="R45" t="str">
        <f t="shared" si="8"/>
        <v>YES</v>
      </c>
      <c r="S45" t="str">
        <f t="shared" si="9"/>
        <v>YES</v>
      </c>
      <c r="T45">
        <f t="shared" si="10"/>
        <v>1</v>
      </c>
    </row>
    <row r="46" spans="1:20">
      <c r="A46" s="1">
        <v>44</v>
      </c>
      <c r="B46" s="19">
        <v>0.41</v>
      </c>
      <c r="C46" s="19">
        <v>0.48</v>
      </c>
      <c r="D46" s="20">
        <f t="shared" si="1"/>
        <v>23.574999999999999</v>
      </c>
      <c r="E46" s="21">
        <f t="shared" si="2"/>
        <v>27.599999999999998</v>
      </c>
      <c r="F46" s="25">
        <v>57.5</v>
      </c>
      <c r="G46" s="19">
        <v>9.1</v>
      </c>
      <c r="H46" s="19">
        <v>16</v>
      </c>
      <c r="I46" s="19">
        <v>96</v>
      </c>
      <c r="J46" s="19">
        <v>66</v>
      </c>
      <c r="K46" s="19">
        <v>0</v>
      </c>
      <c r="L46">
        <f t="shared" si="3"/>
        <v>0</v>
      </c>
      <c r="M46">
        <f t="shared" si="4"/>
        <v>0</v>
      </c>
      <c r="N46">
        <f t="shared" si="11"/>
        <v>1</v>
      </c>
      <c r="O46">
        <f t="shared" si="5"/>
        <v>96</v>
      </c>
      <c r="P46">
        <f t="shared" si="6"/>
        <v>96</v>
      </c>
      <c r="Q46">
        <f t="shared" si="7"/>
        <v>96</v>
      </c>
      <c r="R46">
        <f t="shared" si="8"/>
        <v>96</v>
      </c>
      <c r="S46" t="str">
        <f t="shared" si="9"/>
        <v>YES</v>
      </c>
      <c r="T46" t="str">
        <f t="shared" si="10"/>
        <v>Low Stress</v>
      </c>
    </row>
    <row r="47" spans="1:20">
      <c r="A47" s="1">
        <v>46</v>
      </c>
      <c r="B47" s="19">
        <v>0.45</v>
      </c>
      <c r="C47" s="19">
        <v>0.52</v>
      </c>
      <c r="D47" s="20">
        <f t="shared" si="1"/>
        <v>27</v>
      </c>
      <c r="E47" s="21">
        <f t="shared" si="2"/>
        <v>31.200000000000003</v>
      </c>
      <c r="F47" s="25">
        <v>60</v>
      </c>
      <c r="G47" s="19">
        <v>6.5</v>
      </c>
      <c r="H47" s="19">
        <v>17.600000000000001</v>
      </c>
      <c r="I47" s="19">
        <v>107</v>
      </c>
      <c r="J47" s="19">
        <v>67</v>
      </c>
      <c r="K47" s="19">
        <v>0</v>
      </c>
      <c r="L47">
        <f t="shared" si="3"/>
        <v>0</v>
      </c>
      <c r="M47">
        <f t="shared" si="4"/>
        <v>0</v>
      </c>
      <c r="N47">
        <f t="shared" si="11"/>
        <v>1</v>
      </c>
      <c r="O47">
        <f t="shared" si="5"/>
        <v>107</v>
      </c>
      <c r="P47">
        <f t="shared" si="6"/>
        <v>107</v>
      </c>
      <c r="Q47">
        <f t="shared" si="7"/>
        <v>107</v>
      </c>
      <c r="R47" t="str">
        <f t="shared" si="8"/>
        <v>YES</v>
      </c>
      <c r="S47" t="str">
        <f t="shared" si="9"/>
        <v>YES</v>
      </c>
      <c r="T47" t="str">
        <f t="shared" si="10"/>
        <v>Low Stress</v>
      </c>
    </row>
    <row r="48" spans="1:20">
      <c r="A48" s="1">
        <v>47</v>
      </c>
      <c r="B48" s="19">
        <v>0.32</v>
      </c>
      <c r="C48" s="19">
        <v>0.39</v>
      </c>
      <c r="D48" s="20">
        <f t="shared" si="1"/>
        <v>22.56</v>
      </c>
      <c r="E48" s="21">
        <f t="shared" si="2"/>
        <v>27.495000000000001</v>
      </c>
      <c r="F48" s="25">
        <v>70.5</v>
      </c>
      <c r="G48" s="19">
        <v>34.4</v>
      </c>
      <c r="H48" s="19">
        <v>17.100000000000001</v>
      </c>
      <c r="I48" s="19">
        <v>166</v>
      </c>
      <c r="J48" s="19">
        <v>107</v>
      </c>
      <c r="K48" s="19">
        <v>0</v>
      </c>
      <c r="L48">
        <f t="shared" si="3"/>
        <v>0</v>
      </c>
      <c r="M48">
        <f t="shared" si="4"/>
        <v>0</v>
      </c>
      <c r="N48">
        <f t="shared" si="11"/>
        <v>1</v>
      </c>
      <c r="O48">
        <f t="shared" si="5"/>
        <v>166</v>
      </c>
      <c r="P48" t="str">
        <f t="shared" si="6"/>
        <v>YES</v>
      </c>
      <c r="Q48" t="str">
        <f t="shared" si="7"/>
        <v>YES</v>
      </c>
      <c r="R48" t="str">
        <f t="shared" si="8"/>
        <v>YES</v>
      </c>
      <c r="S48" t="str">
        <f t="shared" si="9"/>
        <v>YES</v>
      </c>
      <c r="T48" t="str">
        <f t="shared" si="10"/>
        <v>Low Stress</v>
      </c>
    </row>
    <row r="49" spans="1:20">
      <c r="A49" s="1">
        <v>48</v>
      </c>
      <c r="B49" s="19">
        <v>0.35</v>
      </c>
      <c r="C49" s="19">
        <v>0.56999999999999995</v>
      </c>
      <c r="D49" s="20">
        <f t="shared" si="1"/>
        <v>21.419999999999998</v>
      </c>
      <c r="E49" s="21">
        <f t="shared" si="2"/>
        <v>34.884</v>
      </c>
      <c r="F49" s="25">
        <v>61.2</v>
      </c>
      <c r="G49" s="19">
        <v>0.1</v>
      </c>
      <c r="H49" s="19">
        <v>17.100000000000001</v>
      </c>
      <c r="I49" s="19">
        <v>223</v>
      </c>
      <c r="J49" s="19">
        <v>143</v>
      </c>
      <c r="K49" s="19">
        <v>1</v>
      </c>
      <c r="L49">
        <f t="shared" si="3"/>
        <v>0</v>
      </c>
      <c r="M49">
        <f t="shared" si="4"/>
        <v>1</v>
      </c>
      <c r="N49">
        <f t="shared" si="11"/>
        <v>1</v>
      </c>
      <c r="O49" t="str">
        <f t="shared" si="5"/>
        <v>YES</v>
      </c>
      <c r="P49" t="str">
        <f t="shared" si="6"/>
        <v>YES</v>
      </c>
      <c r="Q49" t="str">
        <f t="shared" si="7"/>
        <v>YES</v>
      </c>
      <c r="R49" t="str">
        <f t="shared" si="8"/>
        <v>YES</v>
      </c>
      <c r="S49" t="str">
        <f t="shared" si="9"/>
        <v>YES</v>
      </c>
      <c r="T49" t="str">
        <f t="shared" si="10"/>
        <v>Low Stress</v>
      </c>
    </row>
    <row r="50" spans="1:20">
      <c r="A50" s="1">
        <v>49</v>
      </c>
      <c r="B50" s="19">
        <v>0.28999999999999998</v>
      </c>
      <c r="C50" s="19">
        <v>0.43</v>
      </c>
      <c r="D50" s="20">
        <f t="shared" si="1"/>
        <v>16.616999999999997</v>
      </c>
      <c r="E50" s="21">
        <f t="shared" si="2"/>
        <v>24.638999999999999</v>
      </c>
      <c r="F50" s="25">
        <v>57.3</v>
      </c>
      <c r="G50" s="19">
        <v>1.25</v>
      </c>
      <c r="H50" s="19">
        <v>14.2</v>
      </c>
      <c r="I50" s="19">
        <v>181</v>
      </c>
      <c r="J50" s="19">
        <v>141</v>
      </c>
      <c r="K50" s="19">
        <v>1</v>
      </c>
      <c r="L50">
        <f t="shared" si="3"/>
        <v>0</v>
      </c>
      <c r="M50">
        <f t="shared" si="4"/>
        <v>1</v>
      </c>
      <c r="N50">
        <f t="shared" si="11"/>
        <v>1</v>
      </c>
      <c r="O50" t="str">
        <f t="shared" si="5"/>
        <v>YES</v>
      </c>
      <c r="P50" t="str">
        <f t="shared" si="6"/>
        <v>YES</v>
      </c>
      <c r="Q50" t="str">
        <f t="shared" si="7"/>
        <v>YES</v>
      </c>
      <c r="R50" t="str">
        <f t="shared" si="8"/>
        <v>YES</v>
      </c>
      <c r="S50" t="str">
        <f t="shared" si="9"/>
        <v>YES</v>
      </c>
      <c r="T50" t="str">
        <f t="shared" si="10"/>
        <v>Low Stress</v>
      </c>
    </row>
    <row r="51" spans="1:20">
      <c r="A51" s="1">
        <v>50</v>
      </c>
      <c r="B51" s="19">
        <v>0.47</v>
      </c>
      <c r="C51" s="19">
        <v>0.44</v>
      </c>
      <c r="D51" s="20">
        <f t="shared" si="1"/>
        <v>33.792999999999999</v>
      </c>
      <c r="E51" s="21">
        <f t="shared" si="2"/>
        <v>31.636000000000003</v>
      </c>
      <c r="F51" s="25">
        <v>71.900000000000006</v>
      </c>
      <c r="G51" s="19">
        <v>8.75</v>
      </c>
      <c r="H51" s="19">
        <v>21.2</v>
      </c>
      <c r="I51" s="19">
        <v>147</v>
      </c>
      <c r="J51" s="19">
        <v>62</v>
      </c>
      <c r="K51" s="19">
        <v>0</v>
      </c>
      <c r="L51">
        <f t="shared" si="3"/>
        <v>0</v>
      </c>
      <c r="M51">
        <f t="shared" si="4"/>
        <v>0</v>
      </c>
      <c r="N51">
        <f t="shared" si="11"/>
        <v>1</v>
      </c>
      <c r="O51">
        <f t="shared" si="5"/>
        <v>147</v>
      </c>
      <c r="P51">
        <f t="shared" si="6"/>
        <v>147</v>
      </c>
      <c r="Q51" t="str">
        <f t="shared" si="7"/>
        <v>YES</v>
      </c>
      <c r="R51" t="str">
        <f t="shared" si="8"/>
        <v>YES</v>
      </c>
      <c r="S51" t="str">
        <f t="shared" si="9"/>
        <v>YES</v>
      </c>
      <c r="T51" t="str">
        <f t="shared" si="10"/>
        <v>Low Stress</v>
      </c>
    </row>
    <row r="52" spans="1:20">
      <c r="A52" s="1">
        <v>51</v>
      </c>
      <c r="B52" s="19">
        <v>0.38</v>
      </c>
      <c r="C52" s="19">
        <v>0.64</v>
      </c>
      <c r="D52" s="20">
        <f t="shared" si="1"/>
        <v>20.938000000000002</v>
      </c>
      <c r="E52" s="21">
        <f t="shared" si="2"/>
        <v>35.264000000000003</v>
      </c>
      <c r="F52" s="25">
        <v>55.1</v>
      </c>
      <c r="G52" s="19">
        <v>1.62</v>
      </c>
      <c r="H52" s="19">
        <v>16.5</v>
      </c>
      <c r="I52" s="19">
        <v>192</v>
      </c>
      <c r="J52" s="19">
        <v>128</v>
      </c>
      <c r="K52" s="19">
        <v>1</v>
      </c>
      <c r="L52">
        <f t="shared" si="3"/>
        <v>0</v>
      </c>
      <c r="M52">
        <f t="shared" si="4"/>
        <v>1</v>
      </c>
      <c r="N52">
        <f t="shared" si="11"/>
        <v>1</v>
      </c>
      <c r="O52" t="str">
        <f t="shared" si="5"/>
        <v>YES</v>
      </c>
      <c r="P52" t="str">
        <f t="shared" si="6"/>
        <v>YES</v>
      </c>
      <c r="Q52" t="str">
        <f t="shared" si="7"/>
        <v>YES</v>
      </c>
      <c r="R52" t="str">
        <f t="shared" si="8"/>
        <v>YES</v>
      </c>
      <c r="S52" t="str">
        <f t="shared" si="9"/>
        <v>YES</v>
      </c>
      <c r="T52" t="str">
        <f t="shared" si="10"/>
        <v>Low Stress</v>
      </c>
    </row>
    <row r="53" spans="1:20">
      <c r="A53" s="1">
        <v>52</v>
      </c>
      <c r="B53" s="2">
        <v>2.31</v>
      </c>
      <c r="C53" s="2">
        <v>1.07</v>
      </c>
      <c r="D53" s="22">
        <f>F53/B53</f>
        <v>23.419913419913421</v>
      </c>
      <c r="E53" s="23">
        <f>F53*C53/B53</f>
        <v>25.059307359307361</v>
      </c>
      <c r="F53" s="24">
        <v>54.1</v>
      </c>
      <c r="G53" s="2">
        <v>4.2</v>
      </c>
      <c r="H53" s="2">
        <v>15.2</v>
      </c>
      <c r="I53" s="8">
        <v>92.9</v>
      </c>
      <c r="J53" s="8">
        <v>92.9</v>
      </c>
      <c r="K53" s="9">
        <v>0</v>
      </c>
      <c r="L53">
        <f t="shared" si="3"/>
        <v>0</v>
      </c>
      <c r="M53">
        <f t="shared" si="4"/>
        <v>0</v>
      </c>
      <c r="N53">
        <f t="shared" si="11"/>
        <v>1</v>
      </c>
      <c r="O53">
        <f t="shared" si="5"/>
        <v>92.9</v>
      </c>
      <c r="P53">
        <f t="shared" si="6"/>
        <v>92.9</v>
      </c>
      <c r="Q53">
        <f t="shared" si="7"/>
        <v>92.9</v>
      </c>
      <c r="R53">
        <f t="shared" si="8"/>
        <v>92.9</v>
      </c>
      <c r="S53" t="str">
        <f t="shared" si="9"/>
        <v>YES</v>
      </c>
      <c r="T53" t="str">
        <f t="shared" si="10"/>
        <v>Low Stress</v>
      </c>
    </row>
    <row r="54" spans="1:20">
      <c r="A54" s="1">
        <v>53</v>
      </c>
      <c r="B54" s="2">
        <v>2.0099999999999998</v>
      </c>
      <c r="C54" s="2">
        <v>1.19</v>
      </c>
      <c r="D54" s="22">
        <f t="shared" ref="D54:D88" si="12">F54/B54</f>
        <v>29.701492537313438</v>
      </c>
      <c r="E54" s="23">
        <f t="shared" ref="E54:E89" si="13">F54*C54/B54</f>
        <v>35.344776119402994</v>
      </c>
      <c r="F54" s="24">
        <v>59.7</v>
      </c>
      <c r="G54" s="2">
        <v>5.5</v>
      </c>
      <c r="H54" s="2">
        <v>19.399999999999999</v>
      </c>
      <c r="I54" s="8">
        <v>142.69999999999999</v>
      </c>
      <c r="J54" s="8">
        <v>142.69999999999999</v>
      </c>
      <c r="K54" s="9">
        <v>0</v>
      </c>
      <c r="L54">
        <f t="shared" si="3"/>
        <v>0</v>
      </c>
      <c r="M54">
        <f t="shared" si="4"/>
        <v>0</v>
      </c>
      <c r="N54">
        <f t="shared" si="11"/>
        <v>1</v>
      </c>
      <c r="O54">
        <f t="shared" si="5"/>
        <v>142.69999999999999</v>
      </c>
      <c r="P54">
        <f t="shared" si="6"/>
        <v>142.69999999999999</v>
      </c>
      <c r="Q54" t="str">
        <f t="shared" si="7"/>
        <v>YES</v>
      </c>
      <c r="R54" t="str">
        <f t="shared" si="8"/>
        <v>YES</v>
      </c>
      <c r="S54" t="str">
        <f t="shared" si="9"/>
        <v>YES</v>
      </c>
      <c r="T54" t="str">
        <f t="shared" si="10"/>
        <v>Low Stress</v>
      </c>
    </row>
    <row r="55" spans="1:20">
      <c r="A55" s="1">
        <v>54</v>
      </c>
      <c r="B55" s="2">
        <v>2.81</v>
      </c>
      <c r="C55" s="2">
        <v>1.02</v>
      </c>
      <c r="D55" s="22">
        <f t="shared" si="12"/>
        <v>25.693950177935942</v>
      </c>
      <c r="E55" s="23">
        <f t="shared" si="13"/>
        <v>26.207829181494663</v>
      </c>
      <c r="F55" s="24">
        <v>72.2</v>
      </c>
      <c r="G55" s="2">
        <v>9.6999999999999993</v>
      </c>
      <c r="H55" s="2">
        <v>17.5</v>
      </c>
      <c r="I55" s="8">
        <v>130.69999999999999</v>
      </c>
      <c r="J55" s="8">
        <v>130.69999999999999</v>
      </c>
      <c r="K55" s="9">
        <v>0</v>
      </c>
      <c r="L55">
        <f t="shared" si="3"/>
        <v>0</v>
      </c>
      <c r="M55">
        <f t="shared" si="4"/>
        <v>0</v>
      </c>
      <c r="N55">
        <f t="shared" si="11"/>
        <v>1</v>
      </c>
      <c r="O55">
        <f t="shared" si="5"/>
        <v>130.69999999999999</v>
      </c>
      <c r="P55">
        <f t="shared" si="6"/>
        <v>130.69999999999999</v>
      </c>
      <c r="Q55" t="str">
        <f t="shared" si="7"/>
        <v>YES</v>
      </c>
      <c r="R55" t="str">
        <f t="shared" si="8"/>
        <v>YES</v>
      </c>
      <c r="S55" t="str">
        <f t="shared" si="9"/>
        <v>YES</v>
      </c>
      <c r="T55" t="str">
        <f t="shared" si="10"/>
        <v>Low Stress</v>
      </c>
    </row>
    <row r="56" spans="1:20">
      <c r="A56" s="1">
        <v>55</v>
      </c>
      <c r="B56" s="2">
        <v>2.0099999999999998</v>
      </c>
      <c r="C56" s="2">
        <v>1.04</v>
      </c>
      <c r="D56" s="22">
        <f t="shared" si="12"/>
        <v>32.288557213930353</v>
      </c>
      <c r="E56" s="23">
        <f t="shared" si="13"/>
        <v>33.58009950248757</v>
      </c>
      <c r="F56" s="24">
        <v>64.900000000000006</v>
      </c>
      <c r="G56" s="2">
        <v>12.2</v>
      </c>
      <c r="H56" s="2">
        <v>20.399999999999999</v>
      </c>
      <c r="I56" s="8">
        <v>141.6</v>
      </c>
      <c r="J56" s="8">
        <v>141.6</v>
      </c>
      <c r="K56" s="9">
        <v>0</v>
      </c>
      <c r="L56">
        <f t="shared" si="3"/>
        <v>0</v>
      </c>
      <c r="M56">
        <f t="shared" si="4"/>
        <v>0</v>
      </c>
      <c r="N56">
        <f t="shared" si="11"/>
        <v>1</v>
      </c>
      <c r="O56">
        <f t="shared" si="5"/>
        <v>141.6</v>
      </c>
      <c r="P56">
        <f t="shared" si="6"/>
        <v>141.6</v>
      </c>
      <c r="Q56" t="str">
        <f t="shared" si="7"/>
        <v>YES</v>
      </c>
      <c r="R56" t="str">
        <f t="shared" si="8"/>
        <v>YES</v>
      </c>
      <c r="S56" t="str">
        <f t="shared" si="9"/>
        <v>YES</v>
      </c>
      <c r="T56" t="str">
        <f t="shared" si="10"/>
        <v>Low Stress</v>
      </c>
    </row>
    <row r="57" spans="1:20">
      <c r="A57" s="1">
        <v>56</v>
      </c>
      <c r="B57" s="2">
        <v>4.49</v>
      </c>
      <c r="C57" s="2">
        <v>1.26</v>
      </c>
      <c r="D57" s="22">
        <f t="shared" si="12"/>
        <v>16.503340757238306</v>
      </c>
      <c r="E57" s="23">
        <f t="shared" si="13"/>
        <v>20.794209354120266</v>
      </c>
      <c r="F57" s="24">
        <v>74.099999999999994</v>
      </c>
      <c r="G57" s="2">
        <v>13.8</v>
      </c>
      <c r="H57" s="2">
        <v>14.4</v>
      </c>
      <c r="I57" s="8">
        <v>367.5</v>
      </c>
      <c r="J57" s="8">
        <v>367.5</v>
      </c>
      <c r="K57" s="9">
        <v>1</v>
      </c>
      <c r="L57">
        <f t="shared" si="3"/>
        <v>1</v>
      </c>
      <c r="M57">
        <f t="shared" si="4"/>
        <v>1</v>
      </c>
      <c r="N57">
        <f t="shared" si="11"/>
        <v>1</v>
      </c>
      <c r="O57" t="str">
        <f t="shared" si="5"/>
        <v>YES</v>
      </c>
      <c r="P57" t="str">
        <f t="shared" si="6"/>
        <v>YES</v>
      </c>
      <c r="Q57" t="str">
        <f t="shared" si="7"/>
        <v>YES</v>
      </c>
      <c r="R57" t="str">
        <f t="shared" si="8"/>
        <v>YES</v>
      </c>
      <c r="S57" t="str">
        <f t="shared" si="9"/>
        <v>YES</v>
      </c>
      <c r="T57" t="str">
        <f t="shared" si="10"/>
        <v>High Stress and Pain</v>
      </c>
    </row>
    <row r="58" spans="1:20">
      <c r="A58" s="1">
        <v>57</v>
      </c>
      <c r="B58" s="2">
        <v>3.31</v>
      </c>
      <c r="C58" s="2">
        <v>1.35</v>
      </c>
      <c r="D58" s="22">
        <f t="shared" si="12"/>
        <v>20.785498489425979</v>
      </c>
      <c r="E58" s="23">
        <f t="shared" si="13"/>
        <v>28.060422960725074</v>
      </c>
      <c r="F58" s="24">
        <v>68.8</v>
      </c>
      <c r="G58" s="2">
        <v>14.8</v>
      </c>
      <c r="H58" s="2">
        <v>16.399999999999999</v>
      </c>
      <c r="I58" s="8">
        <v>290.10000000000002</v>
      </c>
      <c r="J58" s="8">
        <v>290.10000000000002</v>
      </c>
      <c r="K58" s="9">
        <v>1</v>
      </c>
      <c r="L58">
        <f t="shared" si="3"/>
        <v>1</v>
      </c>
      <c r="M58">
        <f t="shared" si="4"/>
        <v>1</v>
      </c>
      <c r="N58">
        <f t="shared" si="11"/>
        <v>1</v>
      </c>
      <c r="O58" t="str">
        <f t="shared" si="5"/>
        <v>YES</v>
      </c>
      <c r="P58" t="str">
        <f t="shared" si="6"/>
        <v>YES</v>
      </c>
      <c r="Q58" t="str">
        <f t="shared" si="7"/>
        <v>YES</v>
      </c>
      <c r="R58" t="str">
        <f t="shared" si="8"/>
        <v>YES</v>
      </c>
      <c r="S58" t="str">
        <f t="shared" si="9"/>
        <v>YES</v>
      </c>
      <c r="T58" t="str">
        <f t="shared" si="10"/>
        <v>High Stress and Pain</v>
      </c>
    </row>
    <row r="59" spans="1:20">
      <c r="A59" s="1">
        <v>58</v>
      </c>
      <c r="B59" s="2">
        <v>2.34</v>
      </c>
      <c r="C59" s="2">
        <v>1.28</v>
      </c>
      <c r="D59" s="22">
        <f t="shared" si="12"/>
        <v>24.487179487179489</v>
      </c>
      <c r="E59" s="23">
        <f t="shared" si="13"/>
        <v>31.343589743589742</v>
      </c>
      <c r="F59" s="24">
        <v>57.3</v>
      </c>
      <c r="G59" s="2">
        <v>16.600000000000001</v>
      </c>
      <c r="H59" s="2">
        <v>18.899999999999999</v>
      </c>
      <c r="I59" s="8">
        <v>150.4</v>
      </c>
      <c r="J59" s="8">
        <v>150.4</v>
      </c>
      <c r="K59" s="9">
        <v>0</v>
      </c>
      <c r="L59">
        <f t="shared" si="3"/>
        <v>0</v>
      </c>
      <c r="M59">
        <f t="shared" si="4"/>
        <v>0</v>
      </c>
      <c r="N59">
        <f t="shared" si="11"/>
        <v>1</v>
      </c>
      <c r="O59">
        <f t="shared" si="5"/>
        <v>150.4</v>
      </c>
      <c r="P59" t="str">
        <f t="shared" si="6"/>
        <v>YES</v>
      </c>
      <c r="Q59" t="str">
        <f t="shared" si="7"/>
        <v>YES</v>
      </c>
      <c r="R59" t="str">
        <f t="shared" si="8"/>
        <v>YES</v>
      </c>
      <c r="S59" t="str">
        <f t="shared" si="9"/>
        <v>YES</v>
      </c>
      <c r="T59" t="str">
        <f t="shared" si="10"/>
        <v>Low Stress</v>
      </c>
    </row>
    <row r="60" spans="1:20">
      <c r="A60" s="1">
        <v>59</v>
      </c>
      <c r="B60" s="2">
        <v>2.52</v>
      </c>
      <c r="C60" s="2">
        <v>1.37</v>
      </c>
      <c r="D60" s="22">
        <f t="shared" si="12"/>
        <v>26.468253968253968</v>
      </c>
      <c r="E60" s="23">
        <f t="shared" si="13"/>
        <v>36.26150793650794</v>
      </c>
      <c r="F60" s="24">
        <v>66.7</v>
      </c>
      <c r="G60" s="2">
        <v>20.5</v>
      </c>
      <c r="H60" s="2">
        <v>19.600000000000001</v>
      </c>
      <c r="I60" s="8">
        <v>210</v>
      </c>
      <c r="J60" s="8">
        <v>210</v>
      </c>
      <c r="K60" s="9">
        <v>1</v>
      </c>
      <c r="L60">
        <f t="shared" si="3"/>
        <v>1</v>
      </c>
      <c r="M60">
        <f t="shared" si="4"/>
        <v>1</v>
      </c>
      <c r="N60">
        <f t="shared" si="11"/>
        <v>1</v>
      </c>
      <c r="O60" t="str">
        <f t="shared" si="5"/>
        <v>YES</v>
      </c>
      <c r="P60" t="str">
        <f t="shared" si="6"/>
        <v>YES</v>
      </c>
      <c r="Q60" t="str">
        <f t="shared" si="7"/>
        <v>YES</v>
      </c>
      <c r="R60" t="str">
        <f t="shared" si="8"/>
        <v>YES</v>
      </c>
      <c r="S60" t="str">
        <f t="shared" si="9"/>
        <v>YES</v>
      </c>
      <c r="T60" t="str">
        <f t="shared" si="10"/>
        <v>High Stress and Pain</v>
      </c>
    </row>
    <row r="61" spans="1:20">
      <c r="A61" s="1">
        <v>60</v>
      </c>
      <c r="B61" s="2">
        <v>2.97</v>
      </c>
      <c r="C61" s="2">
        <v>1.58</v>
      </c>
      <c r="D61" s="22">
        <f t="shared" si="12"/>
        <v>20.572390572390571</v>
      </c>
      <c r="E61" s="23">
        <f t="shared" si="13"/>
        <v>32.504377104377106</v>
      </c>
      <c r="F61" s="24">
        <v>61.1</v>
      </c>
      <c r="G61" s="2">
        <v>21.3</v>
      </c>
      <c r="H61" s="2">
        <v>17.100000000000001</v>
      </c>
      <c r="I61" s="8">
        <v>300.8</v>
      </c>
      <c r="J61" s="8">
        <v>300.8</v>
      </c>
      <c r="K61" s="9">
        <v>1</v>
      </c>
      <c r="L61">
        <f t="shared" si="3"/>
        <v>1</v>
      </c>
      <c r="M61">
        <f t="shared" si="4"/>
        <v>1</v>
      </c>
      <c r="N61">
        <f t="shared" si="11"/>
        <v>1</v>
      </c>
      <c r="O61" t="str">
        <f t="shared" si="5"/>
        <v>YES</v>
      </c>
      <c r="P61" t="str">
        <f t="shared" si="6"/>
        <v>YES</v>
      </c>
      <c r="Q61" t="str">
        <f t="shared" si="7"/>
        <v>YES</v>
      </c>
      <c r="R61" t="str">
        <f t="shared" si="8"/>
        <v>YES</v>
      </c>
      <c r="S61" t="str">
        <f t="shared" si="9"/>
        <v>YES</v>
      </c>
      <c r="T61" t="str">
        <f t="shared" si="10"/>
        <v>High Stress and Pain</v>
      </c>
    </row>
    <row r="62" spans="1:20">
      <c r="A62" s="1">
        <v>61</v>
      </c>
      <c r="B62" s="2">
        <v>3.65</v>
      </c>
      <c r="C62" s="2">
        <v>1.1000000000000001</v>
      </c>
      <c r="D62" s="22">
        <f t="shared" si="12"/>
        <v>20</v>
      </c>
      <c r="E62" s="23">
        <f t="shared" si="13"/>
        <v>22.000000000000004</v>
      </c>
      <c r="F62" s="24">
        <v>73</v>
      </c>
      <c r="G62" s="2">
        <v>23.6</v>
      </c>
      <c r="H62" s="2">
        <v>15.3</v>
      </c>
      <c r="I62" s="8">
        <v>133.69999999999999</v>
      </c>
      <c r="J62" s="8">
        <v>133.69999999999999</v>
      </c>
      <c r="K62" s="9">
        <v>0</v>
      </c>
      <c r="L62">
        <f t="shared" si="3"/>
        <v>0</v>
      </c>
      <c r="M62">
        <f t="shared" si="4"/>
        <v>0</v>
      </c>
      <c r="N62">
        <f t="shared" si="11"/>
        <v>1</v>
      </c>
      <c r="O62">
        <f t="shared" si="5"/>
        <v>133.69999999999999</v>
      </c>
      <c r="P62">
        <f t="shared" si="6"/>
        <v>133.69999999999999</v>
      </c>
      <c r="Q62" t="str">
        <f t="shared" si="7"/>
        <v>YES</v>
      </c>
      <c r="R62" t="str">
        <f t="shared" si="8"/>
        <v>YES</v>
      </c>
      <c r="S62" t="str">
        <f t="shared" si="9"/>
        <v>YES</v>
      </c>
      <c r="T62" t="str">
        <f t="shared" si="10"/>
        <v>Low Stress</v>
      </c>
    </row>
    <row r="63" spans="1:20">
      <c r="A63" s="1">
        <v>62</v>
      </c>
      <c r="B63" s="2">
        <v>3.35</v>
      </c>
      <c r="C63" s="2">
        <v>1.43</v>
      </c>
      <c r="D63" s="22">
        <f t="shared" si="12"/>
        <v>24.388059701492537</v>
      </c>
      <c r="E63" s="23">
        <f t="shared" si="13"/>
        <v>34.874925373134332</v>
      </c>
      <c r="F63" s="24">
        <v>81.7</v>
      </c>
      <c r="G63" s="2">
        <v>24.5</v>
      </c>
      <c r="H63" s="2">
        <v>20.3</v>
      </c>
      <c r="I63" s="16">
        <v>514.29999999999995</v>
      </c>
      <c r="J63" s="8">
        <v>514.29999999999995</v>
      </c>
      <c r="K63" s="9">
        <v>0</v>
      </c>
      <c r="L63">
        <f t="shared" si="3"/>
        <v>1</v>
      </c>
      <c r="M63">
        <f t="shared" si="4"/>
        <v>1</v>
      </c>
      <c r="N63">
        <f t="shared" si="11"/>
        <v>0</v>
      </c>
      <c r="O63" t="str">
        <f t="shared" si="5"/>
        <v>YES</v>
      </c>
      <c r="P63" t="str">
        <f t="shared" si="6"/>
        <v>YES</v>
      </c>
      <c r="Q63" t="str">
        <f t="shared" si="7"/>
        <v>YES</v>
      </c>
      <c r="R63" t="str">
        <f t="shared" si="8"/>
        <v>YES</v>
      </c>
      <c r="S63" t="str">
        <f t="shared" si="9"/>
        <v>YES</v>
      </c>
      <c r="T63">
        <f t="shared" si="10"/>
        <v>1</v>
      </c>
    </row>
    <row r="64" spans="1:20">
      <c r="A64" s="1">
        <v>63</v>
      </c>
      <c r="B64" s="2">
        <v>3.26</v>
      </c>
      <c r="C64" s="2">
        <v>1.22</v>
      </c>
      <c r="D64" s="22">
        <f t="shared" si="12"/>
        <v>21.932515337423315</v>
      </c>
      <c r="E64" s="23">
        <f t="shared" si="13"/>
        <v>26.757668711656446</v>
      </c>
      <c r="F64" s="24">
        <v>71.5</v>
      </c>
      <c r="G64" s="2">
        <v>26.2</v>
      </c>
      <c r="H64" s="2">
        <v>16.600000000000001</v>
      </c>
      <c r="I64" s="16">
        <v>209.1</v>
      </c>
      <c r="J64" s="8">
        <v>209.1</v>
      </c>
      <c r="K64" s="9">
        <v>0</v>
      </c>
      <c r="L64">
        <f t="shared" si="3"/>
        <v>1</v>
      </c>
      <c r="M64">
        <f t="shared" si="4"/>
        <v>1</v>
      </c>
      <c r="N64">
        <f t="shared" si="11"/>
        <v>0</v>
      </c>
      <c r="O64" t="str">
        <f t="shared" si="5"/>
        <v>YES</v>
      </c>
      <c r="P64" t="str">
        <f t="shared" si="6"/>
        <v>YES</v>
      </c>
      <c r="Q64" t="str">
        <f t="shared" si="7"/>
        <v>YES</v>
      </c>
      <c r="R64" t="str">
        <f t="shared" si="8"/>
        <v>YES</v>
      </c>
      <c r="S64" t="str">
        <f t="shared" si="9"/>
        <v>YES</v>
      </c>
      <c r="T64">
        <f t="shared" si="10"/>
        <v>1</v>
      </c>
    </row>
    <row r="65" spans="1:20">
      <c r="A65" s="1">
        <v>64</v>
      </c>
      <c r="B65" s="2">
        <v>3.07</v>
      </c>
      <c r="C65" s="2">
        <v>1.43</v>
      </c>
      <c r="D65" s="22">
        <f t="shared" si="12"/>
        <v>20.586319218241044</v>
      </c>
      <c r="E65" s="23">
        <f t="shared" si="13"/>
        <v>29.438436482084693</v>
      </c>
      <c r="F65" s="24">
        <v>63.2</v>
      </c>
      <c r="G65" s="2">
        <v>28</v>
      </c>
      <c r="H65" s="2">
        <v>16.2</v>
      </c>
      <c r="I65" s="8">
        <v>271.39999999999998</v>
      </c>
      <c r="J65" s="8">
        <v>271.39999999999998</v>
      </c>
      <c r="K65" s="9">
        <v>1</v>
      </c>
      <c r="L65">
        <f t="shared" si="3"/>
        <v>1</v>
      </c>
      <c r="M65">
        <f t="shared" si="4"/>
        <v>1</v>
      </c>
      <c r="N65">
        <f t="shared" si="11"/>
        <v>1</v>
      </c>
      <c r="O65" t="str">
        <f t="shared" si="5"/>
        <v>YES</v>
      </c>
      <c r="P65" t="str">
        <f t="shared" si="6"/>
        <v>YES</v>
      </c>
      <c r="Q65" t="str">
        <f t="shared" si="7"/>
        <v>YES</v>
      </c>
      <c r="R65" t="str">
        <f t="shared" si="8"/>
        <v>YES</v>
      </c>
      <c r="S65" t="str">
        <f t="shared" si="9"/>
        <v>YES</v>
      </c>
      <c r="T65" t="str">
        <f t="shared" si="10"/>
        <v>High Stress and Pain</v>
      </c>
    </row>
    <row r="66" spans="1:20">
      <c r="A66" s="1">
        <v>65</v>
      </c>
      <c r="B66" s="2">
        <v>3.41</v>
      </c>
      <c r="C66" s="2">
        <v>1.87</v>
      </c>
      <c r="D66" s="22">
        <f t="shared" si="12"/>
        <v>18.621700879765395</v>
      </c>
      <c r="E66" s="23">
        <f t="shared" si="13"/>
        <v>34.822580645161288</v>
      </c>
      <c r="F66" s="24">
        <v>63.5</v>
      </c>
      <c r="G66" s="2">
        <v>30</v>
      </c>
      <c r="H66" s="2">
        <v>16.5</v>
      </c>
      <c r="I66" s="8">
        <v>770.1</v>
      </c>
      <c r="J66" s="8">
        <v>770.1</v>
      </c>
      <c r="K66" s="9">
        <v>1</v>
      </c>
      <c r="L66">
        <f t="shared" si="3"/>
        <v>1</v>
      </c>
      <c r="M66">
        <f t="shared" si="4"/>
        <v>1</v>
      </c>
      <c r="N66">
        <f t="shared" ref="N66:N97" si="14">IF(K66&lt;&gt;M66,0,1)</f>
        <v>1</v>
      </c>
      <c r="O66" t="str">
        <f t="shared" si="5"/>
        <v>YES</v>
      </c>
      <c r="P66" t="str">
        <f t="shared" si="6"/>
        <v>YES</v>
      </c>
      <c r="Q66" t="str">
        <f t="shared" si="7"/>
        <v>YES</v>
      </c>
      <c r="R66" t="str">
        <f t="shared" si="8"/>
        <v>YES</v>
      </c>
      <c r="S66" t="str">
        <f t="shared" si="9"/>
        <v>YES</v>
      </c>
      <c r="T66" t="str">
        <f t="shared" si="10"/>
        <v>High Stress and Pain</v>
      </c>
    </row>
    <row r="67" spans="1:20">
      <c r="A67" s="1">
        <v>66</v>
      </c>
      <c r="B67" s="2">
        <v>2.82</v>
      </c>
      <c r="C67" s="2">
        <v>1.18</v>
      </c>
      <c r="D67" s="22">
        <f t="shared" si="12"/>
        <v>25.531914893617024</v>
      </c>
      <c r="E67" s="23">
        <f t="shared" si="13"/>
        <v>30.127659574468083</v>
      </c>
      <c r="F67" s="24">
        <v>72</v>
      </c>
      <c r="G67" s="2">
        <v>32.1</v>
      </c>
      <c r="H67" s="2">
        <v>18.399999999999999</v>
      </c>
      <c r="I67" s="8">
        <v>217.3</v>
      </c>
      <c r="J67" s="8">
        <v>217.3</v>
      </c>
      <c r="K67" s="9">
        <v>1</v>
      </c>
      <c r="L67">
        <f t="shared" ref="L67:L89" si="15">IF(J67&gt;175,1,0)</f>
        <v>1</v>
      </c>
      <c r="M67">
        <f t="shared" ref="M67:M89" si="16">IF(I67&gt;175,1,0)</f>
        <v>1</v>
      </c>
      <c r="N67">
        <f t="shared" si="14"/>
        <v>1</v>
      </c>
      <c r="O67" t="str">
        <f t="shared" ref="O67:O89" si="17">IF(I67&gt;=175,"YES",I67)</f>
        <v>YES</v>
      </c>
      <c r="P67" t="str">
        <f t="shared" ref="P67:P89" si="18">IF(O67&gt;150,"YES",O67)</f>
        <v>YES</v>
      </c>
      <c r="Q67" t="str">
        <f t="shared" ref="Q67:Q89" si="19">IF(P67&gt;125,"YES",P67)</f>
        <v>YES</v>
      </c>
      <c r="R67" t="str">
        <f t="shared" ref="R67:R89" si="20">IF(Q67&gt;=100,"YES",Q67)</f>
        <v>YES</v>
      </c>
      <c r="S67" t="str">
        <f t="shared" ref="S67:S89" si="21">IF(R67&lt;100,"YES",R67)</f>
        <v>YES</v>
      </c>
      <c r="T67" t="str">
        <f t="shared" ref="T67:T89" si="22">IF(J67&lt;175,"Low Stress",IF(K67&lt;1,1,"High Stress and Pain"))</f>
        <v>High Stress and Pain</v>
      </c>
    </row>
    <row r="68" spans="1:20">
      <c r="A68" s="1">
        <v>67</v>
      </c>
      <c r="B68" s="2">
        <v>2.42</v>
      </c>
      <c r="C68" s="2">
        <v>1.0900000000000001</v>
      </c>
      <c r="D68" s="22">
        <f t="shared" si="12"/>
        <v>20.90909090909091</v>
      </c>
      <c r="E68" s="23">
        <f t="shared" si="13"/>
        <v>22.790909090909093</v>
      </c>
      <c r="F68" s="24">
        <v>50.6</v>
      </c>
      <c r="G68" s="2">
        <v>32.299999999999997</v>
      </c>
      <c r="H68" s="2">
        <v>14.2</v>
      </c>
      <c r="I68" s="8">
        <v>85.7</v>
      </c>
      <c r="J68" s="8">
        <v>85.7</v>
      </c>
      <c r="K68" s="9">
        <v>0</v>
      </c>
      <c r="L68">
        <f t="shared" si="15"/>
        <v>0</v>
      </c>
      <c r="M68">
        <f t="shared" si="16"/>
        <v>0</v>
      </c>
      <c r="N68">
        <f t="shared" si="14"/>
        <v>1</v>
      </c>
      <c r="O68">
        <f t="shared" si="17"/>
        <v>85.7</v>
      </c>
      <c r="P68">
        <f t="shared" si="18"/>
        <v>85.7</v>
      </c>
      <c r="Q68">
        <f t="shared" si="19"/>
        <v>85.7</v>
      </c>
      <c r="R68">
        <f t="shared" si="20"/>
        <v>85.7</v>
      </c>
      <c r="S68" t="str">
        <f t="shared" si="21"/>
        <v>YES</v>
      </c>
      <c r="T68" t="str">
        <f t="shared" si="22"/>
        <v>Low Stress</v>
      </c>
    </row>
    <row r="69" spans="1:20">
      <c r="A69" s="1">
        <v>68</v>
      </c>
      <c r="B69" s="2">
        <v>2.06</v>
      </c>
      <c r="C69" s="2">
        <v>1</v>
      </c>
      <c r="D69" s="22">
        <f t="shared" si="12"/>
        <v>27.135922330097085</v>
      </c>
      <c r="E69" s="23">
        <f t="shared" si="13"/>
        <v>27.135922330097085</v>
      </c>
      <c r="F69" s="24">
        <v>55.9</v>
      </c>
      <c r="G69" s="2">
        <v>37.799999999999997</v>
      </c>
      <c r="H69" s="2">
        <v>16.600000000000001</v>
      </c>
      <c r="I69" s="8">
        <v>98.8</v>
      </c>
      <c r="J69" s="8">
        <v>98.8</v>
      </c>
      <c r="K69" s="9">
        <v>1</v>
      </c>
      <c r="L69">
        <f t="shared" si="15"/>
        <v>0</v>
      </c>
      <c r="M69">
        <f t="shared" si="16"/>
        <v>0</v>
      </c>
      <c r="N69">
        <f t="shared" si="14"/>
        <v>0</v>
      </c>
      <c r="O69">
        <f t="shared" si="17"/>
        <v>98.8</v>
      </c>
      <c r="P69">
        <f t="shared" si="18"/>
        <v>98.8</v>
      </c>
      <c r="Q69">
        <f t="shared" si="19"/>
        <v>98.8</v>
      </c>
      <c r="R69">
        <f t="shared" si="20"/>
        <v>98.8</v>
      </c>
      <c r="S69" t="str">
        <f t="shared" si="21"/>
        <v>YES</v>
      </c>
      <c r="T69" t="str">
        <f t="shared" si="22"/>
        <v>Low Stress</v>
      </c>
    </row>
    <row r="70" spans="1:20">
      <c r="A70" s="1">
        <v>69</v>
      </c>
      <c r="B70" s="2">
        <v>2.02</v>
      </c>
      <c r="C70" s="2">
        <v>1.03</v>
      </c>
      <c r="D70" s="22">
        <f t="shared" si="12"/>
        <v>28.514851485148515</v>
      </c>
      <c r="E70" s="23">
        <f t="shared" si="13"/>
        <v>29.370297029702972</v>
      </c>
      <c r="F70" s="24">
        <v>57.6</v>
      </c>
      <c r="G70" s="2">
        <v>39.5</v>
      </c>
      <c r="H70" s="2">
        <v>15.4</v>
      </c>
      <c r="I70" s="8">
        <v>95.1</v>
      </c>
      <c r="J70" s="8">
        <v>95.1</v>
      </c>
      <c r="K70" s="9">
        <v>1</v>
      </c>
      <c r="L70">
        <f t="shared" si="15"/>
        <v>0</v>
      </c>
      <c r="M70">
        <f t="shared" si="16"/>
        <v>0</v>
      </c>
      <c r="N70">
        <f t="shared" si="14"/>
        <v>0</v>
      </c>
      <c r="O70">
        <f t="shared" si="17"/>
        <v>95.1</v>
      </c>
      <c r="P70">
        <f t="shared" si="18"/>
        <v>95.1</v>
      </c>
      <c r="Q70">
        <f t="shared" si="19"/>
        <v>95.1</v>
      </c>
      <c r="R70">
        <f t="shared" si="20"/>
        <v>95.1</v>
      </c>
      <c r="S70" t="str">
        <f t="shared" si="21"/>
        <v>YES</v>
      </c>
      <c r="T70" t="str">
        <f t="shared" si="22"/>
        <v>Low Stress</v>
      </c>
    </row>
    <row r="71" spans="1:20">
      <c r="A71" s="1">
        <v>70</v>
      </c>
      <c r="B71" s="2">
        <v>2.66</v>
      </c>
      <c r="C71" s="2">
        <v>1.03</v>
      </c>
      <c r="D71" s="22">
        <f t="shared" si="12"/>
        <v>34.699248120300751</v>
      </c>
      <c r="E71" s="23">
        <f t="shared" si="13"/>
        <v>35.740225563909775</v>
      </c>
      <c r="F71" s="24">
        <v>92.3</v>
      </c>
      <c r="G71" s="2">
        <v>40.4</v>
      </c>
      <c r="H71" s="2">
        <v>26.3</v>
      </c>
      <c r="I71" s="8">
        <v>246.6</v>
      </c>
      <c r="J71" s="8">
        <v>246.6</v>
      </c>
      <c r="K71" s="9">
        <v>1</v>
      </c>
      <c r="L71">
        <f t="shared" si="15"/>
        <v>1</v>
      </c>
      <c r="M71">
        <f t="shared" si="16"/>
        <v>1</v>
      </c>
      <c r="N71">
        <f t="shared" si="14"/>
        <v>1</v>
      </c>
      <c r="O71" t="str">
        <f t="shared" si="17"/>
        <v>YES</v>
      </c>
      <c r="P71" t="str">
        <f t="shared" si="18"/>
        <v>YES</v>
      </c>
      <c r="Q71" t="str">
        <f t="shared" si="19"/>
        <v>YES</v>
      </c>
      <c r="R71" t="str">
        <f t="shared" si="20"/>
        <v>YES</v>
      </c>
      <c r="S71" t="str">
        <f t="shared" si="21"/>
        <v>YES</v>
      </c>
      <c r="T71" t="str">
        <f t="shared" si="22"/>
        <v>High Stress and Pain</v>
      </c>
    </row>
    <row r="72" spans="1:20">
      <c r="A72" s="1">
        <v>71</v>
      </c>
      <c r="B72" s="2">
        <v>2.12</v>
      </c>
      <c r="C72" s="2">
        <v>1.07</v>
      </c>
      <c r="D72" s="22">
        <f t="shared" si="12"/>
        <v>27.358490566037734</v>
      </c>
      <c r="E72" s="23">
        <f t="shared" si="13"/>
        <v>29.273584905660378</v>
      </c>
      <c r="F72" s="24">
        <v>58</v>
      </c>
      <c r="G72" s="2">
        <v>47</v>
      </c>
      <c r="H72" s="2">
        <v>17.2</v>
      </c>
      <c r="I72" s="8">
        <v>111</v>
      </c>
      <c r="J72" s="8">
        <v>111</v>
      </c>
      <c r="K72" s="9">
        <v>1</v>
      </c>
      <c r="L72">
        <f t="shared" si="15"/>
        <v>0</v>
      </c>
      <c r="M72">
        <f t="shared" si="16"/>
        <v>0</v>
      </c>
      <c r="N72">
        <f t="shared" si="14"/>
        <v>0</v>
      </c>
      <c r="O72">
        <f t="shared" si="17"/>
        <v>111</v>
      </c>
      <c r="P72">
        <f t="shared" si="18"/>
        <v>111</v>
      </c>
      <c r="Q72">
        <f t="shared" si="19"/>
        <v>111</v>
      </c>
      <c r="R72" t="str">
        <f t="shared" si="20"/>
        <v>YES</v>
      </c>
      <c r="S72" t="str">
        <f t="shared" si="21"/>
        <v>YES</v>
      </c>
      <c r="T72" t="str">
        <f t="shared" si="22"/>
        <v>Low Stress</v>
      </c>
    </row>
    <row r="73" spans="1:20">
      <c r="A73" s="1">
        <v>72</v>
      </c>
      <c r="B73" s="2">
        <v>2.64</v>
      </c>
      <c r="C73" s="2">
        <v>1.07</v>
      </c>
      <c r="D73" s="22">
        <f t="shared" si="12"/>
        <v>28.219696969696969</v>
      </c>
      <c r="E73" s="23">
        <f t="shared" si="13"/>
        <v>30.195075757575758</v>
      </c>
      <c r="F73" s="24">
        <v>74.5</v>
      </c>
      <c r="G73" s="2">
        <v>51.2</v>
      </c>
      <c r="H73" s="2">
        <v>15</v>
      </c>
      <c r="I73" s="8">
        <v>82.9</v>
      </c>
      <c r="J73" s="8">
        <v>82.9</v>
      </c>
      <c r="K73" s="9">
        <v>0</v>
      </c>
      <c r="L73">
        <f t="shared" si="15"/>
        <v>0</v>
      </c>
      <c r="M73">
        <f t="shared" si="16"/>
        <v>0</v>
      </c>
      <c r="N73">
        <f t="shared" si="14"/>
        <v>1</v>
      </c>
      <c r="O73">
        <f t="shared" si="17"/>
        <v>82.9</v>
      </c>
      <c r="P73">
        <f t="shared" si="18"/>
        <v>82.9</v>
      </c>
      <c r="Q73">
        <f t="shared" si="19"/>
        <v>82.9</v>
      </c>
      <c r="R73">
        <f t="shared" si="20"/>
        <v>82.9</v>
      </c>
      <c r="S73" t="str">
        <f t="shared" si="21"/>
        <v>YES</v>
      </c>
      <c r="T73" t="str">
        <f t="shared" si="22"/>
        <v>Low Stress</v>
      </c>
    </row>
    <row r="74" spans="1:20">
      <c r="A74" s="1">
        <v>73</v>
      </c>
      <c r="B74" s="2">
        <v>1.69</v>
      </c>
      <c r="C74" s="2">
        <v>1.24</v>
      </c>
      <c r="D74" s="22">
        <f t="shared" si="12"/>
        <v>24.260355029585799</v>
      </c>
      <c r="E74" s="23">
        <f t="shared" si="13"/>
        <v>30.082840236686391</v>
      </c>
      <c r="F74" s="24">
        <v>41</v>
      </c>
      <c r="G74" s="2">
        <v>60.5</v>
      </c>
      <c r="H74" s="2">
        <v>19.5</v>
      </c>
      <c r="I74" s="8">
        <v>156.6</v>
      </c>
      <c r="J74" s="8">
        <v>156.6</v>
      </c>
      <c r="K74" s="9">
        <v>1</v>
      </c>
      <c r="L74">
        <f t="shared" si="15"/>
        <v>0</v>
      </c>
      <c r="M74">
        <f t="shared" si="16"/>
        <v>0</v>
      </c>
      <c r="N74">
        <f t="shared" si="14"/>
        <v>0</v>
      </c>
      <c r="O74">
        <f t="shared" si="17"/>
        <v>156.6</v>
      </c>
      <c r="P74" t="str">
        <f t="shared" si="18"/>
        <v>YES</v>
      </c>
      <c r="Q74" t="str">
        <f t="shared" si="19"/>
        <v>YES</v>
      </c>
      <c r="R74" t="str">
        <f t="shared" si="20"/>
        <v>YES</v>
      </c>
      <c r="S74" t="str">
        <f t="shared" si="21"/>
        <v>YES</v>
      </c>
      <c r="T74" t="str">
        <f t="shared" si="22"/>
        <v>Low Stress</v>
      </c>
    </row>
    <row r="75" spans="1:20">
      <c r="A75" s="1">
        <v>74</v>
      </c>
      <c r="B75" s="2">
        <v>3.18</v>
      </c>
      <c r="C75" s="2">
        <v>1.4</v>
      </c>
      <c r="D75" s="22">
        <f t="shared" si="12"/>
        <v>24.371069182389935</v>
      </c>
      <c r="E75" s="23">
        <f t="shared" si="13"/>
        <v>34.119496855345908</v>
      </c>
      <c r="F75" s="24">
        <v>77.5</v>
      </c>
      <c r="G75" s="2">
        <v>61.5</v>
      </c>
      <c r="H75" s="2">
        <v>19.7</v>
      </c>
      <c r="I75" s="8">
        <v>403.6</v>
      </c>
      <c r="J75" s="8">
        <v>403.6</v>
      </c>
      <c r="K75" s="9">
        <v>1</v>
      </c>
      <c r="L75">
        <f t="shared" si="15"/>
        <v>1</v>
      </c>
      <c r="M75">
        <f t="shared" si="16"/>
        <v>1</v>
      </c>
      <c r="N75">
        <f t="shared" si="14"/>
        <v>1</v>
      </c>
      <c r="O75" t="str">
        <f t="shared" si="17"/>
        <v>YES</v>
      </c>
      <c r="P75" t="str">
        <f t="shared" si="18"/>
        <v>YES</v>
      </c>
      <c r="Q75" t="str">
        <f t="shared" si="19"/>
        <v>YES</v>
      </c>
      <c r="R75" t="str">
        <f t="shared" si="20"/>
        <v>YES</v>
      </c>
      <c r="S75" t="str">
        <f t="shared" si="21"/>
        <v>YES</v>
      </c>
      <c r="T75" t="str">
        <f t="shared" si="22"/>
        <v>High Stress and Pain</v>
      </c>
    </row>
    <row r="76" spans="1:20">
      <c r="A76" s="1">
        <v>75</v>
      </c>
      <c r="B76" s="2">
        <v>2.42</v>
      </c>
      <c r="C76" s="2">
        <v>1.27</v>
      </c>
      <c r="D76" s="22">
        <f t="shared" si="12"/>
        <v>26.033057851239668</v>
      </c>
      <c r="E76" s="23">
        <f t="shared" si="13"/>
        <v>33.061983471074385</v>
      </c>
      <c r="F76" s="24">
        <v>63</v>
      </c>
      <c r="G76" s="2">
        <v>61.7</v>
      </c>
      <c r="H76" s="2">
        <v>18.3</v>
      </c>
      <c r="I76" s="8">
        <v>138</v>
      </c>
      <c r="J76" s="8">
        <v>138</v>
      </c>
      <c r="K76" s="9">
        <v>0</v>
      </c>
      <c r="L76">
        <f t="shared" si="15"/>
        <v>0</v>
      </c>
      <c r="M76">
        <f t="shared" si="16"/>
        <v>0</v>
      </c>
      <c r="N76">
        <f t="shared" si="14"/>
        <v>1</v>
      </c>
      <c r="O76">
        <f t="shared" si="17"/>
        <v>138</v>
      </c>
      <c r="P76">
        <f t="shared" si="18"/>
        <v>138</v>
      </c>
      <c r="Q76" t="str">
        <f t="shared" si="19"/>
        <v>YES</v>
      </c>
      <c r="R76" t="str">
        <f t="shared" si="20"/>
        <v>YES</v>
      </c>
      <c r="S76" t="str">
        <f t="shared" si="21"/>
        <v>YES</v>
      </c>
      <c r="T76" t="str">
        <f t="shared" si="22"/>
        <v>Low Stress</v>
      </c>
    </row>
    <row r="77" spans="1:20">
      <c r="A77" s="1">
        <v>76</v>
      </c>
      <c r="B77" s="2">
        <v>2.62</v>
      </c>
      <c r="C77" s="2">
        <v>1.3</v>
      </c>
      <c r="D77" s="22">
        <f t="shared" si="12"/>
        <v>28.778625954198475</v>
      </c>
      <c r="E77" s="23">
        <f t="shared" si="13"/>
        <v>37.412213740458014</v>
      </c>
      <c r="F77" s="24">
        <v>75.400000000000006</v>
      </c>
      <c r="G77" s="2">
        <v>63</v>
      </c>
      <c r="H77" s="2">
        <v>22</v>
      </c>
      <c r="I77" s="8">
        <v>249.1</v>
      </c>
      <c r="J77" s="8">
        <v>249.1</v>
      </c>
      <c r="K77" s="9">
        <v>1</v>
      </c>
      <c r="L77">
        <f t="shared" si="15"/>
        <v>1</v>
      </c>
      <c r="M77">
        <f t="shared" si="16"/>
        <v>1</v>
      </c>
      <c r="N77">
        <f t="shared" si="14"/>
        <v>1</v>
      </c>
      <c r="O77" t="str">
        <f t="shared" si="17"/>
        <v>YES</v>
      </c>
      <c r="P77" t="str">
        <f t="shared" si="18"/>
        <v>YES</v>
      </c>
      <c r="Q77" t="str">
        <f t="shared" si="19"/>
        <v>YES</v>
      </c>
      <c r="R77" t="str">
        <f t="shared" si="20"/>
        <v>YES</v>
      </c>
      <c r="S77" t="str">
        <f t="shared" si="21"/>
        <v>YES</v>
      </c>
      <c r="T77" t="str">
        <f t="shared" si="22"/>
        <v>High Stress and Pain</v>
      </c>
    </row>
    <row r="78" spans="1:20">
      <c r="A78" s="1">
        <v>77</v>
      </c>
      <c r="B78" s="2">
        <v>3.08</v>
      </c>
      <c r="C78" s="2">
        <v>1.25</v>
      </c>
      <c r="D78" s="22">
        <f t="shared" si="12"/>
        <v>24.61038961038961</v>
      </c>
      <c r="E78" s="23">
        <f t="shared" si="13"/>
        <v>30.762987012987011</v>
      </c>
      <c r="F78" s="24">
        <v>75.8</v>
      </c>
      <c r="G78" s="2">
        <v>63.8</v>
      </c>
      <c r="H78" s="2">
        <v>18.7</v>
      </c>
      <c r="I78" s="8">
        <v>246.8</v>
      </c>
      <c r="J78" s="8">
        <v>246.8</v>
      </c>
      <c r="K78" s="9">
        <v>1</v>
      </c>
      <c r="L78">
        <f t="shared" si="15"/>
        <v>1</v>
      </c>
      <c r="M78">
        <f t="shared" si="16"/>
        <v>1</v>
      </c>
      <c r="N78">
        <f t="shared" si="14"/>
        <v>1</v>
      </c>
      <c r="O78" t="str">
        <f t="shared" si="17"/>
        <v>YES</v>
      </c>
      <c r="P78" t="str">
        <f t="shared" si="18"/>
        <v>YES</v>
      </c>
      <c r="Q78" t="str">
        <f t="shared" si="19"/>
        <v>YES</v>
      </c>
      <c r="R78" t="str">
        <f t="shared" si="20"/>
        <v>YES</v>
      </c>
      <c r="S78" t="str">
        <f t="shared" si="21"/>
        <v>YES</v>
      </c>
      <c r="T78" t="str">
        <f t="shared" si="22"/>
        <v>High Stress and Pain</v>
      </c>
    </row>
    <row r="79" spans="1:20">
      <c r="A79" s="1">
        <v>78</v>
      </c>
      <c r="B79" s="2">
        <v>2.61</v>
      </c>
      <c r="C79" s="2">
        <v>1.1000000000000001</v>
      </c>
      <c r="D79" s="22">
        <f t="shared" si="12"/>
        <v>24.827586206896552</v>
      </c>
      <c r="E79" s="23">
        <f t="shared" si="13"/>
        <v>27.31034482758621</v>
      </c>
      <c r="F79" s="24">
        <v>64.8</v>
      </c>
      <c r="G79" s="2">
        <v>70.2</v>
      </c>
      <c r="H79" s="2">
        <v>16.899999999999999</v>
      </c>
      <c r="I79" s="8">
        <v>246.6</v>
      </c>
      <c r="J79" s="8">
        <v>246.6</v>
      </c>
      <c r="K79" s="9">
        <v>1</v>
      </c>
      <c r="L79">
        <f t="shared" si="15"/>
        <v>1</v>
      </c>
      <c r="M79">
        <f t="shared" si="16"/>
        <v>1</v>
      </c>
      <c r="N79">
        <f t="shared" si="14"/>
        <v>1</v>
      </c>
      <c r="O79" t="str">
        <f t="shared" si="17"/>
        <v>YES</v>
      </c>
      <c r="P79" t="str">
        <f t="shared" si="18"/>
        <v>YES</v>
      </c>
      <c r="Q79" t="str">
        <f t="shared" si="19"/>
        <v>YES</v>
      </c>
      <c r="R79" t="str">
        <f t="shared" si="20"/>
        <v>YES</v>
      </c>
      <c r="S79" t="str">
        <f t="shared" si="21"/>
        <v>YES</v>
      </c>
      <c r="T79" t="str">
        <f t="shared" si="22"/>
        <v>High Stress and Pain</v>
      </c>
    </row>
    <row r="80" spans="1:20">
      <c r="A80" s="1">
        <v>79</v>
      </c>
      <c r="B80" s="2">
        <v>2.61</v>
      </c>
      <c r="C80" s="2">
        <v>1.07</v>
      </c>
      <c r="D80" s="22">
        <f t="shared" si="12"/>
        <v>26.053639846743295</v>
      </c>
      <c r="E80" s="23">
        <f t="shared" si="13"/>
        <v>27.877394636015328</v>
      </c>
      <c r="F80" s="24">
        <v>68</v>
      </c>
      <c r="G80" s="2">
        <v>71.099999999999994</v>
      </c>
      <c r="H80" s="2">
        <v>17.7</v>
      </c>
      <c r="I80" s="8">
        <v>132.80000000000001</v>
      </c>
      <c r="J80" s="8">
        <v>132.80000000000001</v>
      </c>
      <c r="K80" s="9">
        <v>0</v>
      </c>
      <c r="L80">
        <f t="shared" si="15"/>
        <v>0</v>
      </c>
      <c r="M80">
        <f t="shared" si="16"/>
        <v>0</v>
      </c>
      <c r="N80">
        <f t="shared" si="14"/>
        <v>1</v>
      </c>
      <c r="O80">
        <f t="shared" si="17"/>
        <v>132.80000000000001</v>
      </c>
      <c r="P80">
        <f t="shared" si="18"/>
        <v>132.80000000000001</v>
      </c>
      <c r="Q80" t="str">
        <f t="shared" si="19"/>
        <v>YES</v>
      </c>
      <c r="R80" t="str">
        <f t="shared" si="20"/>
        <v>YES</v>
      </c>
      <c r="S80" t="str">
        <f t="shared" si="21"/>
        <v>YES</v>
      </c>
      <c r="T80" t="str">
        <f t="shared" si="22"/>
        <v>Low Stress</v>
      </c>
    </row>
    <row r="81" spans="1:23">
      <c r="A81" s="1">
        <v>80</v>
      </c>
      <c r="B81" s="2">
        <v>2.02</v>
      </c>
      <c r="C81" s="2">
        <v>1.03</v>
      </c>
      <c r="D81" s="22">
        <f t="shared" si="12"/>
        <v>28.06930693069307</v>
      </c>
      <c r="E81" s="23">
        <f t="shared" si="13"/>
        <v>28.911386138613864</v>
      </c>
      <c r="F81" s="24">
        <v>56.7</v>
      </c>
      <c r="G81" s="2">
        <v>75.5</v>
      </c>
      <c r="H81" s="2">
        <v>17.2</v>
      </c>
      <c r="I81" s="8">
        <v>105.9</v>
      </c>
      <c r="J81" s="8">
        <v>105.9</v>
      </c>
      <c r="K81" s="9">
        <v>0</v>
      </c>
      <c r="L81">
        <f t="shared" si="15"/>
        <v>0</v>
      </c>
      <c r="M81">
        <f t="shared" si="16"/>
        <v>0</v>
      </c>
      <c r="N81">
        <f t="shared" si="14"/>
        <v>1</v>
      </c>
      <c r="O81">
        <f t="shared" si="17"/>
        <v>105.9</v>
      </c>
      <c r="P81">
        <f t="shared" si="18"/>
        <v>105.9</v>
      </c>
      <c r="Q81">
        <f t="shared" si="19"/>
        <v>105.9</v>
      </c>
      <c r="R81" t="str">
        <f t="shared" si="20"/>
        <v>YES</v>
      </c>
      <c r="S81" t="str">
        <f t="shared" si="21"/>
        <v>YES</v>
      </c>
      <c r="T81" t="str">
        <f t="shared" si="22"/>
        <v>Low Stress</v>
      </c>
    </row>
    <row r="82" spans="1:23">
      <c r="A82" s="1">
        <v>81</v>
      </c>
      <c r="B82" s="2">
        <v>2.85</v>
      </c>
      <c r="C82" s="2">
        <v>1.28</v>
      </c>
      <c r="D82" s="22">
        <f t="shared" si="12"/>
        <v>24.07017543859649</v>
      </c>
      <c r="E82" s="23">
        <f t="shared" si="13"/>
        <v>30.809824561403506</v>
      </c>
      <c r="F82" s="24">
        <v>68.599999999999994</v>
      </c>
      <c r="G82" s="2">
        <v>79.3</v>
      </c>
      <c r="H82" s="2">
        <v>17.8</v>
      </c>
      <c r="I82" s="8">
        <v>210.7</v>
      </c>
      <c r="J82" s="8">
        <v>210.7</v>
      </c>
      <c r="K82" s="9">
        <v>1</v>
      </c>
      <c r="L82">
        <f t="shared" si="15"/>
        <v>1</v>
      </c>
      <c r="M82">
        <f t="shared" si="16"/>
        <v>1</v>
      </c>
      <c r="N82">
        <f t="shared" si="14"/>
        <v>1</v>
      </c>
      <c r="O82" t="str">
        <f t="shared" si="17"/>
        <v>YES</v>
      </c>
      <c r="P82" t="str">
        <f t="shared" si="18"/>
        <v>YES</v>
      </c>
      <c r="Q82" t="str">
        <f t="shared" si="19"/>
        <v>YES</v>
      </c>
      <c r="R82" t="str">
        <f t="shared" si="20"/>
        <v>YES</v>
      </c>
      <c r="S82" t="str">
        <f t="shared" si="21"/>
        <v>YES</v>
      </c>
      <c r="T82" t="str">
        <f t="shared" si="22"/>
        <v>High Stress and Pain</v>
      </c>
    </row>
    <row r="83" spans="1:23">
      <c r="A83" s="1">
        <v>82</v>
      </c>
      <c r="B83" s="2">
        <v>3.84</v>
      </c>
      <c r="C83" s="2">
        <v>1.49</v>
      </c>
      <c r="D83" s="22">
        <f t="shared" si="12"/>
        <v>19.322916666666668</v>
      </c>
      <c r="E83" s="23">
        <f t="shared" si="13"/>
        <v>28.791145833333335</v>
      </c>
      <c r="F83" s="24">
        <v>74.2</v>
      </c>
      <c r="G83" s="2">
        <v>89.8</v>
      </c>
      <c r="H83" s="2">
        <v>16.5</v>
      </c>
      <c r="I83" s="8">
        <v>590.1</v>
      </c>
      <c r="J83" s="8">
        <v>590.1</v>
      </c>
      <c r="K83" s="9">
        <v>1</v>
      </c>
      <c r="L83">
        <f t="shared" si="15"/>
        <v>1</v>
      </c>
      <c r="M83">
        <f t="shared" si="16"/>
        <v>1</v>
      </c>
      <c r="N83">
        <f t="shared" si="14"/>
        <v>1</v>
      </c>
      <c r="O83" t="str">
        <f t="shared" si="17"/>
        <v>YES</v>
      </c>
      <c r="P83" t="str">
        <f t="shared" si="18"/>
        <v>YES</v>
      </c>
      <c r="Q83" t="str">
        <f t="shared" si="19"/>
        <v>YES</v>
      </c>
      <c r="R83" t="str">
        <f t="shared" si="20"/>
        <v>YES</v>
      </c>
      <c r="S83" t="str">
        <f t="shared" si="21"/>
        <v>YES</v>
      </c>
      <c r="T83" t="str">
        <f t="shared" si="22"/>
        <v>High Stress and Pain</v>
      </c>
    </row>
    <row r="84" spans="1:23">
      <c r="A84" s="1">
        <v>83</v>
      </c>
      <c r="B84" s="2">
        <v>2.2999999999999998</v>
      </c>
      <c r="C84" s="2">
        <v>1.08</v>
      </c>
      <c r="D84" s="22">
        <f t="shared" si="12"/>
        <v>24.086956521739133</v>
      </c>
      <c r="E84" s="23">
        <f t="shared" si="13"/>
        <v>26.013913043478261</v>
      </c>
      <c r="F84" s="24">
        <v>55.4</v>
      </c>
      <c r="G84" s="2">
        <v>97.1</v>
      </c>
      <c r="H84" s="2">
        <v>15.7</v>
      </c>
      <c r="I84" s="8">
        <v>99</v>
      </c>
      <c r="J84" s="8">
        <v>99</v>
      </c>
      <c r="K84" s="9">
        <v>0</v>
      </c>
      <c r="L84">
        <f t="shared" si="15"/>
        <v>0</v>
      </c>
      <c r="M84">
        <f t="shared" si="16"/>
        <v>0</v>
      </c>
      <c r="N84">
        <f t="shared" si="14"/>
        <v>1</v>
      </c>
      <c r="O84">
        <f t="shared" si="17"/>
        <v>99</v>
      </c>
      <c r="P84">
        <f t="shared" si="18"/>
        <v>99</v>
      </c>
      <c r="Q84">
        <f t="shared" si="19"/>
        <v>99</v>
      </c>
      <c r="R84">
        <f t="shared" si="20"/>
        <v>99</v>
      </c>
      <c r="S84" t="str">
        <f t="shared" si="21"/>
        <v>YES</v>
      </c>
      <c r="T84" t="str">
        <f t="shared" si="22"/>
        <v>Low Stress</v>
      </c>
    </row>
    <row r="85" spans="1:23">
      <c r="A85" s="1">
        <v>84</v>
      </c>
      <c r="B85" s="2">
        <v>2.2400000000000002</v>
      </c>
      <c r="C85" s="2">
        <v>1.1499999999999999</v>
      </c>
      <c r="D85" s="22">
        <f t="shared" si="12"/>
        <v>28.124999999999996</v>
      </c>
      <c r="E85" s="23">
        <f t="shared" si="13"/>
        <v>32.343749999999993</v>
      </c>
      <c r="F85" s="24">
        <v>63</v>
      </c>
      <c r="G85" s="2">
        <v>100</v>
      </c>
      <c r="H85" s="2">
        <v>17.600000000000001</v>
      </c>
      <c r="I85" s="8">
        <v>132.1</v>
      </c>
      <c r="J85" s="8">
        <v>132.1</v>
      </c>
      <c r="K85" s="9">
        <v>0</v>
      </c>
      <c r="L85">
        <f t="shared" si="15"/>
        <v>0</v>
      </c>
      <c r="M85">
        <f t="shared" si="16"/>
        <v>0</v>
      </c>
      <c r="N85">
        <f t="shared" si="14"/>
        <v>1</v>
      </c>
      <c r="O85">
        <f t="shared" si="17"/>
        <v>132.1</v>
      </c>
      <c r="P85">
        <f t="shared" si="18"/>
        <v>132.1</v>
      </c>
      <c r="Q85" t="str">
        <f t="shared" si="19"/>
        <v>YES</v>
      </c>
      <c r="R85" t="str">
        <f t="shared" si="20"/>
        <v>YES</v>
      </c>
      <c r="S85" t="str">
        <f t="shared" si="21"/>
        <v>YES</v>
      </c>
      <c r="T85" t="str">
        <f t="shared" si="22"/>
        <v>Low Stress</v>
      </c>
    </row>
    <row r="86" spans="1:23">
      <c r="A86" s="1">
        <v>85</v>
      </c>
      <c r="B86" s="2">
        <v>3.66</v>
      </c>
      <c r="C86" s="2">
        <v>1.62</v>
      </c>
      <c r="D86" s="22">
        <f t="shared" si="12"/>
        <v>18.306010928961747</v>
      </c>
      <c r="E86" s="23">
        <f t="shared" si="13"/>
        <v>29.655737704918032</v>
      </c>
      <c r="F86" s="24">
        <v>67</v>
      </c>
      <c r="G86" s="2">
        <v>100</v>
      </c>
      <c r="H86" s="2">
        <v>15.9</v>
      </c>
      <c r="I86" s="8">
        <v>595.5</v>
      </c>
      <c r="J86" s="8">
        <v>595.5</v>
      </c>
      <c r="K86" s="9">
        <v>1</v>
      </c>
      <c r="L86">
        <f t="shared" si="15"/>
        <v>1</v>
      </c>
      <c r="M86">
        <f t="shared" si="16"/>
        <v>1</v>
      </c>
      <c r="N86">
        <f t="shared" si="14"/>
        <v>1</v>
      </c>
      <c r="O86" t="str">
        <f t="shared" si="17"/>
        <v>YES</v>
      </c>
      <c r="P86" t="str">
        <f t="shared" si="18"/>
        <v>YES</v>
      </c>
      <c r="Q86" t="str">
        <f t="shared" si="19"/>
        <v>YES</v>
      </c>
      <c r="R86" t="str">
        <f t="shared" si="20"/>
        <v>YES</v>
      </c>
      <c r="S86" t="str">
        <f t="shared" si="21"/>
        <v>YES</v>
      </c>
      <c r="T86" t="str">
        <f t="shared" si="22"/>
        <v>High Stress and Pain</v>
      </c>
    </row>
    <row r="87" spans="1:23">
      <c r="A87" s="1">
        <v>86</v>
      </c>
      <c r="B87" s="2">
        <v>2.65</v>
      </c>
      <c r="C87" s="2">
        <v>1.39</v>
      </c>
      <c r="D87" s="22">
        <f t="shared" si="12"/>
        <v>17.283018867924529</v>
      </c>
      <c r="E87" s="23">
        <f>F87*C87/B87</f>
        <v>24.023396226415091</v>
      </c>
      <c r="F87" s="24">
        <v>45.8</v>
      </c>
      <c r="G87" s="2">
        <v>100</v>
      </c>
      <c r="H87" s="2">
        <v>13.6</v>
      </c>
      <c r="I87" s="8">
        <v>119.1</v>
      </c>
      <c r="J87" s="8">
        <v>119.1</v>
      </c>
      <c r="K87" s="9">
        <v>1</v>
      </c>
      <c r="L87">
        <f t="shared" si="15"/>
        <v>0</v>
      </c>
      <c r="M87">
        <f t="shared" si="16"/>
        <v>0</v>
      </c>
      <c r="N87">
        <f t="shared" si="14"/>
        <v>0</v>
      </c>
      <c r="O87">
        <f t="shared" si="17"/>
        <v>119.1</v>
      </c>
      <c r="P87">
        <f t="shared" si="18"/>
        <v>119.1</v>
      </c>
      <c r="Q87">
        <f t="shared" si="19"/>
        <v>119.1</v>
      </c>
      <c r="R87" t="str">
        <f t="shared" si="20"/>
        <v>YES</v>
      </c>
      <c r="S87" t="str">
        <f t="shared" si="21"/>
        <v>YES</v>
      </c>
      <c r="T87" t="str">
        <f t="shared" si="22"/>
        <v>Low Stress</v>
      </c>
    </row>
    <row r="88" spans="1:23">
      <c r="A88" s="1">
        <v>87</v>
      </c>
      <c r="B88" s="2">
        <v>3.34</v>
      </c>
      <c r="C88" s="2">
        <v>1.1399999999999999</v>
      </c>
      <c r="D88" s="22">
        <f t="shared" si="12"/>
        <v>22.78443113772455</v>
      </c>
      <c r="E88" s="23">
        <f t="shared" si="13"/>
        <v>25.974251497005987</v>
      </c>
      <c r="F88" s="24">
        <v>76.099999999999994</v>
      </c>
      <c r="G88" s="2">
        <v>100</v>
      </c>
      <c r="H88" s="2">
        <v>17.100000000000001</v>
      </c>
      <c r="I88" s="8">
        <v>173.1</v>
      </c>
      <c r="J88" s="8">
        <v>173.1</v>
      </c>
      <c r="K88" s="9">
        <v>0</v>
      </c>
      <c r="L88">
        <f t="shared" si="15"/>
        <v>0</v>
      </c>
      <c r="M88">
        <f t="shared" si="16"/>
        <v>0</v>
      </c>
      <c r="N88">
        <f t="shared" si="14"/>
        <v>1</v>
      </c>
      <c r="O88">
        <f t="shared" si="17"/>
        <v>173.1</v>
      </c>
      <c r="P88" t="str">
        <f t="shared" si="18"/>
        <v>YES</v>
      </c>
      <c r="Q88" t="str">
        <f t="shared" si="19"/>
        <v>YES</v>
      </c>
      <c r="R88" t="str">
        <f t="shared" si="20"/>
        <v>YES</v>
      </c>
      <c r="S88" t="str">
        <f t="shared" si="21"/>
        <v>YES</v>
      </c>
      <c r="T88" t="str">
        <f t="shared" si="22"/>
        <v>Low Stress</v>
      </c>
    </row>
    <row r="89" spans="1:23">
      <c r="A89" s="1">
        <v>88</v>
      </c>
      <c r="B89" s="2">
        <v>1.78</v>
      </c>
      <c r="C89" s="2">
        <v>1.02</v>
      </c>
      <c r="D89" s="22">
        <f>F89/B89</f>
        <v>30.224719101123593</v>
      </c>
      <c r="E89" s="23">
        <f t="shared" si="13"/>
        <v>30.829213483146066</v>
      </c>
      <c r="F89" s="24">
        <v>53.8</v>
      </c>
      <c r="G89" s="2">
        <v>100</v>
      </c>
      <c r="H89" s="2">
        <v>17.7</v>
      </c>
      <c r="I89" s="8">
        <v>104.2</v>
      </c>
      <c r="J89" s="8">
        <v>104.2</v>
      </c>
      <c r="K89" s="9">
        <v>0</v>
      </c>
      <c r="L89">
        <f t="shared" si="15"/>
        <v>0</v>
      </c>
      <c r="M89">
        <f t="shared" si="16"/>
        <v>0</v>
      </c>
      <c r="N89">
        <f t="shared" si="14"/>
        <v>1</v>
      </c>
      <c r="O89">
        <f t="shared" si="17"/>
        <v>104.2</v>
      </c>
      <c r="P89">
        <f t="shared" si="18"/>
        <v>104.2</v>
      </c>
      <c r="Q89">
        <f t="shared" si="19"/>
        <v>104.2</v>
      </c>
      <c r="R89" t="str">
        <f t="shared" si="20"/>
        <v>YES</v>
      </c>
      <c r="S89" t="str">
        <f t="shared" si="21"/>
        <v>YES</v>
      </c>
      <c r="T89" t="str">
        <f t="shared" si="22"/>
        <v>Low Stress</v>
      </c>
    </row>
    <row r="90" spans="1:23">
      <c r="A90" s="10" t="s">
        <v>6</v>
      </c>
      <c r="B90" s="11">
        <f>AVERAGE(B2:B89)</f>
        <v>1.3564772727272727</v>
      </c>
      <c r="C90" s="11">
        <f t="shared" ref="C90:I90" si="23">AVERAGE(C2:C89)</f>
        <v>0.77659090909090911</v>
      </c>
      <c r="D90" s="11">
        <f>AVERAGE(D2:D89)</f>
        <v>23.998439162606431</v>
      </c>
      <c r="E90" s="11">
        <f t="shared" ref="E90" si="24">AVERAGE(E2:E89)</f>
        <v>29.592082772668629</v>
      </c>
      <c r="F90" s="11">
        <f>AVERAGE(F2:F89)</f>
        <v>66.329545454545467</v>
      </c>
      <c r="G90" s="11">
        <f t="shared" si="23"/>
        <v>40.192272727272723</v>
      </c>
      <c r="H90" s="11">
        <f t="shared" si="23"/>
        <v>17.604545454545455</v>
      </c>
      <c r="I90" s="11">
        <f t="shared" si="23"/>
        <v>195.01022727272724</v>
      </c>
      <c r="J90" s="11">
        <f t="shared" ref="J90" si="25">AVERAGE(J2:J89)</f>
        <v>161.73750000000001</v>
      </c>
      <c r="K90" s="5">
        <f>SUM(K2:K89)</f>
        <v>48</v>
      </c>
      <c r="L90">
        <f>SUM(L2:L89)</f>
        <v>26</v>
      </c>
      <c r="N90" s="5">
        <f>SUM(N2:N89)</f>
        <v>68</v>
      </c>
      <c r="O90" s="11">
        <f>AVERAGE(O2:O89)</f>
        <v>117.60212765957448</v>
      </c>
      <c r="P90" s="11">
        <f t="shared" ref="P90:R90" si="26">AVERAGE(P2:P89)</f>
        <v>108.8</v>
      </c>
      <c r="Q90" s="11">
        <f t="shared" si="26"/>
        <v>98.021428571428572</v>
      </c>
      <c r="R90" s="11">
        <f t="shared" si="26"/>
        <v>88.76</v>
      </c>
      <c r="S90" s="11"/>
      <c r="T90" s="17">
        <f>SUM(T2:T89)</f>
        <v>5</v>
      </c>
      <c r="U90" s="18" t="s">
        <v>27</v>
      </c>
    </row>
    <row r="91" spans="1:23">
      <c r="A91" s="10" t="s">
        <v>7</v>
      </c>
      <c r="B91" s="11">
        <f>STDEV(B2:B89)</f>
        <v>1.2490686551285564</v>
      </c>
      <c r="C91" s="11">
        <f t="shared" ref="C91:I91" si="27">STDEV(C2:C89)</f>
        <v>0.41436528491379765</v>
      </c>
      <c r="D91" s="11">
        <f>STDEV(D2:D89)</f>
        <v>4.7360007147470986</v>
      </c>
      <c r="E91" s="11">
        <f t="shared" ref="E91" si="28">STDEV(E2:E89)</f>
        <v>4.3845500341441914</v>
      </c>
      <c r="F91" s="11">
        <f>STDEV(F2:F89)</f>
        <v>9.9683425234377214</v>
      </c>
      <c r="G91" s="11">
        <f t="shared" si="27"/>
        <v>31.642192504620755</v>
      </c>
      <c r="H91" s="11">
        <f t="shared" si="27"/>
        <v>2.4498139310487907</v>
      </c>
      <c r="I91" s="11">
        <f t="shared" si="27"/>
        <v>123.29298629246223</v>
      </c>
      <c r="J91" s="11">
        <f t="shared" ref="J91" si="29">STDEV(J2:J89)</f>
        <v>124.63160916426285</v>
      </c>
      <c r="K91" s="5">
        <f>88-K90</f>
        <v>40</v>
      </c>
      <c r="N91" s="5">
        <f>88-N90</f>
        <v>20</v>
      </c>
      <c r="O91" s="11">
        <f>STDEV(O2:O89)</f>
        <v>27.368813490840157</v>
      </c>
      <c r="P91" s="11">
        <f t="shared" ref="P91:R91" si="30">STDEV(P2:P89)</f>
        <v>20.662157119771052</v>
      </c>
      <c r="Q91" s="11">
        <f t="shared" si="30"/>
        <v>12.643849541058829</v>
      </c>
      <c r="R91" s="11">
        <f t="shared" si="30"/>
        <v>8.2880981792309356</v>
      </c>
      <c r="S91" s="11"/>
      <c r="U91" s="15" t="s">
        <v>25</v>
      </c>
      <c r="V91" s="3">
        <f>T90*100/K91</f>
        <v>12.5</v>
      </c>
      <c r="W91" t="s">
        <v>24</v>
      </c>
    </row>
    <row r="92" spans="1:23">
      <c r="A92" s="10" t="s">
        <v>11</v>
      </c>
      <c r="B92" s="11">
        <f>MIN(B2:B89)</f>
        <v>0.22</v>
      </c>
      <c r="C92" s="11">
        <f t="shared" ref="C92:I92" si="31">MIN(C2:C89)</f>
        <v>0.27</v>
      </c>
      <c r="D92" s="11">
        <f>MIN(D2:D89)</f>
        <v>14.444000000000001</v>
      </c>
      <c r="E92" s="11">
        <f t="shared" ref="E92" si="32">MIN(E2:E89)</f>
        <v>17.238000000000003</v>
      </c>
      <c r="F92" s="11">
        <f>MIN(F2:F89)</f>
        <v>41</v>
      </c>
      <c r="G92" s="11">
        <f t="shared" si="31"/>
        <v>0.1</v>
      </c>
      <c r="H92" s="11">
        <f t="shared" si="31"/>
        <v>13.6</v>
      </c>
      <c r="I92" s="11">
        <f t="shared" si="31"/>
        <v>72</v>
      </c>
      <c r="J92" s="11">
        <f t="shared" ref="J92" si="33">MIN(J2:J89)</f>
        <v>55</v>
      </c>
      <c r="K92" s="5"/>
      <c r="O92" s="11">
        <f>MIN(O2:O89)</f>
        <v>72</v>
      </c>
      <c r="P92" s="11">
        <f t="shared" ref="P92:R92" si="34">MIN(P2:P89)</f>
        <v>72</v>
      </c>
      <c r="Q92" s="11">
        <f t="shared" si="34"/>
        <v>72</v>
      </c>
      <c r="R92" s="11">
        <f t="shared" si="34"/>
        <v>72</v>
      </c>
      <c r="S92" s="11">
        <f t="shared" ref="S92" si="35">MIN(S2:S89)</f>
        <v>0</v>
      </c>
    </row>
    <row r="93" spans="1:23">
      <c r="A93" s="10" t="s">
        <v>12</v>
      </c>
      <c r="B93" s="11">
        <f>MAX(B2:B89)</f>
        <v>4.49</v>
      </c>
      <c r="C93" s="11">
        <f t="shared" ref="C93:I93" si="36">MAX(C2:C89)</f>
        <v>1.87</v>
      </c>
      <c r="D93" s="11">
        <f>MAX(D2:D89)</f>
        <v>37.765999999999998</v>
      </c>
      <c r="E93" s="11">
        <f t="shared" ref="E93" si="37">MAX(E2:E89)</f>
        <v>37.765999999999998</v>
      </c>
      <c r="F93" s="11">
        <f>MAX(F2:F89)</f>
        <v>92.3</v>
      </c>
      <c r="G93" s="11">
        <f t="shared" si="36"/>
        <v>100</v>
      </c>
      <c r="H93" s="11">
        <f t="shared" si="36"/>
        <v>26.7</v>
      </c>
      <c r="I93" s="11">
        <f t="shared" si="36"/>
        <v>770.1</v>
      </c>
      <c r="J93" s="11">
        <f t="shared" ref="J93" si="38">MAX(J2:J89)</f>
        <v>770.1</v>
      </c>
      <c r="K93" s="5"/>
      <c r="O93" s="11">
        <f>MAX(O2:O89)</f>
        <v>173.1</v>
      </c>
      <c r="P93" s="11">
        <f t="shared" ref="P93:R93" si="39">MAX(P2:P89)</f>
        <v>147</v>
      </c>
      <c r="Q93" s="11">
        <f t="shared" si="39"/>
        <v>120</v>
      </c>
      <c r="R93" s="11">
        <f t="shared" si="39"/>
        <v>99</v>
      </c>
      <c r="S93" s="11">
        <f t="shared" ref="S93" si="40">MAX(S2:S89)</f>
        <v>0</v>
      </c>
    </row>
    <row r="94" spans="1:23">
      <c r="M94" t="s">
        <v>23</v>
      </c>
      <c r="O94">
        <f>88-COUNT(O2:O89)</f>
        <v>41</v>
      </c>
      <c r="P94">
        <f t="shared" ref="P94:S94" si="41">88-COUNT(P2:P89)</f>
        <v>49</v>
      </c>
      <c r="Q94">
        <f t="shared" si="41"/>
        <v>60</v>
      </c>
      <c r="R94">
        <f t="shared" si="41"/>
        <v>73</v>
      </c>
      <c r="S94">
        <f t="shared" si="41"/>
        <v>88</v>
      </c>
    </row>
    <row r="95" spans="1:23">
      <c r="A95" s="7" t="s">
        <v>28</v>
      </c>
      <c r="M95" t="s">
        <v>22</v>
      </c>
      <c r="O95">
        <v>41</v>
      </c>
      <c r="P95">
        <f>P94-O94</f>
        <v>8</v>
      </c>
      <c r="Q95">
        <f t="shared" ref="Q95:R95" si="42">Q94-P94</f>
        <v>11</v>
      </c>
      <c r="R95">
        <f t="shared" si="42"/>
        <v>13</v>
      </c>
      <c r="S95">
        <f>S94-R94</f>
        <v>15</v>
      </c>
      <c r="T95">
        <f>SUM(O95:S95)</f>
        <v>88</v>
      </c>
    </row>
    <row r="96" spans="1:23">
      <c r="A96" s="10" t="s">
        <v>6</v>
      </c>
      <c r="B96" s="11">
        <f>AVERAGE(B2:B52)</f>
        <v>0.35745098039215695</v>
      </c>
      <c r="C96" s="11">
        <f t="shared" ref="C96:J96" si="43">AVERAGE(C2:C52)</f>
        <v>0.4476470588235294</v>
      </c>
      <c r="D96" s="11">
        <f t="shared" si="43"/>
        <v>23.58503921568628</v>
      </c>
      <c r="E96" s="11">
        <f t="shared" si="43"/>
        <v>29.498823529411755</v>
      </c>
      <c r="F96" s="11">
        <f t="shared" si="43"/>
        <v>67.023529411764713</v>
      </c>
      <c r="G96" s="11">
        <f t="shared" si="43"/>
        <v>33.572941176470586</v>
      </c>
      <c r="H96" s="11">
        <f t="shared" si="43"/>
        <v>17.654901960784319</v>
      </c>
      <c r="I96" s="11">
        <f t="shared" si="43"/>
        <v>172.45098039215685</v>
      </c>
      <c r="J96" s="11">
        <f t="shared" si="43"/>
        <v>115.03921568627452</v>
      </c>
      <c r="K96" s="5">
        <f>SUM(K2:K52)</f>
        <v>28</v>
      </c>
      <c r="L96" t="s">
        <v>8</v>
      </c>
    </row>
    <row r="97" spans="1:12">
      <c r="A97" s="10" t="s">
        <v>7</v>
      </c>
      <c r="B97" s="11">
        <f>STDEV(B2:B52)</f>
        <v>8.5996351951809796E-2</v>
      </c>
      <c r="C97" s="11">
        <f t="shared" ref="C97:J97" si="44">STDEV(C2:C52)</f>
        <v>8.7808615415439495E-2</v>
      </c>
      <c r="D97" s="11">
        <f t="shared" si="44"/>
        <v>5.1014131373993878</v>
      </c>
      <c r="E97" s="11">
        <f t="shared" si="44"/>
        <v>4.6290232347911004</v>
      </c>
      <c r="F97" s="11">
        <f t="shared" si="44"/>
        <v>9.6904197687261107</v>
      </c>
      <c r="G97" s="11">
        <f t="shared" si="44"/>
        <v>30.372141201707702</v>
      </c>
      <c r="H97" s="11">
        <f t="shared" si="44"/>
        <v>2.5154175578213538</v>
      </c>
      <c r="I97" s="11">
        <f t="shared" si="44"/>
        <v>79.377657744604747</v>
      </c>
      <c r="J97" s="11">
        <f t="shared" si="44"/>
        <v>53.12775575320822</v>
      </c>
      <c r="K97" s="5">
        <f>51-K96</f>
        <v>23</v>
      </c>
      <c r="L97" t="s">
        <v>14</v>
      </c>
    </row>
    <row r="98" spans="1:12">
      <c r="A98" s="10" t="s">
        <v>11</v>
      </c>
      <c r="B98" s="11">
        <f>MIN(B2:B52)</f>
        <v>0.22</v>
      </c>
      <c r="C98" s="11">
        <f t="shared" ref="C98:J98" si="45">MIN(C2:C52)</f>
        <v>0.27</v>
      </c>
      <c r="D98" s="11">
        <f t="shared" si="45"/>
        <v>14.444000000000001</v>
      </c>
      <c r="E98" s="11">
        <f t="shared" si="45"/>
        <v>17.238000000000003</v>
      </c>
      <c r="F98" s="11">
        <f t="shared" si="45"/>
        <v>45.8</v>
      </c>
      <c r="G98" s="11">
        <f t="shared" si="45"/>
        <v>0.1</v>
      </c>
      <c r="H98" s="11">
        <f t="shared" si="45"/>
        <v>13.6</v>
      </c>
      <c r="I98" s="11">
        <f t="shared" si="45"/>
        <v>72</v>
      </c>
      <c r="J98" s="11">
        <f t="shared" si="45"/>
        <v>55</v>
      </c>
      <c r="K98" s="5"/>
    </row>
    <row r="99" spans="1:12">
      <c r="A99" s="10" t="s">
        <v>12</v>
      </c>
      <c r="B99" s="11">
        <f>MAX(B2:B52)</f>
        <v>0.56999999999999995</v>
      </c>
      <c r="C99" s="11">
        <f t="shared" ref="C99:J99" si="46">MAX(C2:C52)</f>
        <v>0.64</v>
      </c>
      <c r="D99" s="11">
        <f t="shared" si="46"/>
        <v>37.765999999999998</v>
      </c>
      <c r="E99" s="11">
        <f t="shared" si="46"/>
        <v>37.765999999999998</v>
      </c>
      <c r="F99" s="11">
        <f>MAX(F2:F52)</f>
        <v>92.3</v>
      </c>
      <c r="G99" s="11">
        <f t="shared" si="46"/>
        <v>100</v>
      </c>
      <c r="H99" s="11">
        <f t="shared" si="46"/>
        <v>26.7</v>
      </c>
      <c r="I99" s="11">
        <f t="shared" si="46"/>
        <v>473</v>
      </c>
      <c r="J99" s="11">
        <f t="shared" si="46"/>
        <v>272</v>
      </c>
      <c r="K99" s="5"/>
    </row>
    <row r="101" spans="1:12">
      <c r="A101" s="7" t="s">
        <v>29</v>
      </c>
    </row>
    <row r="102" spans="1:12">
      <c r="A102" s="10" t="s">
        <v>6</v>
      </c>
      <c r="B102" s="11">
        <f>AVERAGE(B53:B89)</f>
        <v>2.7335135135135133</v>
      </c>
      <c r="C102" s="11">
        <f t="shared" ref="C102:J102" si="47">AVERAGE(C53:C89)</f>
        <v>1.2300000000000002</v>
      </c>
      <c r="D102" s="11">
        <f>AVERAGE(D53:D89)</f>
        <v>24.568260711063939</v>
      </c>
      <c r="E102" s="11">
        <f t="shared" si="47"/>
        <v>29.720629297157831</v>
      </c>
      <c r="F102" s="11">
        <f>AVERAGE(F53:F89)</f>
        <v>65.372972972972974</v>
      </c>
      <c r="G102" s="11">
        <f t="shared" si="47"/>
        <v>49.316216216216212</v>
      </c>
      <c r="H102" s="11">
        <f t="shared" si="47"/>
        <v>17.535135135135135</v>
      </c>
      <c r="I102" s="11">
        <f t="shared" si="47"/>
        <v>226.10540540540549</v>
      </c>
      <c r="J102" s="11">
        <f t="shared" si="47"/>
        <v>226.10540540540549</v>
      </c>
      <c r="K102" s="5">
        <f>SUM(K53:K89)</f>
        <v>20</v>
      </c>
      <c r="L102" t="s">
        <v>8</v>
      </c>
    </row>
    <row r="103" spans="1:12">
      <c r="A103" s="10" t="s">
        <v>7</v>
      </c>
      <c r="B103" s="11">
        <f>STDEV(B53:B89)</f>
        <v>0.63034477433745206</v>
      </c>
      <c r="C103" s="11">
        <f t="shared" ref="C103:J103" si="48">STDEV(C53:C89)</f>
        <v>0.19912307751739719</v>
      </c>
      <c r="D103" s="11">
        <f t="shared" si="48"/>
        <v>4.1814195212665668</v>
      </c>
      <c r="E103" s="11">
        <f>STDEV(E53:E89)</f>
        <v>4.0827023676255676</v>
      </c>
      <c r="F103" s="11">
        <f t="shared" si="48"/>
        <v>10.396811708100341</v>
      </c>
      <c r="G103" s="11">
        <f t="shared" si="48"/>
        <v>31.476980244065437</v>
      </c>
      <c r="H103" s="11">
        <f t="shared" si="48"/>
        <v>2.3890044667899315</v>
      </c>
      <c r="I103" s="11">
        <f t="shared" si="48"/>
        <v>162.08106330192012</v>
      </c>
      <c r="J103" s="11">
        <f t="shared" si="48"/>
        <v>162.08106330192012</v>
      </c>
      <c r="K103" s="5">
        <f>37-K102</f>
        <v>17</v>
      </c>
      <c r="L103" t="s">
        <v>14</v>
      </c>
    </row>
    <row r="104" spans="1:12">
      <c r="A104" s="10" t="s">
        <v>11</v>
      </c>
      <c r="B104" s="11">
        <f>MIN(B53:B89)</f>
        <v>1.69</v>
      </c>
      <c r="C104" s="11">
        <f t="shared" ref="C104:J104" si="49">MIN(C53:C89)</f>
        <v>1</v>
      </c>
      <c r="D104" s="11">
        <f>MIN(D53:D89)</f>
        <v>16.503340757238306</v>
      </c>
      <c r="E104" s="11">
        <f t="shared" si="49"/>
        <v>20.794209354120266</v>
      </c>
      <c r="F104" s="11">
        <f t="shared" si="49"/>
        <v>41</v>
      </c>
      <c r="G104" s="11">
        <f t="shared" si="49"/>
        <v>4.2</v>
      </c>
      <c r="H104" s="11">
        <f t="shared" si="49"/>
        <v>13.6</v>
      </c>
      <c r="I104" s="11">
        <f t="shared" si="49"/>
        <v>82.9</v>
      </c>
      <c r="J104" s="11">
        <f t="shared" si="49"/>
        <v>82.9</v>
      </c>
      <c r="K104" s="5"/>
    </row>
    <row r="105" spans="1:12">
      <c r="A105" s="10" t="s">
        <v>12</v>
      </c>
      <c r="B105" s="11">
        <f>MAX(B53:B89)</f>
        <v>4.49</v>
      </c>
      <c r="C105" s="11">
        <f t="shared" ref="C105:J105" si="50">MAX(C53:C89)</f>
        <v>1.87</v>
      </c>
      <c r="D105" s="11">
        <f t="shared" si="50"/>
        <v>34.699248120300751</v>
      </c>
      <c r="E105" s="11">
        <f t="shared" si="50"/>
        <v>37.412213740458014</v>
      </c>
      <c r="F105" s="11">
        <f t="shared" si="50"/>
        <v>92.3</v>
      </c>
      <c r="G105" s="11">
        <f t="shared" si="50"/>
        <v>100</v>
      </c>
      <c r="H105" s="11">
        <f t="shared" si="50"/>
        <v>26.3</v>
      </c>
      <c r="I105" s="11">
        <f>MAX(I53:I89)</f>
        <v>770.1</v>
      </c>
      <c r="J105" s="11">
        <f t="shared" si="50"/>
        <v>770.1</v>
      </c>
      <c r="K105" s="5"/>
    </row>
  </sheetData>
  <conditionalFormatting sqref="M2:M89">
    <cfRule type="expression" dxfId="0" priority="1">
      <formula>"&gt;0 AND IF(J2&gt;175)"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Q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rawdata_withplussignsremoved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2012-03-18T16:51:13Z</cp:lastPrinted>
  <dcterms:created xsi:type="dcterms:W3CDTF">2012-02-17T21:54:07Z</dcterms:created>
  <dcterms:modified xsi:type="dcterms:W3CDTF">2012-03-26T09:46:36Z</dcterms:modified>
</cp:coreProperties>
</file>