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rawdata_withplussignsremoved" sheetId="1" r:id="rId1"/>
  </sheets>
  <calcPr calcId="124519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2"/>
  <c r="M53"/>
  <c r="I56"/>
  <c r="H56"/>
  <c r="G56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2"/>
  <c r="U56"/>
  <c r="U55"/>
  <c r="U54"/>
  <c r="U53"/>
  <c r="D57"/>
  <c r="D56"/>
  <c r="S45"/>
  <c r="T45"/>
  <c r="V45" s="1"/>
  <c r="S46"/>
  <c r="T46"/>
  <c r="S47"/>
  <c r="T47"/>
  <c r="S48"/>
  <c r="T48"/>
  <c r="S49"/>
  <c r="T49"/>
  <c r="S50"/>
  <c r="T50"/>
  <c r="S51"/>
  <c r="T51"/>
  <c r="S52"/>
  <c r="T52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T2"/>
  <c r="S2"/>
  <c r="L56"/>
  <c r="K56"/>
  <c r="J56"/>
  <c r="T53" l="1"/>
  <c r="V19"/>
  <c r="W18"/>
  <c r="V17"/>
  <c r="W16"/>
  <c r="V15"/>
  <c r="W14"/>
  <c r="V13"/>
  <c r="W12"/>
  <c r="V11"/>
  <c r="W10"/>
  <c r="V9"/>
  <c r="W8"/>
  <c r="V7"/>
  <c r="W6"/>
  <c r="V5"/>
  <c r="W4"/>
  <c r="V3"/>
  <c r="W44"/>
  <c r="V43"/>
  <c r="W42"/>
  <c r="V41"/>
  <c r="W40"/>
  <c r="V39"/>
  <c r="W38"/>
  <c r="V37"/>
  <c r="W36"/>
  <c r="V35"/>
  <c r="W34"/>
  <c r="V33"/>
  <c r="W32"/>
  <c r="V31"/>
  <c r="W30"/>
  <c r="V29"/>
  <c r="W28"/>
  <c r="V27"/>
  <c r="W26"/>
  <c r="V25"/>
  <c r="W24"/>
  <c r="V23"/>
  <c r="W22"/>
  <c r="V21"/>
  <c r="W20"/>
  <c r="W52"/>
  <c r="W51"/>
  <c r="W50"/>
  <c r="W49"/>
  <c r="W48"/>
  <c r="W47"/>
  <c r="W46"/>
  <c r="W45"/>
  <c r="S56"/>
  <c r="V51"/>
  <c r="V49"/>
  <c r="V47"/>
  <c r="S53"/>
  <c r="V2"/>
  <c r="V52"/>
  <c r="V50"/>
  <c r="V48"/>
  <c r="V46"/>
  <c r="V44"/>
  <c r="V42"/>
  <c r="V40"/>
  <c r="V38"/>
  <c r="V36"/>
  <c r="V34"/>
  <c r="V32"/>
  <c r="V30"/>
  <c r="V28"/>
  <c r="V26"/>
  <c r="V24"/>
  <c r="V22"/>
  <c r="V20"/>
  <c r="V18"/>
  <c r="V16"/>
  <c r="V14"/>
  <c r="V12"/>
  <c r="V10"/>
  <c r="V8"/>
  <c r="V6"/>
  <c r="V4"/>
  <c r="S55"/>
  <c r="T55"/>
  <c r="W2"/>
  <c r="W43"/>
  <c r="W41"/>
  <c r="W39"/>
  <c r="W37"/>
  <c r="W35"/>
  <c r="W33"/>
  <c r="W31"/>
  <c r="W29"/>
  <c r="W27"/>
  <c r="W25"/>
  <c r="W23"/>
  <c r="W21"/>
  <c r="W19"/>
  <c r="W17"/>
  <c r="W15"/>
  <c r="W13"/>
  <c r="W11"/>
  <c r="W9"/>
  <c r="W7"/>
  <c r="W5"/>
  <c r="W3"/>
  <c r="T56"/>
  <c r="S54"/>
  <c r="T54"/>
  <c r="W56" l="1"/>
  <c r="W53"/>
  <c r="W55"/>
  <c r="W54"/>
  <c r="V54"/>
  <c r="V56"/>
  <c r="V53"/>
  <c r="V55" s="1"/>
</calcChain>
</file>

<file path=xl/sharedStrings.xml><?xml version="1.0" encoding="utf-8"?>
<sst xmlns="http://schemas.openxmlformats.org/spreadsheetml/2006/main" count="28" uniqueCount="27">
  <si>
    <t>k1</t>
  </si>
  <si>
    <t>k2</t>
  </si>
  <si>
    <t>D3 (mm)</t>
  </si>
  <si>
    <t>Peak Pressure (mmHg)</t>
  </si>
  <si>
    <t>Peak Total Stress (mmHg)</t>
  </si>
  <si>
    <t>Peak passive stress (mmHg)</t>
  </si>
  <si>
    <t>Peak active stress (mmHg)</t>
  </si>
  <si>
    <t>Patient No.</t>
  </si>
  <si>
    <t>te (min)</t>
  </si>
  <si>
    <t>texp (min)</t>
  </si>
  <si>
    <t>Vexp (mL)</t>
  </si>
  <si>
    <t>Average</t>
  </si>
  <si>
    <t>52-1</t>
  </si>
  <si>
    <t>53-9</t>
  </si>
  <si>
    <t>54-37</t>
  </si>
  <si>
    <t>D1</t>
  </si>
  <si>
    <t>D2</t>
  </si>
  <si>
    <t>maximum</t>
  </si>
  <si>
    <t>minimum</t>
  </si>
  <si>
    <t>max</t>
  </si>
  <si>
    <t>min</t>
  </si>
  <si>
    <t>Volume from D1, D2 and D3</t>
  </si>
  <si>
    <t>Mean</t>
  </si>
  <si>
    <t>AVERAGET1/(R1:S1)* 100</t>
  </si>
  <si>
    <t>SD</t>
  </si>
  <si>
    <t>Pain</t>
  </si>
  <si>
    <t>EF (%)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</si>
</sst>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wrapText="1"/>
    </xf>
    <xf numFmtId="0" fontId="0" fillId="34" borderId="10" xfId="0" applyFill="1" applyBorder="1"/>
    <xf numFmtId="0" fontId="0" fillId="33" borderId="10" xfId="0" applyFill="1" applyBorder="1"/>
    <xf numFmtId="0" fontId="0" fillId="0" borderId="10" xfId="0" applyBorder="1"/>
    <xf numFmtId="1" fontId="0" fillId="0" borderId="0" xfId="0" applyNumberFormat="1"/>
    <xf numFmtId="1" fontId="0" fillId="33" borderId="10" xfId="0" applyNumberFormat="1" applyFill="1" applyBorder="1"/>
    <xf numFmtId="164" fontId="0" fillId="33" borderId="10" xfId="0" applyNumberFormat="1" applyFill="1" applyBorder="1"/>
    <xf numFmtId="164" fontId="0" fillId="0" borderId="0" xfId="0" applyNumberFormat="1"/>
    <xf numFmtId="164" fontId="0" fillId="33" borderId="0" xfId="0" applyNumberFormat="1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6" fillId="33" borderId="0" xfId="0" applyFont="1" applyFill="1"/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16" fillId="33" borderId="10" xfId="0" applyFont="1" applyFill="1" applyBorder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7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R47" sqref="R47"/>
    </sheetView>
  </sheetViews>
  <sheetFormatPr defaultRowHeight="15"/>
  <cols>
    <col min="1" max="1" width="4.28515625" style="16" customWidth="1"/>
    <col min="2" max="2" width="4.7109375" customWidth="1"/>
    <col min="3" max="3" width="5" customWidth="1"/>
    <col min="4" max="4" width="5.5703125" customWidth="1"/>
    <col min="5" max="5" width="5.42578125" customWidth="1"/>
    <col min="6" max="6" width="8.5703125" customWidth="1"/>
    <col min="7" max="7" width="11" customWidth="1"/>
    <col min="8" max="8" width="8.42578125" customWidth="1"/>
    <col min="9" max="10" width="6.85546875" customWidth="1"/>
    <col min="11" max="11" width="6.28515625" customWidth="1"/>
    <col min="12" max="12" width="5.85546875" customWidth="1"/>
    <col min="14" max="14" width="7.28515625" customWidth="1"/>
    <col min="15" max="15" width="8" customWidth="1"/>
    <col min="16" max="16" width="8.42578125" customWidth="1"/>
    <col min="17" max="17" width="7.28515625" customWidth="1"/>
    <col min="18" max="18" width="9.7109375" customWidth="1"/>
    <col min="22" max="22" width="9.42578125" customWidth="1"/>
    <col min="23" max="23" width="9.7109375" customWidth="1"/>
  </cols>
  <sheetData>
    <row r="1" spans="1:23" ht="76.5" customHeight="1">
      <c r="A1" s="15" t="s">
        <v>7</v>
      </c>
      <c r="B1" s="13" t="s">
        <v>0</v>
      </c>
      <c r="C1" s="13" t="s">
        <v>1</v>
      </c>
      <c r="D1" s="13" t="s">
        <v>2</v>
      </c>
      <c r="E1" s="13" t="s">
        <v>26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8</v>
      </c>
      <c r="K1" s="13" t="s">
        <v>9</v>
      </c>
      <c r="L1" s="13" t="s">
        <v>10</v>
      </c>
      <c r="M1" s="14" t="s">
        <v>25</v>
      </c>
      <c r="S1" t="s">
        <v>15</v>
      </c>
      <c r="T1" t="s">
        <v>16</v>
      </c>
      <c r="U1" s="1" t="s">
        <v>2</v>
      </c>
      <c r="V1" s="10" t="s">
        <v>21</v>
      </c>
      <c r="W1" s="11" t="s">
        <v>23</v>
      </c>
    </row>
    <row r="2" spans="1:23" ht="20.25" customHeight="1">
      <c r="A2" s="3">
        <v>1</v>
      </c>
      <c r="B2" s="2">
        <v>0.26</v>
      </c>
      <c r="C2" s="2">
        <v>0.31</v>
      </c>
      <c r="D2" s="2">
        <v>72.400000000000006</v>
      </c>
      <c r="E2" s="2">
        <v>4.5</v>
      </c>
      <c r="F2" s="2">
        <v>15.2</v>
      </c>
      <c r="G2" s="2">
        <v>111</v>
      </c>
      <c r="H2" s="2">
        <v>111</v>
      </c>
      <c r="I2" s="2">
        <v>19</v>
      </c>
      <c r="J2" s="3">
        <v>659</v>
      </c>
      <c r="K2" s="3">
        <v>30</v>
      </c>
      <c r="L2" s="6">
        <v>16</v>
      </c>
      <c r="M2" s="2">
        <v>0</v>
      </c>
      <c r="N2">
        <f>IF(G2&lt;175,0, 1)</f>
        <v>0</v>
      </c>
      <c r="O2" t="str">
        <f>IF(M2=N2,"Great",M2-N2)</f>
        <v>Great</v>
      </c>
      <c r="P2" t="str">
        <f>IF(M2=0,"No Pain","Pain")</f>
        <v>No Pain</v>
      </c>
      <c r="Q2">
        <f>G2+0.25*175</f>
        <v>154.75</v>
      </c>
      <c r="R2">
        <f>175+0.25*175</f>
        <v>218.75</v>
      </c>
      <c r="S2">
        <f>B2*D2</f>
        <v>18.824000000000002</v>
      </c>
      <c r="T2">
        <f>C2*D2</f>
        <v>22.444000000000003</v>
      </c>
      <c r="U2" s="2">
        <v>72.400000000000006</v>
      </c>
      <c r="V2">
        <f t="shared" ref="V2:V33" si="0">(1/6)*S2*T2*U2</f>
        <v>5097.995995733334</v>
      </c>
      <c r="W2" s="5">
        <f>U2/AVERAGE(S2:T2) * 100</f>
        <v>350.87719298245617</v>
      </c>
    </row>
    <row r="3" spans="1:23">
      <c r="A3" s="3">
        <v>2</v>
      </c>
      <c r="B3" s="4">
        <v>0.5</v>
      </c>
      <c r="C3" s="4">
        <v>0.59</v>
      </c>
      <c r="D3" s="4">
        <v>59.7</v>
      </c>
      <c r="E3" s="4">
        <v>5.4</v>
      </c>
      <c r="F3" s="4">
        <v>19.399999999999999</v>
      </c>
      <c r="G3" s="4">
        <v>128</v>
      </c>
      <c r="H3" s="4">
        <v>73</v>
      </c>
      <c r="I3" s="4">
        <v>56</v>
      </c>
      <c r="J3" s="4">
        <v>290</v>
      </c>
      <c r="K3" s="4">
        <v>20.5</v>
      </c>
      <c r="L3" s="4">
        <v>18</v>
      </c>
      <c r="M3" s="2">
        <v>0</v>
      </c>
      <c r="N3">
        <f t="shared" ref="N3:N52" si="1">IF(G3&lt;175,0, 1)</f>
        <v>0</v>
      </c>
      <c r="O3" t="str">
        <f t="shared" ref="O3:O52" si="2">IF(M3=N3,"Great",M3-N3)</f>
        <v>Great</v>
      </c>
      <c r="P3" t="str">
        <f t="shared" ref="P3:P52" si="3">IF(M3=0,"No Pain","Pain")</f>
        <v>No Pain</v>
      </c>
      <c r="Q3">
        <f t="shared" ref="Q3:Q52" si="4">G3+0.25*175</f>
        <v>171.75</v>
      </c>
      <c r="R3">
        <f t="shared" ref="R3:R52" si="5">175+0.25*175</f>
        <v>218.75</v>
      </c>
      <c r="S3">
        <f t="shared" ref="S3:S20" si="6">B3*D3</f>
        <v>29.85</v>
      </c>
      <c r="T3">
        <f t="shared" ref="T3:T20" si="7">C3*D3</f>
        <v>35.222999999999999</v>
      </c>
      <c r="U3" s="4">
        <v>59.7</v>
      </c>
      <c r="V3">
        <f t="shared" si="0"/>
        <v>10461.495172499999</v>
      </c>
      <c r="W3" s="5">
        <f t="shared" ref="W3:W52" si="8">U3/AVERAGE(S3:T3) * 100</f>
        <v>183.48623853211009</v>
      </c>
    </row>
    <row r="4" spans="1:23">
      <c r="A4" s="3">
        <v>3</v>
      </c>
      <c r="B4" s="4">
        <v>0.36</v>
      </c>
      <c r="C4" s="4">
        <v>0.36</v>
      </c>
      <c r="D4" s="4">
        <v>72.2</v>
      </c>
      <c r="E4" s="4">
        <v>11.4</v>
      </c>
      <c r="F4" s="4">
        <v>16.399999999999999</v>
      </c>
      <c r="G4" s="4">
        <v>94</v>
      </c>
      <c r="H4" s="4">
        <v>57</v>
      </c>
      <c r="I4" s="4">
        <v>37</v>
      </c>
      <c r="J4" s="4">
        <v>290</v>
      </c>
      <c r="K4" s="4">
        <v>20.5</v>
      </c>
      <c r="L4" s="4">
        <v>18</v>
      </c>
      <c r="M4" s="2">
        <v>0</v>
      </c>
      <c r="N4">
        <f t="shared" si="1"/>
        <v>0</v>
      </c>
      <c r="O4" t="str">
        <f t="shared" si="2"/>
        <v>Great</v>
      </c>
      <c r="P4" t="str">
        <f t="shared" si="3"/>
        <v>No Pain</v>
      </c>
      <c r="Q4">
        <f t="shared" si="4"/>
        <v>137.75</v>
      </c>
      <c r="R4">
        <f t="shared" si="5"/>
        <v>218.75</v>
      </c>
      <c r="S4">
        <f t="shared" si="6"/>
        <v>25.992000000000001</v>
      </c>
      <c r="T4">
        <f t="shared" si="7"/>
        <v>25.992000000000001</v>
      </c>
      <c r="U4" s="4">
        <v>72.2</v>
      </c>
      <c r="V4">
        <f t="shared" si="0"/>
        <v>8129.5282368000007</v>
      </c>
      <c r="W4" s="5">
        <f t="shared" si="8"/>
        <v>277.77777777777777</v>
      </c>
    </row>
    <row r="5" spans="1:23">
      <c r="A5" s="3">
        <v>4</v>
      </c>
      <c r="B5" s="4">
        <v>0.56999999999999995</v>
      </c>
      <c r="C5" s="4">
        <v>0.61</v>
      </c>
      <c r="D5" s="4">
        <v>57.5</v>
      </c>
      <c r="E5" s="4">
        <v>15.5</v>
      </c>
      <c r="F5" s="4">
        <v>20.399999999999999</v>
      </c>
      <c r="G5" s="4">
        <v>119</v>
      </c>
      <c r="H5" s="4">
        <v>64</v>
      </c>
      <c r="I5" s="4">
        <v>55</v>
      </c>
      <c r="J5" s="4">
        <v>290</v>
      </c>
      <c r="K5" s="4">
        <v>20.5</v>
      </c>
      <c r="L5" s="4">
        <v>18</v>
      </c>
      <c r="M5" s="2">
        <v>0</v>
      </c>
      <c r="N5">
        <f t="shared" si="1"/>
        <v>0</v>
      </c>
      <c r="O5" t="str">
        <f t="shared" si="2"/>
        <v>Great</v>
      </c>
      <c r="P5" t="str">
        <f t="shared" si="3"/>
        <v>No Pain</v>
      </c>
      <c r="Q5">
        <f t="shared" si="4"/>
        <v>162.75</v>
      </c>
      <c r="R5">
        <f t="shared" si="5"/>
        <v>218.75</v>
      </c>
      <c r="S5">
        <f t="shared" si="6"/>
        <v>32.774999999999999</v>
      </c>
      <c r="T5">
        <f t="shared" si="7"/>
        <v>35.074999999999996</v>
      </c>
      <c r="U5" s="4">
        <v>57.5</v>
      </c>
      <c r="V5">
        <f t="shared" si="0"/>
        <v>11016.838281249999</v>
      </c>
      <c r="W5" s="5">
        <f t="shared" si="8"/>
        <v>169.49152542372883</v>
      </c>
    </row>
    <row r="6" spans="1:23">
      <c r="A6" s="3">
        <v>5</v>
      </c>
      <c r="B6" s="4">
        <v>0.22</v>
      </c>
      <c r="C6" s="4">
        <v>0.28000000000000003</v>
      </c>
      <c r="D6" s="4">
        <v>74.099999999999994</v>
      </c>
      <c r="E6" s="4">
        <v>10.7</v>
      </c>
      <c r="F6" s="4">
        <v>14.4</v>
      </c>
      <c r="G6" s="4">
        <v>202</v>
      </c>
      <c r="H6" s="4">
        <v>154</v>
      </c>
      <c r="I6" s="4">
        <v>48</v>
      </c>
      <c r="J6" s="4">
        <v>290</v>
      </c>
      <c r="K6" s="4">
        <v>20.5</v>
      </c>
      <c r="L6" s="4">
        <v>18</v>
      </c>
      <c r="M6" s="2">
        <v>1</v>
      </c>
      <c r="N6">
        <f t="shared" si="1"/>
        <v>1</v>
      </c>
      <c r="O6" t="str">
        <f t="shared" si="2"/>
        <v>Great</v>
      </c>
      <c r="P6" t="str">
        <f t="shared" si="3"/>
        <v>Pain</v>
      </c>
      <c r="Q6">
        <f t="shared" si="4"/>
        <v>245.75</v>
      </c>
      <c r="R6">
        <f t="shared" si="5"/>
        <v>218.75</v>
      </c>
      <c r="S6">
        <f t="shared" si="6"/>
        <v>16.302</v>
      </c>
      <c r="T6">
        <f t="shared" si="7"/>
        <v>20.748000000000001</v>
      </c>
      <c r="U6" s="4">
        <v>74.099999999999994</v>
      </c>
      <c r="V6">
        <f t="shared" si="0"/>
        <v>4177.1886155999991</v>
      </c>
      <c r="W6" s="5">
        <f t="shared" si="8"/>
        <v>400</v>
      </c>
    </row>
    <row r="7" spans="1:23">
      <c r="A7" s="3">
        <v>6</v>
      </c>
      <c r="B7" s="4">
        <v>0.3</v>
      </c>
      <c r="C7" s="4">
        <v>0.41</v>
      </c>
      <c r="D7" s="4">
        <v>68.8</v>
      </c>
      <c r="E7" s="4">
        <v>10</v>
      </c>
      <c r="F7" s="4">
        <v>16.399999999999999</v>
      </c>
      <c r="G7" s="4">
        <v>204</v>
      </c>
      <c r="H7" s="4">
        <v>137</v>
      </c>
      <c r="I7" s="4">
        <v>67</v>
      </c>
      <c r="J7" s="4">
        <v>290</v>
      </c>
      <c r="K7" s="4">
        <v>20.5</v>
      </c>
      <c r="L7" s="4">
        <v>18</v>
      </c>
      <c r="M7" s="2">
        <v>1</v>
      </c>
      <c r="N7">
        <f t="shared" si="1"/>
        <v>1</v>
      </c>
      <c r="O7" t="str">
        <f t="shared" si="2"/>
        <v>Great</v>
      </c>
      <c r="P7" t="str">
        <f t="shared" si="3"/>
        <v>Pain</v>
      </c>
      <c r="Q7">
        <f t="shared" si="4"/>
        <v>247.75</v>
      </c>
      <c r="R7">
        <f t="shared" si="5"/>
        <v>218.75</v>
      </c>
      <c r="S7">
        <f t="shared" si="6"/>
        <v>20.639999999999997</v>
      </c>
      <c r="T7">
        <f t="shared" si="7"/>
        <v>28.207999999999998</v>
      </c>
      <c r="U7" s="4">
        <v>68.8</v>
      </c>
      <c r="V7">
        <f t="shared" si="0"/>
        <v>6676.0437759999977</v>
      </c>
      <c r="W7" s="5">
        <f t="shared" si="8"/>
        <v>281.6901408450704</v>
      </c>
    </row>
    <row r="8" spans="1:23">
      <c r="A8" s="3">
        <v>7</v>
      </c>
      <c r="B8" s="4">
        <v>0.43</v>
      </c>
      <c r="C8" s="4">
        <v>0.55000000000000004</v>
      </c>
      <c r="D8" s="4">
        <v>57.3</v>
      </c>
      <c r="E8" s="4">
        <v>14</v>
      </c>
      <c r="F8" s="4">
        <v>16.899999999999999</v>
      </c>
      <c r="G8" s="4">
        <v>131</v>
      </c>
      <c r="H8" s="4">
        <v>123</v>
      </c>
      <c r="I8" s="4">
        <v>46</v>
      </c>
      <c r="J8" s="4">
        <v>290</v>
      </c>
      <c r="K8" s="4">
        <v>20.5</v>
      </c>
      <c r="L8" s="4">
        <v>18</v>
      </c>
      <c r="M8" s="2">
        <v>0</v>
      </c>
      <c r="N8">
        <f t="shared" si="1"/>
        <v>0</v>
      </c>
      <c r="O8" t="str">
        <f t="shared" si="2"/>
        <v>Great</v>
      </c>
      <c r="P8" t="str">
        <f t="shared" si="3"/>
        <v>No Pain</v>
      </c>
      <c r="Q8">
        <f t="shared" si="4"/>
        <v>174.75</v>
      </c>
      <c r="R8">
        <f t="shared" si="5"/>
        <v>218.75</v>
      </c>
      <c r="S8">
        <f t="shared" si="6"/>
        <v>24.638999999999999</v>
      </c>
      <c r="T8">
        <f t="shared" si="7"/>
        <v>31.515000000000001</v>
      </c>
      <c r="U8" s="4">
        <v>57.3</v>
      </c>
      <c r="V8">
        <f t="shared" si="0"/>
        <v>7415.5567117499995</v>
      </c>
      <c r="W8" s="5">
        <f t="shared" si="8"/>
        <v>204.08163265306123</v>
      </c>
    </row>
    <row r="9" spans="1:23">
      <c r="A9" s="3">
        <v>8</v>
      </c>
      <c r="B9" s="4">
        <v>0.4</v>
      </c>
      <c r="C9" s="4">
        <v>0.54</v>
      </c>
      <c r="D9" s="4">
        <v>66.7</v>
      </c>
      <c r="E9" s="4">
        <v>21.9</v>
      </c>
      <c r="F9" s="4">
        <v>19.600000000000001</v>
      </c>
      <c r="G9" s="4">
        <v>205</v>
      </c>
      <c r="H9" s="4">
        <v>115</v>
      </c>
      <c r="I9" s="4">
        <v>90</v>
      </c>
      <c r="J9" s="4">
        <v>290</v>
      </c>
      <c r="K9" s="4">
        <v>20.5</v>
      </c>
      <c r="L9" s="4">
        <v>18</v>
      </c>
      <c r="M9" s="2">
        <v>1</v>
      </c>
      <c r="N9">
        <f t="shared" si="1"/>
        <v>1</v>
      </c>
      <c r="O9" t="str">
        <f t="shared" si="2"/>
        <v>Great</v>
      </c>
      <c r="P9" t="str">
        <f t="shared" si="3"/>
        <v>Pain</v>
      </c>
      <c r="Q9">
        <f t="shared" si="4"/>
        <v>248.75</v>
      </c>
      <c r="R9">
        <f t="shared" si="5"/>
        <v>218.75</v>
      </c>
      <c r="S9">
        <f t="shared" si="6"/>
        <v>26.680000000000003</v>
      </c>
      <c r="T9">
        <f t="shared" si="7"/>
        <v>36.018000000000001</v>
      </c>
      <c r="U9" s="4">
        <v>66.7</v>
      </c>
      <c r="V9">
        <f t="shared" si="0"/>
        <v>10682.674668000001</v>
      </c>
      <c r="W9" s="5">
        <f t="shared" si="8"/>
        <v>212.7659574468085</v>
      </c>
    </row>
    <row r="10" spans="1:23">
      <c r="A10" s="3">
        <v>9</v>
      </c>
      <c r="B10" s="2">
        <v>0.35</v>
      </c>
      <c r="C10" s="2">
        <v>0.55000000000000004</v>
      </c>
      <c r="D10" s="2">
        <v>61.1</v>
      </c>
      <c r="E10" s="2">
        <v>16.100000000000001</v>
      </c>
      <c r="F10" s="2">
        <v>16.7</v>
      </c>
      <c r="G10" s="2">
        <v>205</v>
      </c>
      <c r="H10" s="2">
        <v>135</v>
      </c>
      <c r="I10" s="2">
        <v>70</v>
      </c>
      <c r="J10" s="3">
        <v>175.9</v>
      </c>
      <c r="K10" s="3">
        <v>15</v>
      </c>
      <c r="L10" s="3">
        <v>21.5</v>
      </c>
      <c r="M10" s="2">
        <v>1</v>
      </c>
      <c r="N10">
        <f t="shared" si="1"/>
        <v>1</v>
      </c>
      <c r="O10" t="str">
        <f t="shared" si="2"/>
        <v>Great</v>
      </c>
      <c r="P10" t="str">
        <f t="shared" si="3"/>
        <v>Pain</v>
      </c>
      <c r="Q10">
        <f t="shared" si="4"/>
        <v>248.75</v>
      </c>
      <c r="R10">
        <f t="shared" si="5"/>
        <v>218.75</v>
      </c>
      <c r="S10">
        <f t="shared" si="6"/>
        <v>21.384999999999998</v>
      </c>
      <c r="T10">
        <f t="shared" si="7"/>
        <v>33.605000000000004</v>
      </c>
      <c r="U10" s="2">
        <v>61.1</v>
      </c>
      <c r="V10">
        <f t="shared" si="0"/>
        <v>7318.1804529166666</v>
      </c>
      <c r="W10" s="5">
        <f t="shared" si="8"/>
        <v>222.22222222222223</v>
      </c>
    </row>
    <row r="11" spans="1:23">
      <c r="A11" s="3">
        <v>10</v>
      </c>
      <c r="B11" s="4">
        <v>0.27</v>
      </c>
      <c r="C11" s="4">
        <v>0.45</v>
      </c>
      <c r="D11" s="4">
        <v>69.099999999999994</v>
      </c>
      <c r="E11" s="4">
        <v>5.4</v>
      </c>
      <c r="F11" s="4">
        <v>16.399999999999999</v>
      </c>
      <c r="G11" s="4">
        <v>292</v>
      </c>
      <c r="H11" s="4">
        <v>196</v>
      </c>
      <c r="I11" s="4">
        <v>96</v>
      </c>
      <c r="J11" s="4">
        <v>290</v>
      </c>
      <c r="K11" s="4">
        <v>20.5</v>
      </c>
      <c r="L11" s="4">
        <v>18</v>
      </c>
      <c r="M11" s="2">
        <v>0</v>
      </c>
      <c r="N11">
        <f t="shared" si="1"/>
        <v>1</v>
      </c>
      <c r="O11">
        <f t="shared" si="2"/>
        <v>-1</v>
      </c>
      <c r="P11" t="str">
        <f t="shared" si="3"/>
        <v>No Pain</v>
      </c>
      <c r="Q11">
        <f t="shared" si="4"/>
        <v>335.75</v>
      </c>
      <c r="R11">
        <f t="shared" si="5"/>
        <v>218.75</v>
      </c>
      <c r="S11">
        <f t="shared" si="6"/>
        <v>18.657</v>
      </c>
      <c r="T11">
        <f t="shared" si="7"/>
        <v>31.094999999999999</v>
      </c>
      <c r="U11" s="4">
        <v>69.099999999999994</v>
      </c>
      <c r="V11">
        <f t="shared" si="0"/>
        <v>6681.2722627499988</v>
      </c>
      <c r="W11" s="5">
        <f t="shared" si="8"/>
        <v>277.77777777777777</v>
      </c>
    </row>
    <row r="12" spans="1:23">
      <c r="A12" s="3">
        <v>11</v>
      </c>
      <c r="B12" s="4">
        <v>0.28000000000000003</v>
      </c>
      <c r="C12" s="4">
        <v>0.41</v>
      </c>
      <c r="D12" s="4">
        <v>82</v>
      </c>
      <c r="E12" s="4">
        <v>15.1</v>
      </c>
      <c r="F12" s="4">
        <v>20.3</v>
      </c>
      <c r="G12" s="4">
        <v>332</v>
      </c>
      <c r="H12" s="4">
        <v>200</v>
      </c>
      <c r="I12" s="4">
        <v>152</v>
      </c>
      <c r="J12" s="4">
        <v>290</v>
      </c>
      <c r="K12" s="4">
        <v>20.5</v>
      </c>
      <c r="L12" s="4">
        <v>18</v>
      </c>
      <c r="M12" s="2">
        <v>0</v>
      </c>
      <c r="N12">
        <f t="shared" si="1"/>
        <v>1</v>
      </c>
      <c r="O12">
        <f t="shared" si="2"/>
        <v>-1</v>
      </c>
      <c r="P12" t="str">
        <f t="shared" si="3"/>
        <v>No Pain</v>
      </c>
      <c r="Q12">
        <f t="shared" si="4"/>
        <v>375.75</v>
      </c>
      <c r="R12">
        <f t="shared" si="5"/>
        <v>218.75</v>
      </c>
      <c r="S12">
        <f t="shared" si="6"/>
        <v>22.96</v>
      </c>
      <c r="T12">
        <f t="shared" si="7"/>
        <v>33.619999999999997</v>
      </c>
      <c r="U12" s="4">
        <v>82</v>
      </c>
      <c r="V12">
        <f t="shared" si="0"/>
        <v>10549.507733333332</v>
      </c>
      <c r="W12" s="5">
        <f t="shared" si="8"/>
        <v>289.85507246376812</v>
      </c>
    </row>
    <row r="13" spans="1:23">
      <c r="A13" s="3">
        <v>12</v>
      </c>
      <c r="B13" s="4">
        <v>0.28000000000000003</v>
      </c>
      <c r="C13" s="4">
        <v>0.39</v>
      </c>
      <c r="D13" s="4">
        <v>68.3</v>
      </c>
      <c r="E13" s="4">
        <v>21.3</v>
      </c>
      <c r="F13" s="4">
        <v>16.600000000000001</v>
      </c>
      <c r="G13" s="4">
        <v>165</v>
      </c>
      <c r="H13" s="4">
        <v>147</v>
      </c>
      <c r="I13" s="4">
        <v>56</v>
      </c>
      <c r="J13" s="4">
        <v>290</v>
      </c>
      <c r="K13" s="4">
        <v>20.5</v>
      </c>
      <c r="L13" s="4">
        <v>18</v>
      </c>
      <c r="M13" s="2">
        <v>0</v>
      </c>
      <c r="N13">
        <f t="shared" si="1"/>
        <v>0</v>
      </c>
      <c r="O13" t="str">
        <f t="shared" si="2"/>
        <v>Great</v>
      </c>
      <c r="P13" t="str">
        <f t="shared" si="3"/>
        <v>No Pain</v>
      </c>
      <c r="Q13">
        <f t="shared" si="4"/>
        <v>208.75</v>
      </c>
      <c r="R13">
        <f t="shared" si="5"/>
        <v>218.75</v>
      </c>
      <c r="S13">
        <f t="shared" si="6"/>
        <v>19.124000000000002</v>
      </c>
      <c r="T13">
        <f t="shared" si="7"/>
        <v>26.637</v>
      </c>
      <c r="U13" s="4">
        <v>68.3</v>
      </c>
      <c r="V13">
        <f t="shared" si="0"/>
        <v>5798.7381633999994</v>
      </c>
      <c r="W13" s="5">
        <f t="shared" si="8"/>
        <v>298.50746268656712</v>
      </c>
    </row>
    <row r="14" spans="1:23">
      <c r="A14" s="3">
        <v>13</v>
      </c>
      <c r="B14" s="4">
        <v>0.33</v>
      </c>
      <c r="C14" s="4">
        <v>0.47</v>
      </c>
      <c r="D14" s="4">
        <v>63.2</v>
      </c>
      <c r="E14" s="4">
        <v>39.700000000000003</v>
      </c>
      <c r="F14" s="4">
        <v>16.2</v>
      </c>
      <c r="G14" s="4">
        <v>194</v>
      </c>
      <c r="H14" s="4">
        <v>134</v>
      </c>
      <c r="I14" s="4">
        <v>62</v>
      </c>
      <c r="J14" s="4">
        <v>290</v>
      </c>
      <c r="K14" s="4">
        <v>20.5</v>
      </c>
      <c r="L14" s="4">
        <v>18</v>
      </c>
      <c r="M14" s="2">
        <v>1</v>
      </c>
      <c r="N14">
        <f t="shared" si="1"/>
        <v>1</v>
      </c>
      <c r="O14" t="str">
        <f t="shared" si="2"/>
        <v>Great</v>
      </c>
      <c r="P14" t="str">
        <f t="shared" si="3"/>
        <v>Pain</v>
      </c>
      <c r="Q14">
        <f t="shared" si="4"/>
        <v>237.75</v>
      </c>
      <c r="R14">
        <f t="shared" si="5"/>
        <v>218.75</v>
      </c>
      <c r="S14">
        <f t="shared" si="6"/>
        <v>20.856000000000002</v>
      </c>
      <c r="T14">
        <f t="shared" si="7"/>
        <v>29.704000000000001</v>
      </c>
      <c r="U14" s="4">
        <v>63.2</v>
      </c>
      <c r="V14">
        <f t="shared" si="0"/>
        <v>6525.4697728000001</v>
      </c>
      <c r="W14" s="5">
        <f t="shared" si="8"/>
        <v>250</v>
      </c>
    </row>
    <row r="15" spans="1:23">
      <c r="A15" s="3">
        <v>14</v>
      </c>
      <c r="B15" s="4">
        <v>0.28999999999999998</v>
      </c>
      <c r="C15" s="4">
        <v>0.55000000000000004</v>
      </c>
      <c r="D15" s="4">
        <v>63.5</v>
      </c>
      <c r="E15" s="4">
        <v>20.6</v>
      </c>
      <c r="F15" s="4">
        <v>16.5</v>
      </c>
      <c r="G15" s="4">
        <v>287</v>
      </c>
      <c r="H15" s="4">
        <v>191</v>
      </c>
      <c r="I15" s="4">
        <v>96</v>
      </c>
      <c r="J15" s="4">
        <v>290</v>
      </c>
      <c r="K15" s="4">
        <v>20.5</v>
      </c>
      <c r="L15" s="4">
        <v>18</v>
      </c>
      <c r="M15" s="2">
        <v>1</v>
      </c>
      <c r="N15">
        <f t="shared" si="1"/>
        <v>1</v>
      </c>
      <c r="O15" t="str">
        <f t="shared" si="2"/>
        <v>Great</v>
      </c>
      <c r="P15" t="str">
        <f t="shared" si="3"/>
        <v>Pain</v>
      </c>
      <c r="Q15">
        <f t="shared" si="4"/>
        <v>330.75</v>
      </c>
      <c r="R15">
        <f t="shared" si="5"/>
        <v>218.75</v>
      </c>
      <c r="S15">
        <f t="shared" si="6"/>
        <v>18.414999999999999</v>
      </c>
      <c r="T15">
        <f t="shared" si="7"/>
        <v>34.925000000000004</v>
      </c>
      <c r="U15" s="4">
        <v>63.5</v>
      </c>
      <c r="V15">
        <f t="shared" si="0"/>
        <v>6806.6060104166663</v>
      </c>
      <c r="W15" s="5">
        <f t="shared" si="8"/>
        <v>238.0952380952381</v>
      </c>
    </row>
    <row r="16" spans="1:23">
      <c r="A16" s="3">
        <v>15</v>
      </c>
      <c r="B16" s="4">
        <v>0.35</v>
      </c>
      <c r="C16" s="4">
        <v>0.42</v>
      </c>
      <c r="D16" s="4">
        <v>72</v>
      </c>
      <c r="E16" s="4">
        <v>80.8</v>
      </c>
      <c r="F16" s="4">
        <v>18.399999999999999</v>
      </c>
      <c r="G16" s="4">
        <v>153</v>
      </c>
      <c r="H16" s="4">
        <v>91</v>
      </c>
      <c r="I16" s="4">
        <v>61</v>
      </c>
      <c r="J16" s="4">
        <v>290</v>
      </c>
      <c r="K16" s="4">
        <v>20.5</v>
      </c>
      <c r="L16" s="4">
        <v>18</v>
      </c>
      <c r="M16" s="2">
        <v>1</v>
      </c>
      <c r="N16">
        <f t="shared" si="1"/>
        <v>0</v>
      </c>
      <c r="O16">
        <f t="shared" si="2"/>
        <v>1</v>
      </c>
      <c r="P16" t="str">
        <f t="shared" si="3"/>
        <v>Pain</v>
      </c>
      <c r="Q16">
        <f t="shared" si="4"/>
        <v>196.75</v>
      </c>
      <c r="R16">
        <f t="shared" si="5"/>
        <v>218.75</v>
      </c>
      <c r="S16">
        <f t="shared" si="6"/>
        <v>25.2</v>
      </c>
      <c r="T16">
        <f t="shared" si="7"/>
        <v>30.24</v>
      </c>
      <c r="U16" s="4">
        <v>72</v>
      </c>
      <c r="V16">
        <f t="shared" si="0"/>
        <v>9144.5759999999973</v>
      </c>
      <c r="W16" s="5">
        <f t="shared" si="8"/>
        <v>259.74025974025972</v>
      </c>
    </row>
    <row r="17" spans="1:23">
      <c r="A17" s="3">
        <v>16</v>
      </c>
      <c r="B17" s="4">
        <v>0.28999999999999998</v>
      </c>
      <c r="C17" s="4">
        <v>0.34</v>
      </c>
      <c r="D17" s="4">
        <v>50.7</v>
      </c>
      <c r="E17" s="4">
        <v>32.299999999999997</v>
      </c>
      <c r="F17" s="4">
        <v>16.600000000000001</v>
      </c>
      <c r="G17" s="4">
        <v>76</v>
      </c>
      <c r="H17" s="4">
        <v>76</v>
      </c>
      <c r="I17" s="4">
        <v>13</v>
      </c>
      <c r="J17" s="4">
        <v>290</v>
      </c>
      <c r="K17" s="4">
        <v>20.5</v>
      </c>
      <c r="L17" s="4">
        <v>18</v>
      </c>
      <c r="M17" s="2">
        <v>0</v>
      </c>
      <c r="N17">
        <f t="shared" si="1"/>
        <v>0</v>
      </c>
      <c r="O17" t="str">
        <f t="shared" si="2"/>
        <v>Great</v>
      </c>
      <c r="P17" t="str">
        <f t="shared" si="3"/>
        <v>No Pain</v>
      </c>
      <c r="Q17">
        <f t="shared" si="4"/>
        <v>119.75</v>
      </c>
      <c r="R17">
        <f t="shared" si="5"/>
        <v>218.75</v>
      </c>
      <c r="S17">
        <f t="shared" si="6"/>
        <v>14.702999999999999</v>
      </c>
      <c r="T17">
        <f t="shared" si="7"/>
        <v>17.238000000000003</v>
      </c>
      <c r="U17" s="4">
        <v>50.7</v>
      </c>
      <c r="V17">
        <f t="shared" si="0"/>
        <v>2141.6551533000002</v>
      </c>
      <c r="W17" s="5">
        <f t="shared" si="8"/>
        <v>317.46031746031747</v>
      </c>
    </row>
    <row r="18" spans="1:23">
      <c r="A18" s="3">
        <v>17</v>
      </c>
      <c r="B18" s="4">
        <v>0.4</v>
      </c>
      <c r="C18" s="4">
        <v>0.46</v>
      </c>
      <c r="D18" s="4">
        <v>57.5</v>
      </c>
      <c r="E18" s="4">
        <v>32.4</v>
      </c>
      <c r="F18" s="4">
        <v>16.600000000000001</v>
      </c>
      <c r="G18" s="4">
        <v>79</v>
      </c>
      <c r="H18" s="4">
        <v>64</v>
      </c>
      <c r="I18" s="4">
        <v>27</v>
      </c>
      <c r="J18" s="4">
        <v>290</v>
      </c>
      <c r="K18" s="4">
        <v>20.5</v>
      </c>
      <c r="L18" s="4">
        <v>18</v>
      </c>
      <c r="M18" s="2">
        <v>1</v>
      </c>
      <c r="N18">
        <f t="shared" si="1"/>
        <v>0</v>
      </c>
      <c r="O18">
        <f t="shared" si="2"/>
        <v>1</v>
      </c>
      <c r="P18" t="str">
        <f t="shared" si="3"/>
        <v>Pain</v>
      </c>
      <c r="Q18">
        <f t="shared" si="4"/>
        <v>122.75</v>
      </c>
      <c r="R18">
        <f t="shared" si="5"/>
        <v>218.75</v>
      </c>
      <c r="S18">
        <f t="shared" si="6"/>
        <v>23</v>
      </c>
      <c r="T18">
        <f t="shared" si="7"/>
        <v>26.450000000000003</v>
      </c>
      <c r="U18" s="4">
        <v>57.5</v>
      </c>
      <c r="V18">
        <f t="shared" si="0"/>
        <v>5830.020833333333</v>
      </c>
      <c r="W18" s="5">
        <f t="shared" si="8"/>
        <v>232.55813953488368</v>
      </c>
    </row>
    <row r="19" spans="1:23">
      <c r="A19" s="3">
        <v>18</v>
      </c>
      <c r="B19" s="4">
        <v>0.28999999999999998</v>
      </c>
      <c r="C19" s="4">
        <v>0.32</v>
      </c>
      <c r="D19" s="4">
        <v>71.599999999999994</v>
      </c>
      <c r="E19" s="4">
        <v>93.7</v>
      </c>
      <c r="F19" s="4">
        <v>15.9</v>
      </c>
      <c r="G19" s="4">
        <v>72</v>
      </c>
      <c r="H19" s="4">
        <v>64</v>
      </c>
      <c r="I19" s="4">
        <v>22</v>
      </c>
      <c r="J19" s="4">
        <v>290</v>
      </c>
      <c r="K19" s="4">
        <v>20.5</v>
      </c>
      <c r="L19" s="4">
        <v>18</v>
      </c>
      <c r="M19" s="2">
        <v>1</v>
      </c>
      <c r="N19">
        <f t="shared" si="1"/>
        <v>0</v>
      </c>
      <c r="O19">
        <f t="shared" si="2"/>
        <v>1</v>
      </c>
      <c r="P19" t="str">
        <f t="shared" si="3"/>
        <v>Pain</v>
      </c>
      <c r="Q19">
        <f t="shared" si="4"/>
        <v>115.75</v>
      </c>
      <c r="R19">
        <f t="shared" si="5"/>
        <v>218.75</v>
      </c>
      <c r="S19">
        <f t="shared" si="6"/>
        <v>20.763999999999996</v>
      </c>
      <c r="T19">
        <f t="shared" si="7"/>
        <v>22.911999999999999</v>
      </c>
      <c r="U19" s="4">
        <v>71.599999999999994</v>
      </c>
      <c r="V19">
        <f t="shared" si="0"/>
        <v>5677.2208981333315</v>
      </c>
      <c r="W19" s="5">
        <f t="shared" si="8"/>
        <v>327.86885245901641</v>
      </c>
    </row>
    <row r="20" spans="1:23">
      <c r="A20" s="3">
        <v>19</v>
      </c>
      <c r="B20" s="4">
        <v>0.38</v>
      </c>
      <c r="C20" s="4">
        <v>0.39</v>
      </c>
      <c r="D20" s="4">
        <v>92.3</v>
      </c>
      <c r="E20" s="4">
        <v>49.4</v>
      </c>
      <c r="F20" s="4">
        <v>26.3</v>
      </c>
      <c r="G20" s="4">
        <v>175</v>
      </c>
      <c r="H20" s="4">
        <v>73</v>
      </c>
      <c r="I20" s="4">
        <v>102</v>
      </c>
      <c r="J20" s="4">
        <v>290</v>
      </c>
      <c r="K20" s="4">
        <v>20.5</v>
      </c>
      <c r="L20" s="4">
        <v>18</v>
      </c>
      <c r="M20" s="2">
        <v>1</v>
      </c>
      <c r="N20">
        <f t="shared" si="1"/>
        <v>1</v>
      </c>
      <c r="O20" t="str">
        <f t="shared" si="2"/>
        <v>Great</v>
      </c>
      <c r="P20" t="str">
        <f t="shared" si="3"/>
        <v>Pain</v>
      </c>
      <c r="Q20">
        <f t="shared" si="4"/>
        <v>218.75</v>
      </c>
      <c r="R20">
        <f t="shared" si="5"/>
        <v>218.75</v>
      </c>
      <c r="S20">
        <f t="shared" si="6"/>
        <v>35.073999999999998</v>
      </c>
      <c r="T20">
        <f t="shared" si="7"/>
        <v>35.997</v>
      </c>
      <c r="U20" s="4">
        <v>92.3</v>
      </c>
      <c r="V20">
        <f t="shared" si="0"/>
        <v>19422.362534899999</v>
      </c>
      <c r="W20" s="5">
        <f t="shared" si="8"/>
        <v>259.74025974025972</v>
      </c>
    </row>
    <row r="21" spans="1:23">
      <c r="A21" s="3">
        <v>20</v>
      </c>
      <c r="B21" s="4">
        <v>0.41</v>
      </c>
      <c r="C21" s="4">
        <v>0.53</v>
      </c>
      <c r="D21" s="4">
        <v>56.7</v>
      </c>
      <c r="E21" s="4">
        <v>48.7</v>
      </c>
      <c r="F21" s="4">
        <v>17.2</v>
      </c>
      <c r="G21" s="4">
        <v>89</v>
      </c>
      <c r="H21" s="4">
        <v>57</v>
      </c>
      <c r="I21" s="4">
        <v>32</v>
      </c>
      <c r="J21" s="4">
        <v>290</v>
      </c>
      <c r="K21" s="4">
        <v>20.5</v>
      </c>
      <c r="L21" s="4">
        <v>18</v>
      </c>
      <c r="M21" s="2">
        <v>1</v>
      </c>
      <c r="N21">
        <f t="shared" si="1"/>
        <v>0</v>
      </c>
      <c r="O21">
        <f t="shared" si="2"/>
        <v>1</v>
      </c>
      <c r="P21" t="str">
        <f t="shared" si="3"/>
        <v>Pain</v>
      </c>
      <c r="Q21">
        <f t="shared" si="4"/>
        <v>132.75</v>
      </c>
      <c r="R21">
        <f t="shared" si="5"/>
        <v>218.75</v>
      </c>
      <c r="S21">
        <f t="shared" ref="S21:S44" si="9">B21*D21</f>
        <v>23.247</v>
      </c>
      <c r="T21">
        <f t="shared" ref="T21:T44" si="10">C21*D21</f>
        <v>30.051000000000002</v>
      </c>
      <c r="U21" s="4">
        <v>56.7</v>
      </c>
      <c r="V21">
        <f t="shared" si="0"/>
        <v>6601.728391650001</v>
      </c>
      <c r="W21" s="5">
        <f t="shared" si="8"/>
        <v>212.7659574468085</v>
      </c>
    </row>
    <row r="22" spans="1:23">
      <c r="A22" s="3">
        <v>21</v>
      </c>
      <c r="B22" s="4">
        <v>0.38</v>
      </c>
      <c r="C22" s="4">
        <v>0.4</v>
      </c>
      <c r="D22" s="4">
        <v>74.5</v>
      </c>
      <c r="E22" s="4">
        <v>66.3</v>
      </c>
      <c r="F22" s="4">
        <v>19.5</v>
      </c>
      <c r="G22" s="4">
        <v>109</v>
      </c>
      <c r="H22" s="4">
        <v>63</v>
      </c>
      <c r="I22" s="4">
        <v>47</v>
      </c>
      <c r="J22" s="4">
        <v>290</v>
      </c>
      <c r="K22" s="4">
        <v>20.5</v>
      </c>
      <c r="L22" s="4">
        <v>18</v>
      </c>
      <c r="M22" s="2">
        <v>0</v>
      </c>
      <c r="N22">
        <f t="shared" si="1"/>
        <v>0</v>
      </c>
      <c r="O22" t="str">
        <f t="shared" si="2"/>
        <v>Great</v>
      </c>
      <c r="P22" t="str">
        <f t="shared" si="3"/>
        <v>No Pain</v>
      </c>
      <c r="Q22">
        <f t="shared" si="4"/>
        <v>152.75</v>
      </c>
      <c r="R22">
        <f t="shared" si="5"/>
        <v>218.75</v>
      </c>
      <c r="S22">
        <f t="shared" si="9"/>
        <v>28.31</v>
      </c>
      <c r="T22">
        <f t="shared" si="10"/>
        <v>29.8</v>
      </c>
      <c r="U22" s="4">
        <v>74.5</v>
      </c>
      <c r="V22">
        <f t="shared" si="0"/>
        <v>10475.171833333332</v>
      </c>
      <c r="W22" s="5">
        <f t="shared" si="8"/>
        <v>256.41025641025641</v>
      </c>
    </row>
    <row r="23" spans="1:23">
      <c r="A23" s="3">
        <v>22</v>
      </c>
      <c r="B23" s="4">
        <v>0.23</v>
      </c>
      <c r="C23" s="4">
        <v>0.44</v>
      </c>
      <c r="D23" s="4">
        <v>62.8</v>
      </c>
      <c r="E23" s="4">
        <v>54.4</v>
      </c>
      <c r="F23" s="4">
        <v>15</v>
      </c>
      <c r="G23" s="4">
        <v>235</v>
      </c>
      <c r="H23" s="4">
        <v>235</v>
      </c>
      <c r="I23" s="4">
        <v>20</v>
      </c>
      <c r="J23" s="4">
        <v>290</v>
      </c>
      <c r="K23" s="4">
        <v>20.5</v>
      </c>
      <c r="L23" s="4">
        <v>18</v>
      </c>
      <c r="M23" s="2">
        <v>1</v>
      </c>
      <c r="N23">
        <f t="shared" si="1"/>
        <v>1</v>
      </c>
      <c r="O23" t="str">
        <f t="shared" si="2"/>
        <v>Great</v>
      </c>
      <c r="P23" t="str">
        <f t="shared" si="3"/>
        <v>Pain</v>
      </c>
      <c r="Q23">
        <f t="shared" si="4"/>
        <v>278.75</v>
      </c>
      <c r="R23">
        <f t="shared" si="5"/>
        <v>218.75</v>
      </c>
      <c r="S23">
        <f t="shared" si="9"/>
        <v>14.444000000000001</v>
      </c>
      <c r="T23">
        <f t="shared" si="10"/>
        <v>27.631999999999998</v>
      </c>
      <c r="U23" s="4">
        <v>62.8</v>
      </c>
      <c r="V23">
        <f t="shared" si="0"/>
        <v>4177.420497066666</v>
      </c>
      <c r="W23" s="5">
        <f t="shared" si="8"/>
        <v>298.50746268656712</v>
      </c>
    </row>
    <row r="24" spans="1:23">
      <c r="A24" s="3">
        <v>23</v>
      </c>
      <c r="B24" s="4">
        <v>0.31</v>
      </c>
      <c r="C24" s="4">
        <v>0.44</v>
      </c>
      <c r="D24" s="4">
        <v>77.5</v>
      </c>
      <c r="E24" s="4">
        <v>44.7</v>
      </c>
      <c r="F24" s="4">
        <v>19.7</v>
      </c>
      <c r="G24" s="4">
        <v>286</v>
      </c>
      <c r="H24" s="4">
        <v>160</v>
      </c>
      <c r="I24" s="4">
        <v>126</v>
      </c>
      <c r="J24" s="4">
        <v>290</v>
      </c>
      <c r="K24" s="4">
        <v>20.5</v>
      </c>
      <c r="L24" s="4">
        <v>18</v>
      </c>
      <c r="M24" s="2">
        <v>1</v>
      </c>
      <c r="N24">
        <f t="shared" si="1"/>
        <v>1</v>
      </c>
      <c r="O24" t="str">
        <f t="shared" si="2"/>
        <v>Great</v>
      </c>
      <c r="P24" t="str">
        <f t="shared" si="3"/>
        <v>Pain</v>
      </c>
      <c r="Q24">
        <f t="shared" si="4"/>
        <v>329.75</v>
      </c>
      <c r="R24">
        <f t="shared" si="5"/>
        <v>218.75</v>
      </c>
      <c r="S24">
        <f t="shared" si="9"/>
        <v>24.024999999999999</v>
      </c>
      <c r="T24">
        <f t="shared" si="10"/>
        <v>34.1</v>
      </c>
      <c r="U24" s="4">
        <v>77.5</v>
      </c>
      <c r="V24">
        <f t="shared" si="0"/>
        <v>10582.011458333332</v>
      </c>
      <c r="W24" s="5">
        <f t="shared" si="8"/>
        <v>266.66666666666663</v>
      </c>
    </row>
    <row r="25" spans="1:23">
      <c r="A25" s="3">
        <v>24</v>
      </c>
      <c r="B25" s="4">
        <v>0.41</v>
      </c>
      <c r="C25" s="4">
        <v>0.52</v>
      </c>
      <c r="D25" s="4">
        <v>63</v>
      </c>
      <c r="E25" s="4">
        <v>27.4</v>
      </c>
      <c r="F25" s="4">
        <v>18.3</v>
      </c>
      <c r="G25" s="4">
        <v>153</v>
      </c>
      <c r="H25" s="4">
        <v>92</v>
      </c>
      <c r="I25" s="4">
        <v>61</v>
      </c>
      <c r="J25" s="4">
        <v>290</v>
      </c>
      <c r="K25" s="4">
        <v>20.5</v>
      </c>
      <c r="L25" s="4">
        <v>18</v>
      </c>
      <c r="M25" s="2">
        <v>0</v>
      </c>
      <c r="N25">
        <f t="shared" si="1"/>
        <v>0</v>
      </c>
      <c r="O25" t="str">
        <f t="shared" si="2"/>
        <v>Great</v>
      </c>
      <c r="P25" t="str">
        <f t="shared" si="3"/>
        <v>No Pain</v>
      </c>
      <c r="Q25">
        <f t="shared" si="4"/>
        <v>196.75</v>
      </c>
      <c r="R25">
        <f t="shared" si="5"/>
        <v>218.75</v>
      </c>
      <c r="S25">
        <f t="shared" si="9"/>
        <v>25.83</v>
      </c>
      <c r="T25">
        <f t="shared" si="10"/>
        <v>32.76</v>
      </c>
      <c r="U25" s="4">
        <v>63</v>
      </c>
      <c r="V25">
        <f t="shared" si="0"/>
        <v>8885.0033999999978</v>
      </c>
      <c r="W25" s="5">
        <f t="shared" si="8"/>
        <v>215.05376344086025</v>
      </c>
    </row>
    <row r="26" spans="1:23">
      <c r="A26" s="3">
        <v>25</v>
      </c>
      <c r="B26" s="4">
        <v>0.38</v>
      </c>
      <c r="C26" s="4">
        <v>0.5</v>
      </c>
      <c r="D26" s="4">
        <v>75.400000000000006</v>
      </c>
      <c r="E26" s="4">
        <v>27.9</v>
      </c>
      <c r="F26" s="4">
        <v>21.9</v>
      </c>
      <c r="G26" s="4">
        <v>241</v>
      </c>
      <c r="H26" s="4">
        <v>121</v>
      </c>
      <c r="I26" s="4">
        <v>120</v>
      </c>
      <c r="J26" s="4">
        <v>290</v>
      </c>
      <c r="K26" s="4">
        <v>20.5</v>
      </c>
      <c r="L26" s="4">
        <v>18</v>
      </c>
      <c r="M26" s="2">
        <v>1</v>
      </c>
      <c r="N26">
        <f t="shared" si="1"/>
        <v>1</v>
      </c>
      <c r="O26" t="str">
        <f t="shared" si="2"/>
        <v>Great</v>
      </c>
      <c r="P26" t="str">
        <f t="shared" si="3"/>
        <v>Pain</v>
      </c>
      <c r="Q26">
        <f t="shared" si="4"/>
        <v>284.75</v>
      </c>
      <c r="R26">
        <f t="shared" si="5"/>
        <v>218.75</v>
      </c>
      <c r="S26">
        <f t="shared" si="9"/>
        <v>28.652000000000001</v>
      </c>
      <c r="T26">
        <f t="shared" si="10"/>
        <v>37.700000000000003</v>
      </c>
      <c r="U26" s="4">
        <v>75.400000000000006</v>
      </c>
      <c r="V26">
        <f t="shared" si="0"/>
        <v>13574.267026666668</v>
      </c>
      <c r="W26" s="5">
        <f t="shared" si="8"/>
        <v>227.27272727272728</v>
      </c>
    </row>
    <row r="27" spans="1:23">
      <c r="A27" s="3">
        <v>26</v>
      </c>
      <c r="B27" s="4">
        <v>0.32</v>
      </c>
      <c r="C27" s="4">
        <v>0.41</v>
      </c>
      <c r="D27" s="4">
        <v>75.8</v>
      </c>
      <c r="E27" s="4">
        <v>19.100000000000001</v>
      </c>
      <c r="F27" s="4">
        <v>18.7</v>
      </c>
      <c r="G27" s="4">
        <v>204</v>
      </c>
      <c r="H27" s="4">
        <v>120</v>
      </c>
      <c r="I27" s="4">
        <v>84</v>
      </c>
      <c r="J27" s="4">
        <v>290</v>
      </c>
      <c r="K27" s="4">
        <v>20.5</v>
      </c>
      <c r="L27" s="4">
        <v>18</v>
      </c>
      <c r="M27" s="2">
        <v>1</v>
      </c>
      <c r="N27">
        <f t="shared" si="1"/>
        <v>1</v>
      </c>
      <c r="O27" t="str">
        <f t="shared" si="2"/>
        <v>Great</v>
      </c>
      <c r="P27" t="str">
        <f t="shared" si="3"/>
        <v>Pain</v>
      </c>
      <c r="Q27">
        <f t="shared" si="4"/>
        <v>247.75</v>
      </c>
      <c r="R27">
        <f t="shared" si="5"/>
        <v>218.75</v>
      </c>
      <c r="S27">
        <f t="shared" si="9"/>
        <v>24.256</v>
      </c>
      <c r="T27">
        <f t="shared" si="10"/>
        <v>31.077999999999996</v>
      </c>
      <c r="U27" s="4">
        <v>75.8</v>
      </c>
      <c r="V27">
        <f t="shared" si="0"/>
        <v>9523.3599957333317</v>
      </c>
      <c r="W27" s="5">
        <f t="shared" si="8"/>
        <v>273.97260273972609</v>
      </c>
    </row>
    <row r="28" spans="1:23">
      <c r="A28" s="3">
        <v>27</v>
      </c>
      <c r="B28" s="4">
        <v>0.38</v>
      </c>
      <c r="C28" s="4">
        <v>0.42</v>
      </c>
      <c r="D28" s="4">
        <v>64.8</v>
      </c>
      <c r="E28" s="4">
        <v>70.2</v>
      </c>
      <c r="F28" s="4">
        <v>16.899999999999999</v>
      </c>
      <c r="G28" s="4">
        <v>92</v>
      </c>
      <c r="H28" s="4">
        <v>67</v>
      </c>
      <c r="I28" s="4">
        <v>32</v>
      </c>
      <c r="J28" s="4">
        <v>290</v>
      </c>
      <c r="K28" s="4">
        <v>20.5</v>
      </c>
      <c r="L28" s="4">
        <v>18</v>
      </c>
      <c r="M28" s="2">
        <v>1</v>
      </c>
      <c r="N28">
        <f t="shared" si="1"/>
        <v>0</v>
      </c>
      <c r="O28">
        <f t="shared" si="2"/>
        <v>1</v>
      </c>
      <c r="P28" t="str">
        <f t="shared" si="3"/>
        <v>Pain</v>
      </c>
      <c r="Q28">
        <f t="shared" si="4"/>
        <v>135.75</v>
      </c>
      <c r="R28">
        <f t="shared" si="5"/>
        <v>218.75</v>
      </c>
      <c r="S28">
        <f t="shared" si="9"/>
        <v>24.623999999999999</v>
      </c>
      <c r="T28">
        <f t="shared" si="10"/>
        <v>27.215999999999998</v>
      </c>
      <c r="U28" s="4">
        <v>64.8</v>
      </c>
      <c r="V28">
        <f t="shared" si="0"/>
        <v>7237.8012671999977</v>
      </c>
      <c r="W28" s="5">
        <f t="shared" si="8"/>
        <v>250</v>
      </c>
    </row>
    <row r="29" spans="1:23">
      <c r="A29" s="3">
        <v>28</v>
      </c>
      <c r="B29" s="4">
        <v>0.38</v>
      </c>
      <c r="C29" s="4">
        <v>0.41</v>
      </c>
      <c r="D29" s="4">
        <v>68</v>
      </c>
      <c r="E29" s="4">
        <v>71.5</v>
      </c>
      <c r="F29" s="4">
        <v>17.7</v>
      </c>
      <c r="G29" s="4">
        <v>93</v>
      </c>
      <c r="H29" s="4">
        <v>57</v>
      </c>
      <c r="I29" s="4">
        <v>35</v>
      </c>
      <c r="J29" s="4">
        <v>290</v>
      </c>
      <c r="K29" s="4">
        <v>20.5</v>
      </c>
      <c r="L29" s="4">
        <v>18</v>
      </c>
      <c r="M29" s="2">
        <v>0</v>
      </c>
      <c r="N29">
        <f t="shared" si="1"/>
        <v>0</v>
      </c>
      <c r="O29" t="str">
        <f t="shared" si="2"/>
        <v>Great</v>
      </c>
      <c r="P29" t="str">
        <f t="shared" si="3"/>
        <v>No Pain</v>
      </c>
      <c r="Q29">
        <f t="shared" si="4"/>
        <v>136.75</v>
      </c>
      <c r="R29">
        <f t="shared" si="5"/>
        <v>218.75</v>
      </c>
      <c r="S29">
        <f t="shared" si="9"/>
        <v>25.84</v>
      </c>
      <c r="T29">
        <f t="shared" si="10"/>
        <v>27.88</v>
      </c>
      <c r="U29" s="4">
        <v>68</v>
      </c>
      <c r="V29">
        <f t="shared" si="0"/>
        <v>8164.7509333333328</v>
      </c>
      <c r="W29" s="5">
        <f t="shared" si="8"/>
        <v>253.16455696202533</v>
      </c>
    </row>
    <row r="30" spans="1:23">
      <c r="A30" s="3">
        <v>29</v>
      </c>
      <c r="B30" s="4">
        <v>0.5</v>
      </c>
      <c r="C30" s="4">
        <v>0.52</v>
      </c>
      <c r="D30" s="4">
        <v>56.1</v>
      </c>
      <c r="E30" s="4">
        <v>37.799999999999997</v>
      </c>
      <c r="F30" s="4">
        <v>17.100000000000001</v>
      </c>
      <c r="G30" s="4">
        <v>86</v>
      </c>
      <c r="H30" s="4">
        <v>55</v>
      </c>
      <c r="I30" s="4">
        <v>31</v>
      </c>
      <c r="J30" s="4">
        <v>290</v>
      </c>
      <c r="K30" s="4">
        <v>20.5</v>
      </c>
      <c r="L30" s="4">
        <v>18</v>
      </c>
      <c r="M30" s="2">
        <v>0</v>
      </c>
      <c r="N30">
        <f t="shared" si="1"/>
        <v>0</v>
      </c>
      <c r="O30" t="str">
        <f t="shared" si="2"/>
        <v>Great</v>
      </c>
      <c r="P30" t="str">
        <f t="shared" si="3"/>
        <v>No Pain</v>
      </c>
      <c r="Q30">
        <f t="shared" si="4"/>
        <v>129.75</v>
      </c>
      <c r="R30">
        <f t="shared" si="5"/>
        <v>218.75</v>
      </c>
      <c r="S30">
        <f t="shared" si="9"/>
        <v>28.05</v>
      </c>
      <c r="T30">
        <f t="shared" si="10"/>
        <v>29.172000000000001</v>
      </c>
      <c r="U30" s="4">
        <v>56.1</v>
      </c>
      <c r="V30">
        <f t="shared" si="0"/>
        <v>7650.86751</v>
      </c>
      <c r="W30" s="5">
        <f t="shared" si="8"/>
        <v>196.07843137254901</v>
      </c>
    </row>
    <row r="31" spans="1:23">
      <c r="A31" s="3">
        <v>30</v>
      </c>
      <c r="B31" s="4">
        <v>0.32</v>
      </c>
      <c r="C31" s="4">
        <v>0.39</v>
      </c>
      <c r="D31" s="4">
        <v>71.2</v>
      </c>
      <c r="E31" s="4">
        <v>91.8</v>
      </c>
      <c r="F31" s="4">
        <v>17.8</v>
      </c>
      <c r="G31" s="4">
        <v>178</v>
      </c>
      <c r="H31" s="4">
        <v>110</v>
      </c>
      <c r="I31" s="4">
        <v>68</v>
      </c>
      <c r="J31" s="4">
        <v>290</v>
      </c>
      <c r="K31" s="4">
        <v>20.5</v>
      </c>
      <c r="L31" s="4">
        <v>18</v>
      </c>
      <c r="M31" s="2">
        <v>1</v>
      </c>
      <c r="N31">
        <f t="shared" si="1"/>
        <v>1</v>
      </c>
      <c r="O31" t="str">
        <f t="shared" si="2"/>
        <v>Great</v>
      </c>
      <c r="P31" t="str">
        <f t="shared" si="3"/>
        <v>Pain</v>
      </c>
      <c r="Q31">
        <f t="shared" si="4"/>
        <v>221.75</v>
      </c>
      <c r="R31">
        <f t="shared" si="5"/>
        <v>218.75</v>
      </c>
      <c r="S31">
        <f t="shared" si="9"/>
        <v>22.784000000000002</v>
      </c>
      <c r="T31">
        <f t="shared" si="10"/>
        <v>27.768000000000001</v>
      </c>
      <c r="U31" s="4">
        <v>71.2</v>
      </c>
      <c r="V31">
        <f t="shared" si="0"/>
        <v>7507.6378624000008</v>
      </c>
      <c r="W31" s="5">
        <f t="shared" si="8"/>
        <v>281.6901408450704</v>
      </c>
    </row>
    <row r="32" spans="1:23">
      <c r="A32" s="3">
        <v>31</v>
      </c>
      <c r="B32" s="4">
        <v>0.26</v>
      </c>
      <c r="C32" s="4">
        <v>0.39</v>
      </c>
      <c r="D32" s="4">
        <v>74.2</v>
      </c>
      <c r="E32" s="4">
        <v>100</v>
      </c>
      <c r="F32" s="4">
        <v>16.5</v>
      </c>
      <c r="G32" s="4">
        <v>292</v>
      </c>
      <c r="H32" s="4">
        <v>194</v>
      </c>
      <c r="I32" s="4">
        <v>98</v>
      </c>
      <c r="J32" s="4">
        <v>290</v>
      </c>
      <c r="K32" s="4">
        <v>20.5</v>
      </c>
      <c r="L32" s="4">
        <v>18</v>
      </c>
      <c r="M32" s="2">
        <v>1</v>
      </c>
      <c r="N32">
        <f t="shared" si="1"/>
        <v>1</v>
      </c>
      <c r="O32" t="str">
        <f t="shared" si="2"/>
        <v>Great</v>
      </c>
      <c r="P32" t="str">
        <f t="shared" si="3"/>
        <v>Pain</v>
      </c>
      <c r="Q32">
        <f t="shared" si="4"/>
        <v>335.75</v>
      </c>
      <c r="R32">
        <f t="shared" si="5"/>
        <v>218.75</v>
      </c>
      <c r="S32">
        <f t="shared" si="9"/>
        <v>19.292000000000002</v>
      </c>
      <c r="T32">
        <f t="shared" si="10"/>
        <v>28.938000000000002</v>
      </c>
      <c r="U32" s="4">
        <v>74.2</v>
      </c>
      <c r="V32">
        <f t="shared" si="0"/>
        <v>6903.9624472000014</v>
      </c>
      <c r="W32" s="5">
        <f t="shared" si="8"/>
        <v>307.69230769230768</v>
      </c>
    </row>
    <row r="33" spans="1:23">
      <c r="A33" s="3">
        <v>32</v>
      </c>
      <c r="B33" s="4">
        <v>0.31</v>
      </c>
      <c r="C33" s="4">
        <v>0.37</v>
      </c>
      <c r="D33" s="4">
        <v>71.5</v>
      </c>
      <c r="E33" s="4">
        <v>10.1</v>
      </c>
      <c r="F33" s="4">
        <v>16.600000000000001</v>
      </c>
      <c r="G33" s="4">
        <v>167</v>
      </c>
      <c r="H33" s="4">
        <v>110</v>
      </c>
      <c r="I33" s="4">
        <v>56</v>
      </c>
      <c r="J33" s="4">
        <v>290</v>
      </c>
      <c r="K33" s="4">
        <v>20.5</v>
      </c>
      <c r="L33" s="4">
        <v>18</v>
      </c>
      <c r="M33" s="2">
        <v>0</v>
      </c>
      <c r="N33">
        <f t="shared" si="1"/>
        <v>0</v>
      </c>
      <c r="O33" t="str">
        <f t="shared" si="2"/>
        <v>Great</v>
      </c>
      <c r="P33" t="str">
        <f t="shared" si="3"/>
        <v>No Pain</v>
      </c>
      <c r="Q33">
        <f t="shared" si="4"/>
        <v>210.75</v>
      </c>
      <c r="R33">
        <f t="shared" si="5"/>
        <v>218.75</v>
      </c>
      <c r="S33">
        <f t="shared" si="9"/>
        <v>22.164999999999999</v>
      </c>
      <c r="T33">
        <f t="shared" si="10"/>
        <v>26.454999999999998</v>
      </c>
      <c r="U33" s="4">
        <v>71.5</v>
      </c>
      <c r="V33">
        <f t="shared" si="0"/>
        <v>6987.6363104166658</v>
      </c>
      <c r="W33" s="5">
        <f t="shared" si="8"/>
        <v>294.11764705882354</v>
      </c>
    </row>
    <row r="34" spans="1:23">
      <c r="A34" s="3">
        <v>33</v>
      </c>
      <c r="B34" s="4">
        <v>0.41</v>
      </c>
      <c r="C34" s="4">
        <v>0.48</v>
      </c>
      <c r="D34" s="4">
        <v>63</v>
      </c>
      <c r="E34" s="4">
        <v>95</v>
      </c>
      <c r="F34" s="4">
        <v>17.600000000000001</v>
      </c>
      <c r="G34" s="4">
        <v>120</v>
      </c>
      <c r="H34" s="4">
        <v>78</v>
      </c>
      <c r="I34" s="4">
        <v>42</v>
      </c>
      <c r="J34" s="4">
        <v>290</v>
      </c>
      <c r="K34" s="4">
        <v>20.5</v>
      </c>
      <c r="L34" s="4">
        <v>18</v>
      </c>
      <c r="M34" s="2">
        <v>0</v>
      </c>
      <c r="N34">
        <f t="shared" si="1"/>
        <v>0</v>
      </c>
      <c r="O34" t="str">
        <f t="shared" si="2"/>
        <v>Great</v>
      </c>
      <c r="P34" t="str">
        <f t="shared" si="3"/>
        <v>No Pain</v>
      </c>
      <c r="Q34">
        <f t="shared" si="4"/>
        <v>163.75</v>
      </c>
      <c r="R34">
        <f t="shared" si="5"/>
        <v>218.75</v>
      </c>
      <c r="S34">
        <f t="shared" si="9"/>
        <v>25.83</v>
      </c>
      <c r="T34">
        <f t="shared" si="10"/>
        <v>30.24</v>
      </c>
      <c r="U34" s="4">
        <v>63</v>
      </c>
      <c r="V34">
        <f t="shared" ref="V34:V52" si="11">(1/6)*S34*T34*U34</f>
        <v>8201.5415999999987</v>
      </c>
      <c r="W34" s="5">
        <f t="shared" si="8"/>
        <v>224.71910112359552</v>
      </c>
    </row>
    <row r="35" spans="1:23">
      <c r="A35" s="3">
        <v>34</v>
      </c>
      <c r="B35" s="4">
        <v>0.27</v>
      </c>
      <c r="C35" s="4">
        <v>0.44</v>
      </c>
      <c r="D35" s="4">
        <v>67</v>
      </c>
      <c r="E35" s="4">
        <v>82.6</v>
      </c>
      <c r="F35" s="4">
        <v>15.9</v>
      </c>
      <c r="G35" s="4">
        <v>270</v>
      </c>
      <c r="H35" s="4">
        <v>187</v>
      </c>
      <c r="I35" s="4">
        <v>83</v>
      </c>
      <c r="J35" s="4">
        <v>290</v>
      </c>
      <c r="K35" s="4">
        <v>20.5</v>
      </c>
      <c r="L35" s="4">
        <v>18</v>
      </c>
      <c r="M35" s="2">
        <v>1</v>
      </c>
      <c r="N35">
        <f t="shared" si="1"/>
        <v>1</v>
      </c>
      <c r="O35" t="str">
        <f t="shared" si="2"/>
        <v>Great</v>
      </c>
      <c r="P35" t="str">
        <f t="shared" si="3"/>
        <v>Pain</v>
      </c>
      <c r="Q35">
        <f t="shared" si="4"/>
        <v>313.75</v>
      </c>
      <c r="R35">
        <f t="shared" si="5"/>
        <v>218.75</v>
      </c>
      <c r="S35">
        <f t="shared" si="9"/>
        <v>18.09</v>
      </c>
      <c r="T35">
        <f t="shared" si="10"/>
        <v>29.48</v>
      </c>
      <c r="U35" s="4">
        <v>67</v>
      </c>
      <c r="V35">
        <f t="shared" si="11"/>
        <v>5955.1073999999999</v>
      </c>
      <c r="W35" s="5">
        <f t="shared" si="8"/>
        <v>281.6901408450704</v>
      </c>
    </row>
    <row r="36" spans="1:23">
      <c r="A36" s="3">
        <v>35</v>
      </c>
      <c r="B36" s="4">
        <v>0.38</v>
      </c>
      <c r="C36" s="4">
        <v>0.53</v>
      </c>
      <c r="D36" s="4">
        <v>45.8</v>
      </c>
      <c r="E36" s="4">
        <v>100</v>
      </c>
      <c r="F36" s="4">
        <v>13.6</v>
      </c>
      <c r="G36" s="4">
        <v>103</v>
      </c>
      <c r="H36" s="4">
        <v>86</v>
      </c>
      <c r="I36" s="4">
        <v>19</v>
      </c>
      <c r="J36" s="4">
        <v>290</v>
      </c>
      <c r="K36" s="4">
        <v>20.5</v>
      </c>
      <c r="L36" s="4">
        <v>18</v>
      </c>
      <c r="M36" s="2">
        <v>1</v>
      </c>
      <c r="N36">
        <f t="shared" si="1"/>
        <v>0</v>
      </c>
      <c r="O36">
        <f t="shared" si="2"/>
        <v>1</v>
      </c>
      <c r="P36" t="str">
        <f t="shared" si="3"/>
        <v>Pain</v>
      </c>
      <c r="Q36">
        <f t="shared" si="4"/>
        <v>146.75</v>
      </c>
      <c r="R36">
        <f t="shared" si="5"/>
        <v>218.75</v>
      </c>
      <c r="S36">
        <f t="shared" si="9"/>
        <v>17.404</v>
      </c>
      <c r="T36">
        <f t="shared" si="10"/>
        <v>24.274000000000001</v>
      </c>
      <c r="U36" s="4">
        <v>45.8</v>
      </c>
      <c r="V36">
        <f t="shared" si="11"/>
        <v>3224.8138461333328</v>
      </c>
      <c r="W36" s="5">
        <f t="shared" si="8"/>
        <v>219.7802197802198</v>
      </c>
    </row>
    <row r="37" spans="1:23">
      <c r="A37" s="3">
        <v>36</v>
      </c>
      <c r="B37" s="4">
        <v>0.3</v>
      </c>
      <c r="C37" s="4">
        <v>0.34</v>
      </c>
      <c r="D37" s="4">
        <v>76.099999999999994</v>
      </c>
      <c r="E37" s="4">
        <v>16.3</v>
      </c>
      <c r="F37" s="4">
        <v>17.100000000000001</v>
      </c>
      <c r="G37" s="4">
        <v>141</v>
      </c>
      <c r="H37" s="4">
        <v>91</v>
      </c>
      <c r="I37" s="4">
        <v>50</v>
      </c>
      <c r="J37" s="4">
        <v>290</v>
      </c>
      <c r="K37" s="4">
        <v>20.5</v>
      </c>
      <c r="L37" s="4">
        <v>18</v>
      </c>
      <c r="M37" s="2">
        <v>0</v>
      </c>
      <c r="N37">
        <f t="shared" si="1"/>
        <v>0</v>
      </c>
      <c r="O37" t="str">
        <f t="shared" si="2"/>
        <v>Great</v>
      </c>
      <c r="P37" t="str">
        <f t="shared" si="3"/>
        <v>No Pain</v>
      </c>
      <c r="Q37">
        <f t="shared" si="4"/>
        <v>184.75</v>
      </c>
      <c r="R37">
        <f t="shared" si="5"/>
        <v>218.75</v>
      </c>
      <c r="S37">
        <f t="shared" si="9"/>
        <v>22.83</v>
      </c>
      <c r="T37">
        <f t="shared" si="10"/>
        <v>25.873999999999999</v>
      </c>
      <c r="U37" s="4">
        <v>76.099999999999994</v>
      </c>
      <c r="V37">
        <f t="shared" si="11"/>
        <v>7492.0883769999982</v>
      </c>
      <c r="W37" s="5">
        <f t="shared" si="8"/>
        <v>312.5</v>
      </c>
    </row>
    <row r="38" spans="1:23">
      <c r="A38" s="3">
        <v>37</v>
      </c>
      <c r="B38" s="2">
        <v>0.56000000000000005</v>
      </c>
      <c r="C38" s="2">
        <v>0.56999999999999995</v>
      </c>
      <c r="D38" s="2">
        <v>53.8</v>
      </c>
      <c r="E38" s="2">
        <v>77</v>
      </c>
      <c r="F38" s="2">
        <v>17.7</v>
      </c>
      <c r="G38" s="2">
        <v>100</v>
      </c>
      <c r="H38" s="2">
        <v>62</v>
      </c>
      <c r="I38" s="2">
        <v>38</v>
      </c>
      <c r="J38" s="3">
        <v>31.9</v>
      </c>
      <c r="K38" s="3">
        <v>16.5</v>
      </c>
      <c r="L38" s="3">
        <v>16.5</v>
      </c>
      <c r="M38" s="2">
        <v>0</v>
      </c>
      <c r="N38">
        <f t="shared" si="1"/>
        <v>0</v>
      </c>
      <c r="O38" t="str">
        <f t="shared" si="2"/>
        <v>Great</v>
      </c>
      <c r="P38" t="str">
        <f t="shared" si="3"/>
        <v>No Pain</v>
      </c>
      <c r="Q38">
        <f t="shared" si="4"/>
        <v>143.75</v>
      </c>
      <c r="R38">
        <f t="shared" si="5"/>
        <v>218.75</v>
      </c>
      <c r="S38">
        <f t="shared" si="9"/>
        <v>30.128</v>
      </c>
      <c r="T38">
        <f t="shared" si="10"/>
        <v>30.665999999999997</v>
      </c>
      <c r="U38" s="2">
        <v>53.8</v>
      </c>
      <c r="V38">
        <f t="shared" si="11"/>
        <v>8284.3503903999972</v>
      </c>
      <c r="W38" s="5">
        <f t="shared" si="8"/>
        <v>176.99115044247787</v>
      </c>
    </row>
    <row r="39" spans="1:23">
      <c r="A39" s="3">
        <v>38</v>
      </c>
      <c r="B39" s="4">
        <v>0.37</v>
      </c>
      <c r="C39" s="4">
        <v>0.47</v>
      </c>
      <c r="D39" s="4">
        <v>69.5</v>
      </c>
      <c r="E39" s="4">
        <v>10.7</v>
      </c>
      <c r="F39" s="4">
        <v>18.899999999999999</v>
      </c>
      <c r="G39" s="4">
        <v>182</v>
      </c>
      <c r="H39" s="4">
        <v>106</v>
      </c>
      <c r="I39" s="4">
        <v>76</v>
      </c>
      <c r="J39" s="4">
        <v>290</v>
      </c>
      <c r="K39" s="4">
        <v>20.5</v>
      </c>
      <c r="L39" s="4">
        <v>18</v>
      </c>
      <c r="M39" s="2">
        <v>1</v>
      </c>
      <c r="N39">
        <f t="shared" si="1"/>
        <v>1</v>
      </c>
      <c r="O39" t="str">
        <f t="shared" si="2"/>
        <v>Great</v>
      </c>
      <c r="P39" t="str">
        <f t="shared" si="3"/>
        <v>Pain</v>
      </c>
      <c r="Q39">
        <f t="shared" si="4"/>
        <v>225.75</v>
      </c>
      <c r="R39">
        <f t="shared" si="5"/>
        <v>218.75</v>
      </c>
      <c r="S39">
        <f t="shared" si="9"/>
        <v>25.715</v>
      </c>
      <c r="T39">
        <f t="shared" si="10"/>
        <v>32.664999999999999</v>
      </c>
      <c r="U39" s="4">
        <v>69.5</v>
      </c>
      <c r="V39">
        <f t="shared" si="11"/>
        <v>9729.773835416665</v>
      </c>
      <c r="W39" s="5">
        <f t="shared" si="8"/>
        <v>238.0952380952381</v>
      </c>
    </row>
    <row r="40" spans="1:23">
      <c r="A40" s="3">
        <v>39</v>
      </c>
      <c r="B40" s="4">
        <v>0.51</v>
      </c>
      <c r="C40" s="4">
        <v>0.53</v>
      </c>
      <c r="D40" s="4">
        <v>57.3</v>
      </c>
      <c r="E40" s="4">
        <v>8</v>
      </c>
      <c r="F40" s="4">
        <v>19</v>
      </c>
      <c r="G40" s="4">
        <v>103</v>
      </c>
      <c r="H40" s="4">
        <v>60</v>
      </c>
      <c r="I40" s="4">
        <v>43</v>
      </c>
      <c r="J40" s="4">
        <v>290</v>
      </c>
      <c r="K40" s="4">
        <v>20.5</v>
      </c>
      <c r="L40" s="4">
        <v>18</v>
      </c>
      <c r="M40" s="2">
        <v>1</v>
      </c>
      <c r="N40">
        <f t="shared" si="1"/>
        <v>0</v>
      </c>
      <c r="O40">
        <f t="shared" si="2"/>
        <v>1</v>
      </c>
      <c r="P40" t="str">
        <f t="shared" si="3"/>
        <v>Pain</v>
      </c>
      <c r="Q40">
        <f t="shared" si="4"/>
        <v>146.75</v>
      </c>
      <c r="R40">
        <f t="shared" si="5"/>
        <v>218.75</v>
      </c>
      <c r="S40">
        <f t="shared" si="9"/>
        <v>29.222999999999999</v>
      </c>
      <c r="T40">
        <f t="shared" si="10"/>
        <v>30.369</v>
      </c>
      <c r="U40" s="4">
        <v>57.3</v>
      </c>
      <c r="V40">
        <f t="shared" si="11"/>
        <v>8475.3698908499991</v>
      </c>
      <c r="W40" s="5">
        <f t="shared" si="8"/>
        <v>192.30769230769232</v>
      </c>
    </row>
    <row r="41" spans="1:23">
      <c r="A41" s="3">
        <v>40</v>
      </c>
      <c r="B41" s="4">
        <v>0.25</v>
      </c>
      <c r="C41" s="4">
        <v>0.27</v>
      </c>
      <c r="D41" s="4">
        <v>73.099999999999994</v>
      </c>
      <c r="E41" s="4">
        <v>22.2</v>
      </c>
      <c r="F41" s="4">
        <v>14.8</v>
      </c>
      <c r="G41" s="4">
        <v>101</v>
      </c>
      <c r="H41" s="4">
        <v>101</v>
      </c>
      <c r="I41" s="4">
        <v>24</v>
      </c>
      <c r="J41" s="4">
        <v>290</v>
      </c>
      <c r="K41" s="4">
        <v>20.5</v>
      </c>
      <c r="L41" s="4">
        <v>18</v>
      </c>
      <c r="M41" s="2">
        <v>1</v>
      </c>
      <c r="N41">
        <f t="shared" si="1"/>
        <v>0</v>
      </c>
      <c r="O41">
        <f t="shared" si="2"/>
        <v>1</v>
      </c>
      <c r="P41" t="str">
        <f t="shared" si="3"/>
        <v>Pain</v>
      </c>
      <c r="Q41">
        <f t="shared" si="4"/>
        <v>144.75</v>
      </c>
      <c r="R41">
        <f t="shared" si="5"/>
        <v>218.75</v>
      </c>
      <c r="S41">
        <f t="shared" si="9"/>
        <v>18.274999999999999</v>
      </c>
      <c r="T41">
        <f t="shared" si="10"/>
        <v>19.736999999999998</v>
      </c>
      <c r="U41" s="4">
        <v>73.099999999999994</v>
      </c>
      <c r="V41">
        <f t="shared" si="11"/>
        <v>4394.451273749999</v>
      </c>
      <c r="W41" s="5">
        <f t="shared" si="8"/>
        <v>384.61538461538458</v>
      </c>
    </row>
    <row r="42" spans="1:23">
      <c r="A42" s="3">
        <v>41</v>
      </c>
      <c r="B42" s="4">
        <v>0.44</v>
      </c>
      <c r="C42" s="4">
        <v>0.47</v>
      </c>
      <c r="D42" s="4">
        <v>55.4</v>
      </c>
      <c r="E42" s="4">
        <v>36.4</v>
      </c>
      <c r="F42" s="4">
        <v>16.2</v>
      </c>
      <c r="G42" s="4">
        <v>236</v>
      </c>
      <c r="H42" s="4">
        <v>201</v>
      </c>
      <c r="I42" s="4">
        <v>35</v>
      </c>
      <c r="J42" s="4">
        <v>290</v>
      </c>
      <c r="K42" s="4">
        <v>20.5</v>
      </c>
      <c r="L42" s="4">
        <v>18</v>
      </c>
      <c r="M42" s="2">
        <v>1</v>
      </c>
      <c r="N42">
        <f t="shared" si="1"/>
        <v>1</v>
      </c>
      <c r="O42" t="str">
        <f t="shared" si="2"/>
        <v>Great</v>
      </c>
      <c r="P42" t="str">
        <f t="shared" si="3"/>
        <v>Pain</v>
      </c>
      <c r="Q42">
        <f t="shared" si="4"/>
        <v>279.75</v>
      </c>
      <c r="R42">
        <f t="shared" si="5"/>
        <v>218.75</v>
      </c>
      <c r="S42">
        <f t="shared" si="9"/>
        <v>24.376000000000001</v>
      </c>
      <c r="T42">
        <f t="shared" si="10"/>
        <v>26.037999999999997</v>
      </c>
      <c r="U42" s="4">
        <v>55.4</v>
      </c>
      <c r="V42">
        <f t="shared" si="11"/>
        <v>5860.4177925333324</v>
      </c>
      <c r="W42" s="5">
        <f t="shared" si="8"/>
        <v>219.78021978021977</v>
      </c>
    </row>
    <row r="43" spans="1:23">
      <c r="A43" s="3">
        <v>42</v>
      </c>
      <c r="B43" s="4">
        <v>0.46</v>
      </c>
      <c r="C43" s="4">
        <v>0.46</v>
      </c>
      <c r="D43" s="4">
        <v>82.1</v>
      </c>
      <c r="E43" s="4">
        <v>2.8</v>
      </c>
      <c r="F43" s="4">
        <v>26.7</v>
      </c>
      <c r="G43" s="4">
        <v>182</v>
      </c>
      <c r="H43" s="4">
        <v>75</v>
      </c>
      <c r="I43" s="4">
        <v>107</v>
      </c>
      <c r="J43" s="4">
        <v>290</v>
      </c>
      <c r="K43" s="4">
        <v>20.5</v>
      </c>
      <c r="L43" s="4">
        <v>18</v>
      </c>
      <c r="M43" s="2">
        <v>0</v>
      </c>
      <c r="N43">
        <f t="shared" si="1"/>
        <v>1</v>
      </c>
      <c r="O43">
        <f t="shared" si="2"/>
        <v>-1</v>
      </c>
      <c r="P43" t="str">
        <f t="shared" si="3"/>
        <v>No Pain</v>
      </c>
      <c r="Q43">
        <f t="shared" si="4"/>
        <v>225.75</v>
      </c>
      <c r="R43">
        <f t="shared" si="5"/>
        <v>218.75</v>
      </c>
      <c r="S43">
        <f t="shared" si="9"/>
        <v>37.765999999999998</v>
      </c>
      <c r="T43">
        <f t="shared" si="10"/>
        <v>37.765999999999998</v>
      </c>
      <c r="U43" s="4">
        <v>82.1</v>
      </c>
      <c r="V43">
        <f t="shared" si="11"/>
        <v>19516.138177933328</v>
      </c>
      <c r="W43" s="5">
        <f t="shared" si="8"/>
        <v>217.39130434782606</v>
      </c>
    </row>
    <row r="44" spans="1:23">
      <c r="A44" s="3">
        <v>43</v>
      </c>
      <c r="B44" s="4">
        <v>0.23</v>
      </c>
      <c r="C44" s="4">
        <v>0.37</v>
      </c>
      <c r="D44" s="4">
        <v>88.6</v>
      </c>
      <c r="E44" s="4">
        <v>14.2</v>
      </c>
      <c r="F44" s="4">
        <v>19.100000000000001</v>
      </c>
      <c r="G44" s="4">
        <v>473</v>
      </c>
      <c r="H44" s="4">
        <v>272</v>
      </c>
      <c r="I44" s="4">
        <v>201</v>
      </c>
      <c r="J44" s="4">
        <v>290</v>
      </c>
      <c r="K44" s="4">
        <v>20.5</v>
      </c>
      <c r="L44" s="4">
        <v>18</v>
      </c>
      <c r="M44" s="2">
        <v>1</v>
      </c>
      <c r="N44">
        <f t="shared" si="1"/>
        <v>1</v>
      </c>
      <c r="O44" t="str">
        <f t="shared" si="2"/>
        <v>Great</v>
      </c>
      <c r="P44" t="str">
        <f t="shared" si="3"/>
        <v>Pain</v>
      </c>
      <c r="Q44">
        <f t="shared" si="4"/>
        <v>516.75</v>
      </c>
      <c r="R44">
        <f t="shared" si="5"/>
        <v>218.75</v>
      </c>
      <c r="S44">
        <f t="shared" si="9"/>
        <v>20.378</v>
      </c>
      <c r="T44">
        <f t="shared" si="10"/>
        <v>32.781999999999996</v>
      </c>
      <c r="U44" s="4">
        <v>88.6</v>
      </c>
      <c r="V44">
        <f t="shared" si="11"/>
        <v>9864.5999009333318</v>
      </c>
      <c r="W44" s="5">
        <f t="shared" si="8"/>
        <v>333.33333333333337</v>
      </c>
    </row>
    <row r="45" spans="1:23">
      <c r="A45" s="3">
        <v>44</v>
      </c>
      <c r="B45" s="4">
        <v>0.24</v>
      </c>
      <c r="C45" s="4">
        <v>0.28999999999999998</v>
      </c>
      <c r="D45" s="4">
        <v>81.5</v>
      </c>
      <c r="E45" s="4">
        <v>15.2</v>
      </c>
      <c r="F45" s="4">
        <v>16</v>
      </c>
      <c r="G45" s="4">
        <v>223</v>
      </c>
      <c r="H45" s="4">
        <v>188</v>
      </c>
      <c r="I45" s="4">
        <v>70</v>
      </c>
      <c r="J45" s="4">
        <v>290</v>
      </c>
      <c r="K45" s="4">
        <v>20.5</v>
      </c>
      <c r="L45" s="4">
        <v>18</v>
      </c>
      <c r="M45" s="2">
        <v>0</v>
      </c>
      <c r="N45">
        <f t="shared" si="1"/>
        <v>1</v>
      </c>
      <c r="O45">
        <f t="shared" si="2"/>
        <v>-1</v>
      </c>
      <c r="P45" t="str">
        <f t="shared" si="3"/>
        <v>No Pain</v>
      </c>
      <c r="Q45">
        <f t="shared" si="4"/>
        <v>266.75</v>
      </c>
      <c r="R45">
        <f t="shared" si="5"/>
        <v>218.75</v>
      </c>
      <c r="S45">
        <f>B45*D45</f>
        <v>19.559999999999999</v>
      </c>
      <c r="T45">
        <f>C45*D45</f>
        <v>23.634999999999998</v>
      </c>
      <c r="U45" s="4">
        <v>81.5</v>
      </c>
      <c r="V45">
        <f t="shared" si="11"/>
        <v>6279.5831499999986</v>
      </c>
      <c r="W45" s="5">
        <f t="shared" si="8"/>
        <v>377.3584905660378</v>
      </c>
    </row>
    <row r="46" spans="1:23">
      <c r="A46" s="3">
        <v>44</v>
      </c>
      <c r="B46" s="4">
        <v>0.41</v>
      </c>
      <c r="C46" s="4">
        <v>0.48</v>
      </c>
      <c r="D46" s="4">
        <v>57.5</v>
      </c>
      <c r="E46" s="4">
        <v>9.1</v>
      </c>
      <c r="F46" s="4">
        <v>16</v>
      </c>
      <c r="G46" s="4">
        <v>96</v>
      </c>
      <c r="H46" s="4">
        <v>66</v>
      </c>
      <c r="I46" s="4">
        <v>30</v>
      </c>
      <c r="J46" s="4">
        <v>290</v>
      </c>
      <c r="K46" s="4">
        <v>20.5</v>
      </c>
      <c r="L46" s="4">
        <v>18</v>
      </c>
      <c r="M46" s="2">
        <v>0</v>
      </c>
      <c r="N46">
        <f t="shared" si="1"/>
        <v>0</v>
      </c>
      <c r="O46" t="str">
        <f t="shared" si="2"/>
        <v>Great</v>
      </c>
      <c r="P46" t="str">
        <f t="shared" si="3"/>
        <v>No Pain</v>
      </c>
      <c r="Q46">
        <f t="shared" si="4"/>
        <v>139.75</v>
      </c>
      <c r="R46">
        <f t="shared" si="5"/>
        <v>218.75</v>
      </c>
      <c r="S46">
        <f t="shared" ref="S46:S52" si="12">B46*D46</f>
        <v>23.574999999999999</v>
      </c>
      <c r="T46">
        <f t="shared" ref="T46:T52" si="13">C46*D46</f>
        <v>27.599999999999998</v>
      </c>
      <c r="U46" s="4">
        <v>57.5</v>
      </c>
      <c r="V46">
        <f t="shared" si="11"/>
        <v>6235.5874999999987</v>
      </c>
      <c r="W46" s="5">
        <f t="shared" si="8"/>
        <v>224.71910112359552</v>
      </c>
    </row>
    <row r="47" spans="1:23">
      <c r="A47" s="3">
        <v>46</v>
      </c>
      <c r="B47" s="4">
        <v>0.45</v>
      </c>
      <c r="C47" s="4">
        <v>0.52</v>
      </c>
      <c r="D47" s="4">
        <v>60</v>
      </c>
      <c r="E47" s="4">
        <v>6.5</v>
      </c>
      <c r="F47" s="4">
        <v>17.600000000000001</v>
      </c>
      <c r="G47" s="4">
        <v>107</v>
      </c>
      <c r="H47" s="4">
        <v>67</v>
      </c>
      <c r="I47" s="4">
        <v>40</v>
      </c>
      <c r="J47" s="4">
        <v>290</v>
      </c>
      <c r="K47" s="4">
        <v>20.5</v>
      </c>
      <c r="L47" s="4">
        <v>18</v>
      </c>
      <c r="M47" s="2">
        <v>0</v>
      </c>
      <c r="N47">
        <f t="shared" si="1"/>
        <v>0</v>
      </c>
      <c r="O47" t="str">
        <f t="shared" si="2"/>
        <v>Great</v>
      </c>
      <c r="P47" t="str">
        <f t="shared" si="3"/>
        <v>No Pain</v>
      </c>
      <c r="Q47">
        <f t="shared" si="4"/>
        <v>150.75</v>
      </c>
      <c r="R47">
        <f t="shared" si="5"/>
        <v>218.75</v>
      </c>
      <c r="S47">
        <f t="shared" si="12"/>
        <v>27</v>
      </c>
      <c r="T47">
        <f t="shared" si="13"/>
        <v>31.200000000000003</v>
      </c>
      <c r="U47" s="4">
        <v>60</v>
      </c>
      <c r="V47">
        <f t="shared" si="11"/>
        <v>8424</v>
      </c>
      <c r="W47" s="5">
        <f t="shared" si="8"/>
        <v>206.18556701030926</v>
      </c>
    </row>
    <row r="48" spans="1:23">
      <c r="A48" s="3">
        <v>47</v>
      </c>
      <c r="B48" s="4">
        <v>0.32</v>
      </c>
      <c r="C48" s="4">
        <v>0.39</v>
      </c>
      <c r="D48" s="4">
        <v>70.5</v>
      </c>
      <c r="E48" s="4">
        <v>34.4</v>
      </c>
      <c r="F48" s="4">
        <v>17.100000000000001</v>
      </c>
      <c r="G48" s="4">
        <v>166</v>
      </c>
      <c r="H48" s="4">
        <v>107</v>
      </c>
      <c r="I48" s="4">
        <v>59</v>
      </c>
      <c r="J48" s="4">
        <v>290</v>
      </c>
      <c r="K48" s="4">
        <v>20.5</v>
      </c>
      <c r="L48" s="4">
        <v>18</v>
      </c>
      <c r="M48" s="2">
        <v>0</v>
      </c>
      <c r="N48">
        <f t="shared" si="1"/>
        <v>0</v>
      </c>
      <c r="O48" t="str">
        <f t="shared" si="2"/>
        <v>Great</v>
      </c>
      <c r="P48" t="str">
        <f t="shared" si="3"/>
        <v>No Pain</v>
      </c>
      <c r="Q48">
        <f t="shared" si="4"/>
        <v>209.75</v>
      </c>
      <c r="R48">
        <f t="shared" si="5"/>
        <v>218.75</v>
      </c>
      <c r="S48">
        <f t="shared" si="12"/>
        <v>22.56</v>
      </c>
      <c r="T48">
        <f t="shared" si="13"/>
        <v>27.495000000000001</v>
      </c>
      <c r="U48" s="4">
        <v>70.5</v>
      </c>
      <c r="V48">
        <f t="shared" si="11"/>
        <v>7288.3745999999992</v>
      </c>
      <c r="W48" s="5">
        <f t="shared" si="8"/>
        <v>281.6901408450704</v>
      </c>
    </row>
    <row r="49" spans="1:23">
      <c r="A49" s="3">
        <v>48</v>
      </c>
      <c r="B49" s="4">
        <v>0.35</v>
      </c>
      <c r="C49" s="4">
        <v>0.56999999999999995</v>
      </c>
      <c r="D49" s="4">
        <v>61.2</v>
      </c>
      <c r="E49" s="4">
        <v>0.1</v>
      </c>
      <c r="F49" s="4">
        <v>17.100000000000001</v>
      </c>
      <c r="G49" s="4">
        <v>223</v>
      </c>
      <c r="H49" s="4">
        <v>143</v>
      </c>
      <c r="I49" s="4">
        <v>80</v>
      </c>
      <c r="J49" s="4">
        <v>290</v>
      </c>
      <c r="K49" s="4">
        <v>20.5</v>
      </c>
      <c r="L49" s="4">
        <v>18</v>
      </c>
      <c r="M49" s="2">
        <v>1</v>
      </c>
      <c r="N49">
        <f t="shared" si="1"/>
        <v>1</v>
      </c>
      <c r="O49" t="str">
        <f t="shared" si="2"/>
        <v>Great</v>
      </c>
      <c r="P49" t="str">
        <f t="shared" si="3"/>
        <v>Pain</v>
      </c>
      <c r="Q49">
        <f t="shared" si="4"/>
        <v>266.75</v>
      </c>
      <c r="R49">
        <f t="shared" si="5"/>
        <v>218.75</v>
      </c>
      <c r="S49">
        <f t="shared" si="12"/>
        <v>21.419999999999998</v>
      </c>
      <c r="T49">
        <f t="shared" si="13"/>
        <v>34.884</v>
      </c>
      <c r="U49" s="4">
        <v>61.2</v>
      </c>
      <c r="V49">
        <f t="shared" si="11"/>
        <v>7621.595855999999</v>
      </c>
      <c r="W49" s="5">
        <f t="shared" si="8"/>
        <v>217.39130434782606</v>
      </c>
    </row>
    <row r="50" spans="1:23">
      <c r="A50" s="3">
        <v>49</v>
      </c>
      <c r="B50" s="4">
        <v>0.28999999999999998</v>
      </c>
      <c r="C50" s="4">
        <v>0.43</v>
      </c>
      <c r="D50" s="4">
        <v>57.3</v>
      </c>
      <c r="E50" s="4">
        <v>1.25</v>
      </c>
      <c r="F50" s="4">
        <v>14.2</v>
      </c>
      <c r="G50" s="4">
        <v>181</v>
      </c>
      <c r="H50" s="4">
        <v>141</v>
      </c>
      <c r="I50" s="4">
        <v>40</v>
      </c>
      <c r="J50" s="4">
        <v>290</v>
      </c>
      <c r="K50" s="4">
        <v>20.5</v>
      </c>
      <c r="L50" s="4">
        <v>18</v>
      </c>
      <c r="M50" s="2">
        <v>1</v>
      </c>
      <c r="N50">
        <f t="shared" si="1"/>
        <v>1</v>
      </c>
      <c r="O50" t="str">
        <f t="shared" si="2"/>
        <v>Great</v>
      </c>
      <c r="P50" t="str">
        <f t="shared" si="3"/>
        <v>Pain</v>
      </c>
      <c r="Q50">
        <f t="shared" si="4"/>
        <v>224.75</v>
      </c>
      <c r="R50">
        <f t="shared" si="5"/>
        <v>218.75</v>
      </c>
      <c r="S50">
        <f t="shared" si="12"/>
        <v>16.616999999999997</v>
      </c>
      <c r="T50">
        <f t="shared" si="13"/>
        <v>24.638999999999999</v>
      </c>
      <c r="U50" s="4">
        <v>57.3</v>
      </c>
      <c r="V50">
        <f t="shared" si="11"/>
        <v>3910.0208116499984</v>
      </c>
      <c r="W50" s="5">
        <f t="shared" si="8"/>
        <v>277.77777777777777</v>
      </c>
    </row>
    <row r="51" spans="1:23">
      <c r="A51" s="3">
        <v>50</v>
      </c>
      <c r="B51" s="4">
        <v>0.47</v>
      </c>
      <c r="C51" s="4">
        <v>0.44</v>
      </c>
      <c r="D51" s="4">
        <v>71.900000000000006</v>
      </c>
      <c r="E51" s="4">
        <v>8.75</v>
      </c>
      <c r="F51" s="4">
        <v>21.2</v>
      </c>
      <c r="G51" s="4">
        <v>147</v>
      </c>
      <c r="H51" s="4">
        <v>62</v>
      </c>
      <c r="I51" s="4">
        <v>85</v>
      </c>
      <c r="J51" s="4">
        <v>290</v>
      </c>
      <c r="K51" s="4">
        <v>20.5</v>
      </c>
      <c r="L51" s="4">
        <v>18</v>
      </c>
      <c r="M51" s="2">
        <v>0</v>
      </c>
      <c r="N51">
        <f t="shared" si="1"/>
        <v>0</v>
      </c>
      <c r="O51" t="str">
        <f t="shared" si="2"/>
        <v>Great</v>
      </c>
      <c r="P51" t="str">
        <f t="shared" si="3"/>
        <v>No Pain</v>
      </c>
      <c r="Q51">
        <f t="shared" si="4"/>
        <v>190.75</v>
      </c>
      <c r="R51">
        <f t="shared" si="5"/>
        <v>218.75</v>
      </c>
      <c r="S51">
        <f t="shared" si="12"/>
        <v>33.792999999999999</v>
      </c>
      <c r="T51">
        <f t="shared" si="13"/>
        <v>31.636000000000003</v>
      </c>
      <c r="U51" s="4">
        <v>71.900000000000006</v>
      </c>
      <c r="V51">
        <f t="shared" si="11"/>
        <v>12811.086253533334</v>
      </c>
      <c r="W51" s="5">
        <f t="shared" si="8"/>
        <v>219.7802197802198</v>
      </c>
    </row>
    <row r="52" spans="1:23">
      <c r="A52" s="3">
        <v>51</v>
      </c>
      <c r="B52" s="4">
        <v>0.38</v>
      </c>
      <c r="C52" s="4">
        <v>0.64</v>
      </c>
      <c r="D52" s="4">
        <v>55.1</v>
      </c>
      <c r="E52" s="4">
        <v>1.62</v>
      </c>
      <c r="F52" s="4">
        <v>16.5</v>
      </c>
      <c r="G52" s="4">
        <v>192</v>
      </c>
      <c r="H52" s="4">
        <v>128</v>
      </c>
      <c r="I52" s="4">
        <v>64</v>
      </c>
      <c r="J52" s="4">
        <v>290</v>
      </c>
      <c r="K52" s="4">
        <v>20.5</v>
      </c>
      <c r="L52" s="4">
        <v>18</v>
      </c>
      <c r="M52" s="2">
        <v>1</v>
      </c>
      <c r="N52">
        <f t="shared" si="1"/>
        <v>1</v>
      </c>
      <c r="O52" t="str">
        <f t="shared" si="2"/>
        <v>Great</v>
      </c>
      <c r="P52" t="str">
        <f t="shared" si="3"/>
        <v>Pain</v>
      </c>
      <c r="Q52">
        <f t="shared" si="4"/>
        <v>235.75</v>
      </c>
      <c r="R52">
        <f t="shared" si="5"/>
        <v>218.75</v>
      </c>
      <c r="S52">
        <f t="shared" si="12"/>
        <v>20.938000000000002</v>
      </c>
      <c r="T52">
        <f t="shared" si="13"/>
        <v>35.264000000000003</v>
      </c>
      <c r="U52" s="4">
        <v>55.1</v>
      </c>
      <c r="V52">
        <f t="shared" si="11"/>
        <v>6780.5842538666675</v>
      </c>
      <c r="W52" s="5">
        <f t="shared" si="8"/>
        <v>196.07843137254901</v>
      </c>
    </row>
    <row r="53" spans="1:23">
      <c r="A53" s="3" t="s">
        <v>12</v>
      </c>
      <c r="B53" s="2">
        <v>0.26</v>
      </c>
      <c r="C53" s="2">
        <v>0.31</v>
      </c>
      <c r="D53" s="2">
        <v>72.400000000000006</v>
      </c>
      <c r="E53" s="2">
        <v>4.5</v>
      </c>
      <c r="F53" s="2">
        <v>15.2</v>
      </c>
      <c r="G53" s="2">
        <v>111</v>
      </c>
      <c r="H53" s="2">
        <v>111</v>
      </c>
      <c r="I53" s="2">
        <v>19</v>
      </c>
      <c r="J53" s="3">
        <v>659</v>
      </c>
      <c r="K53" s="3">
        <v>15</v>
      </c>
      <c r="L53" s="7">
        <v>16.5</v>
      </c>
      <c r="M53" s="4">
        <f>SUM(M2:M52)</f>
        <v>28</v>
      </c>
      <c r="N53" s="12" t="s">
        <v>17</v>
      </c>
      <c r="O53" s="12"/>
      <c r="P53" s="12"/>
      <c r="Q53" s="12"/>
      <c r="R53" s="12"/>
      <c r="S53" s="9">
        <f>MAX(S2:S52)</f>
        <v>37.765999999999998</v>
      </c>
      <c r="T53" s="9">
        <f>MAX(T2:T52)</f>
        <v>37.765999999999998</v>
      </c>
      <c r="U53" s="9">
        <f>MAX(U2:U52)</f>
        <v>92.3</v>
      </c>
      <c r="V53" s="9">
        <f>MAX(V2:V52)</f>
        <v>19516.138177933328</v>
      </c>
      <c r="W53" s="9">
        <f>MAX(W2:W52)</f>
        <v>400</v>
      </c>
    </row>
    <row r="54" spans="1:23">
      <c r="A54" s="3" t="s">
        <v>13</v>
      </c>
      <c r="B54" s="2">
        <v>0.35</v>
      </c>
      <c r="C54" s="2">
        <v>0.55000000000000004</v>
      </c>
      <c r="D54" s="2">
        <v>61.1</v>
      </c>
      <c r="E54" s="2">
        <v>16.100000000000001</v>
      </c>
      <c r="F54" s="2">
        <v>16.7</v>
      </c>
      <c r="G54" s="2">
        <v>205</v>
      </c>
      <c r="H54" s="2">
        <v>135</v>
      </c>
      <c r="I54" s="2">
        <v>70</v>
      </c>
      <c r="J54" s="3">
        <v>175.9</v>
      </c>
      <c r="K54" s="3">
        <v>6</v>
      </c>
      <c r="L54" s="3">
        <v>23.3</v>
      </c>
      <c r="M54" s="4"/>
      <c r="N54" s="12" t="s">
        <v>18</v>
      </c>
      <c r="O54" s="12"/>
      <c r="P54" s="12"/>
      <c r="Q54" s="12"/>
      <c r="R54" s="12"/>
      <c r="S54" s="9">
        <f>MIN(S2:S52)</f>
        <v>14.444000000000001</v>
      </c>
      <c r="T54" s="9">
        <f>MIN(T2:T52)</f>
        <v>17.238000000000003</v>
      </c>
      <c r="U54" s="9">
        <f>MIN(U2:U52)</f>
        <v>45.8</v>
      </c>
      <c r="V54" s="9">
        <f>MIN(V2:V52)</f>
        <v>2141.6551533000002</v>
      </c>
      <c r="W54" s="9">
        <f>MIN(W2:W52)</f>
        <v>169.49152542372883</v>
      </c>
    </row>
    <row r="55" spans="1:23">
      <c r="A55" s="3" t="s">
        <v>14</v>
      </c>
      <c r="B55" s="2">
        <v>0.56000000000000005</v>
      </c>
      <c r="C55" s="2">
        <v>0.56999999999999995</v>
      </c>
      <c r="D55" s="2">
        <v>53.8</v>
      </c>
      <c r="E55" s="2">
        <v>77</v>
      </c>
      <c r="F55" s="2">
        <v>17.7</v>
      </c>
      <c r="G55" s="2">
        <v>100</v>
      </c>
      <c r="H55" s="2">
        <v>62</v>
      </c>
      <c r="I55" s="2">
        <v>38</v>
      </c>
      <c r="J55" s="3">
        <v>31.9</v>
      </c>
      <c r="K55" s="3">
        <v>5</v>
      </c>
      <c r="L55" s="3">
        <v>26</v>
      </c>
      <c r="M55" s="4"/>
      <c r="N55" s="12" t="s">
        <v>22</v>
      </c>
      <c r="O55" s="12"/>
      <c r="P55" s="12"/>
      <c r="Q55" s="12"/>
      <c r="R55" s="12"/>
      <c r="S55" s="9">
        <f>AVERAGE(S2:S52)</f>
        <v>23.58503921568628</v>
      </c>
      <c r="T55" s="9">
        <f t="shared" ref="T55:U55" si="14">AVERAGE(T2:T52)</f>
        <v>29.498823529411755</v>
      </c>
      <c r="U55" s="9">
        <f t="shared" si="14"/>
        <v>67.023529411764713</v>
      </c>
      <c r="V55" s="9">
        <f>MIN(V3:V53)</f>
        <v>2141.6551533000002</v>
      </c>
      <c r="W55" s="9">
        <f>AVERAGE(W2:W52)</f>
        <v>258.61908639078729</v>
      </c>
    </row>
    <row r="56" spans="1:23">
      <c r="D56">
        <f>MAX(D2:D52)</f>
        <v>92.3</v>
      </c>
      <c r="E56" t="s">
        <v>19</v>
      </c>
      <c r="F56" t="s">
        <v>11</v>
      </c>
      <c r="G56" s="5">
        <f t="shared" ref="G56:L56" si="15">AVERAGE(G2:G55)</f>
        <v>170.57407407407408</v>
      </c>
      <c r="H56" s="5">
        <f t="shared" si="15"/>
        <v>114.35185185185185</v>
      </c>
      <c r="I56" s="5">
        <f t="shared" si="15"/>
        <v>61.074074074074076</v>
      </c>
      <c r="J56" s="5">
        <f t="shared" si="15"/>
        <v>289.88148148148144</v>
      </c>
      <c r="K56" s="8">
        <f t="shared" si="15"/>
        <v>19.842592592592592</v>
      </c>
      <c r="L56" s="5">
        <f t="shared" si="15"/>
        <v>18.218518518518518</v>
      </c>
      <c r="N56" s="12" t="s">
        <v>24</v>
      </c>
      <c r="O56" s="12"/>
      <c r="P56" s="12"/>
      <c r="Q56" s="12"/>
      <c r="R56" s="12"/>
      <c r="S56" s="9">
        <f>STDEV(S2:S52)</f>
        <v>5.1014131373993878</v>
      </c>
      <c r="T56" s="9">
        <f t="shared" ref="T56:V56" si="16">STDEV(T2:T52)</f>
        <v>4.6290232347911004</v>
      </c>
      <c r="U56" s="9">
        <f t="shared" si="16"/>
        <v>9.6904197687261107</v>
      </c>
      <c r="V56" s="9">
        <f t="shared" si="16"/>
        <v>3286.6777086412731</v>
      </c>
      <c r="W56" s="9">
        <f>STDEV(W2:W52)</f>
        <v>53.872165209707369</v>
      </c>
    </row>
    <row r="57" spans="1:23">
      <c r="D57">
        <f>MIN(D2:D52)</f>
        <v>45.8</v>
      </c>
      <c r="E57" t="s">
        <v>20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rawdata_withplussignsremoved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2012-03-18T16:51:13Z</cp:lastPrinted>
  <dcterms:created xsi:type="dcterms:W3CDTF">2012-02-17T21:54:07Z</dcterms:created>
  <dcterms:modified xsi:type="dcterms:W3CDTF">2012-03-19T18:05:59Z</dcterms:modified>
</cp:coreProperties>
</file>