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5270" windowHeight="8445"/>
  </bookViews>
  <sheets>
    <sheet name="rawdata_withplussignsremoved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2"/>
  <c r="L5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2"/>
  <c r="M3"/>
  <c r="N3" s="1"/>
  <c r="O3"/>
  <c r="P3" s="1"/>
  <c r="Q3" s="1"/>
  <c r="R3" s="1"/>
  <c r="S3" s="1"/>
  <c r="M4"/>
  <c r="N4" s="1"/>
  <c r="O4"/>
  <c r="P4" s="1"/>
  <c r="Q4" s="1"/>
  <c r="R4" s="1"/>
  <c r="S4" s="1"/>
  <c r="M5"/>
  <c r="N5" s="1"/>
  <c r="O5"/>
  <c r="P5" s="1"/>
  <c r="Q5" s="1"/>
  <c r="R5" s="1"/>
  <c r="S5" s="1"/>
  <c r="M6"/>
  <c r="N6" s="1"/>
  <c r="O6"/>
  <c r="P6" s="1"/>
  <c r="Q6" s="1"/>
  <c r="R6" s="1"/>
  <c r="S6" s="1"/>
  <c r="M7"/>
  <c r="N7"/>
  <c r="O7"/>
  <c r="P7"/>
  <c r="Q7" s="1"/>
  <c r="R7" s="1"/>
  <c r="S7" s="1"/>
  <c r="M8"/>
  <c r="N8" s="1"/>
  <c r="O8"/>
  <c r="P8" s="1"/>
  <c r="Q8" s="1"/>
  <c r="R8" s="1"/>
  <c r="S8" s="1"/>
  <c r="M9"/>
  <c r="N9" s="1"/>
  <c r="O9"/>
  <c r="P9" s="1"/>
  <c r="Q9" s="1"/>
  <c r="R9" s="1"/>
  <c r="S9" s="1"/>
  <c r="M10"/>
  <c r="N10" s="1"/>
  <c r="O10"/>
  <c r="P10" s="1"/>
  <c r="Q10" s="1"/>
  <c r="R10" s="1"/>
  <c r="S10" s="1"/>
  <c r="M11"/>
  <c r="N11" s="1"/>
  <c r="O11"/>
  <c r="P11" s="1"/>
  <c r="Q11" s="1"/>
  <c r="R11" s="1"/>
  <c r="S11" s="1"/>
  <c r="M12"/>
  <c r="N12" s="1"/>
  <c r="O12"/>
  <c r="P12" s="1"/>
  <c r="Q12" s="1"/>
  <c r="R12" s="1"/>
  <c r="S12" s="1"/>
  <c r="M13"/>
  <c r="N13" s="1"/>
  <c r="O13"/>
  <c r="P13" s="1"/>
  <c r="Q13" s="1"/>
  <c r="R13" s="1"/>
  <c r="S13" s="1"/>
  <c r="M14"/>
  <c r="N14" s="1"/>
  <c r="O14"/>
  <c r="P14" s="1"/>
  <c r="Q14" s="1"/>
  <c r="R14" s="1"/>
  <c r="S14" s="1"/>
  <c r="M15"/>
  <c r="N15" s="1"/>
  <c r="O15"/>
  <c r="P15" s="1"/>
  <c r="Q15" s="1"/>
  <c r="R15" s="1"/>
  <c r="S15" s="1"/>
  <c r="M16"/>
  <c r="N16" s="1"/>
  <c r="O16"/>
  <c r="P16" s="1"/>
  <c r="Q16" s="1"/>
  <c r="R16" s="1"/>
  <c r="S16" s="1"/>
  <c r="M17"/>
  <c r="N17" s="1"/>
  <c r="O17"/>
  <c r="P17" s="1"/>
  <c r="Q17" s="1"/>
  <c r="R17" s="1"/>
  <c r="S17" s="1"/>
  <c r="M18"/>
  <c r="N18" s="1"/>
  <c r="O18"/>
  <c r="P18" s="1"/>
  <c r="Q18" s="1"/>
  <c r="R18" s="1"/>
  <c r="S18" s="1"/>
  <c r="M19"/>
  <c r="N19" s="1"/>
  <c r="O19"/>
  <c r="P19" s="1"/>
  <c r="Q19" s="1"/>
  <c r="R19" s="1"/>
  <c r="S19" s="1"/>
  <c r="M20"/>
  <c r="N20" s="1"/>
  <c r="O20"/>
  <c r="P20" s="1"/>
  <c r="Q20" s="1"/>
  <c r="R20" s="1"/>
  <c r="S20" s="1"/>
  <c r="M21"/>
  <c r="N21" s="1"/>
  <c r="O21"/>
  <c r="P21" s="1"/>
  <c r="Q21" s="1"/>
  <c r="R21" s="1"/>
  <c r="S21" s="1"/>
  <c r="M22"/>
  <c r="N22" s="1"/>
  <c r="O22"/>
  <c r="P22" s="1"/>
  <c r="Q22" s="1"/>
  <c r="R22" s="1"/>
  <c r="S22" s="1"/>
  <c r="M23"/>
  <c r="N23" s="1"/>
  <c r="O23"/>
  <c r="P23" s="1"/>
  <c r="Q23" s="1"/>
  <c r="R23" s="1"/>
  <c r="S23" s="1"/>
  <c r="M24"/>
  <c r="N24" s="1"/>
  <c r="O24"/>
  <c r="P24" s="1"/>
  <c r="Q24" s="1"/>
  <c r="R24" s="1"/>
  <c r="S24" s="1"/>
  <c r="M25"/>
  <c r="N25" s="1"/>
  <c r="O25"/>
  <c r="P25" s="1"/>
  <c r="Q25" s="1"/>
  <c r="R25" s="1"/>
  <c r="S25" s="1"/>
  <c r="M26"/>
  <c r="N26" s="1"/>
  <c r="O26"/>
  <c r="P26" s="1"/>
  <c r="Q26" s="1"/>
  <c r="R26" s="1"/>
  <c r="S26" s="1"/>
  <c r="M27"/>
  <c r="N27" s="1"/>
  <c r="O27"/>
  <c r="P27" s="1"/>
  <c r="Q27" s="1"/>
  <c r="R27" s="1"/>
  <c r="S27" s="1"/>
  <c r="M28"/>
  <c r="N28" s="1"/>
  <c r="O28"/>
  <c r="P28" s="1"/>
  <c r="Q28" s="1"/>
  <c r="R28" s="1"/>
  <c r="S28" s="1"/>
  <c r="M29"/>
  <c r="N29" s="1"/>
  <c r="O29"/>
  <c r="P29" s="1"/>
  <c r="Q29" s="1"/>
  <c r="R29" s="1"/>
  <c r="S29" s="1"/>
  <c r="M30"/>
  <c r="N30" s="1"/>
  <c r="O30"/>
  <c r="P30" s="1"/>
  <c r="Q30" s="1"/>
  <c r="R30" s="1"/>
  <c r="S30" s="1"/>
  <c r="M31"/>
  <c r="N31" s="1"/>
  <c r="O31"/>
  <c r="P31" s="1"/>
  <c r="Q31" s="1"/>
  <c r="R31" s="1"/>
  <c r="S31" s="1"/>
  <c r="M32"/>
  <c r="N32" s="1"/>
  <c r="O32"/>
  <c r="P32" s="1"/>
  <c r="Q32" s="1"/>
  <c r="R32" s="1"/>
  <c r="S32" s="1"/>
  <c r="M33"/>
  <c r="N33" s="1"/>
  <c r="O33"/>
  <c r="P33" s="1"/>
  <c r="Q33" s="1"/>
  <c r="R33" s="1"/>
  <c r="S33" s="1"/>
  <c r="M34"/>
  <c r="N34" s="1"/>
  <c r="O34"/>
  <c r="P34" s="1"/>
  <c r="Q34" s="1"/>
  <c r="R34" s="1"/>
  <c r="S34" s="1"/>
  <c r="M35"/>
  <c r="N35" s="1"/>
  <c r="O35"/>
  <c r="P35" s="1"/>
  <c r="Q35" s="1"/>
  <c r="R35" s="1"/>
  <c r="S35" s="1"/>
  <c r="M36"/>
  <c r="N36" s="1"/>
  <c r="O36"/>
  <c r="P36" s="1"/>
  <c r="Q36" s="1"/>
  <c r="R36" s="1"/>
  <c r="S36" s="1"/>
  <c r="M37"/>
  <c r="N37" s="1"/>
  <c r="O37"/>
  <c r="P37" s="1"/>
  <c r="Q37" s="1"/>
  <c r="R37" s="1"/>
  <c r="S37" s="1"/>
  <c r="M38"/>
  <c r="N38" s="1"/>
  <c r="O38"/>
  <c r="P38" s="1"/>
  <c r="Q38" s="1"/>
  <c r="R38" s="1"/>
  <c r="S38" s="1"/>
  <c r="M39"/>
  <c r="N39" s="1"/>
  <c r="O39"/>
  <c r="P39" s="1"/>
  <c r="Q39" s="1"/>
  <c r="R39" s="1"/>
  <c r="S39" s="1"/>
  <c r="M40"/>
  <c r="N40" s="1"/>
  <c r="O40"/>
  <c r="P40" s="1"/>
  <c r="Q40" s="1"/>
  <c r="R40" s="1"/>
  <c r="S40" s="1"/>
  <c r="M41"/>
  <c r="N41" s="1"/>
  <c r="O41"/>
  <c r="P41" s="1"/>
  <c r="Q41" s="1"/>
  <c r="R41" s="1"/>
  <c r="S41" s="1"/>
  <c r="M42"/>
  <c r="N42" s="1"/>
  <c r="O42"/>
  <c r="P42" s="1"/>
  <c r="Q42" s="1"/>
  <c r="R42" s="1"/>
  <c r="S42" s="1"/>
  <c r="M43"/>
  <c r="N43" s="1"/>
  <c r="O43"/>
  <c r="P43" s="1"/>
  <c r="Q43" s="1"/>
  <c r="R43" s="1"/>
  <c r="S43" s="1"/>
  <c r="M44"/>
  <c r="N44" s="1"/>
  <c r="O44"/>
  <c r="P44" s="1"/>
  <c r="Q44" s="1"/>
  <c r="R44" s="1"/>
  <c r="S44" s="1"/>
  <c r="M45"/>
  <c r="N45" s="1"/>
  <c r="O45"/>
  <c r="P45" s="1"/>
  <c r="Q45" s="1"/>
  <c r="R45" s="1"/>
  <c r="S45" s="1"/>
  <c r="M46"/>
  <c r="N46" s="1"/>
  <c r="O46"/>
  <c r="P46" s="1"/>
  <c r="Q46" s="1"/>
  <c r="R46" s="1"/>
  <c r="S46" s="1"/>
  <c r="M47"/>
  <c r="N47" s="1"/>
  <c r="O47"/>
  <c r="P47" s="1"/>
  <c r="Q47" s="1"/>
  <c r="R47" s="1"/>
  <c r="S47" s="1"/>
  <c r="M48"/>
  <c r="N48" s="1"/>
  <c r="O48"/>
  <c r="P48" s="1"/>
  <c r="Q48" s="1"/>
  <c r="R48" s="1"/>
  <c r="S48" s="1"/>
  <c r="M49"/>
  <c r="N49" s="1"/>
  <c r="O49"/>
  <c r="P49" s="1"/>
  <c r="Q49" s="1"/>
  <c r="R49" s="1"/>
  <c r="S49" s="1"/>
  <c r="M50"/>
  <c r="N50" s="1"/>
  <c r="O50"/>
  <c r="P50" s="1"/>
  <c r="Q50" s="1"/>
  <c r="R50" s="1"/>
  <c r="S50" s="1"/>
  <c r="M51"/>
  <c r="N51" s="1"/>
  <c r="O51"/>
  <c r="P51" s="1"/>
  <c r="Q51" s="1"/>
  <c r="R51" s="1"/>
  <c r="S51" s="1"/>
  <c r="M52"/>
  <c r="N52" s="1"/>
  <c r="O52"/>
  <c r="P52" s="1"/>
  <c r="Q52" s="1"/>
  <c r="R52" s="1"/>
  <c r="S52" s="1"/>
  <c r="O2"/>
  <c r="P2" s="1"/>
  <c r="Q2" s="1"/>
  <c r="R2" s="1"/>
  <c r="M2"/>
  <c r="N2" s="1"/>
  <c r="J53"/>
  <c r="J54"/>
  <c r="J55"/>
  <c r="J56"/>
  <c r="R57" l="1"/>
  <c r="O57"/>
  <c r="Q57"/>
  <c r="P57"/>
  <c r="P58" s="1"/>
  <c r="T53"/>
  <c r="S2"/>
  <c r="S57" s="1"/>
  <c r="O55"/>
  <c r="O56"/>
  <c r="N53"/>
  <c r="N54" s="1"/>
  <c r="K53"/>
  <c r="K54" s="1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E2"/>
  <c r="D2"/>
  <c r="D56" s="1"/>
  <c r="C53"/>
  <c r="F53"/>
  <c r="G53"/>
  <c r="H53"/>
  <c r="I53"/>
  <c r="C54"/>
  <c r="F54"/>
  <c r="G54"/>
  <c r="H54"/>
  <c r="I54"/>
  <c r="C55"/>
  <c r="F55"/>
  <c r="G55"/>
  <c r="H55"/>
  <c r="I55"/>
  <c r="C56"/>
  <c r="F56"/>
  <c r="G56"/>
  <c r="H56"/>
  <c r="I56"/>
  <c r="B56"/>
  <c r="B55"/>
  <c r="B54"/>
  <c r="B53"/>
  <c r="V54" l="1"/>
  <c r="E53"/>
  <c r="D53"/>
  <c r="Q58"/>
  <c r="O54"/>
  <c r="P53"/>
  <c r="P55"/>
  <c r="O53"/>
  <c r="P56"/>
  <c r="P54"/>
  <c r="R55"/>
  <c r="R53"/>
  <c r="Q55"/>
  <c r="D55"/>
  <c r="D54"/>
  <c r="E56"/>
  <c r="E55"/>
  <c r="E54"/>
  <c r="S58" l="1"/>
  <c r="R58"/>
  <c r="T58" s="1"/>
  <c r="R54"/>
  <c r="Q53"/>
  <c r="R56"/>
  <c r="Q54"/>
  <c r="Q56"/>
  <c r="S56"/>
  <c r="S55"/>
</calcChain>
</file>

<file path=xl/sharedStrings.xml><?xml version="1.0" encoding="utf-8"?>
<sst xmlns="http://schemas.openxmlformats.org/spreadsheetml/2006/main" count="28" uniqueCount="28">
  <si>
    <t>k1</t>
  </si>
  <si>
    <t>k2</t>
  </si>
  <si>
    <t>D3 (mm)</t>
  </si>
  <si>
    <t>Peak Pressure (mmHg)</t>
  </si>
  <si>
    <t>Peak Total Stress (mmHg)</t>
  </si>
  <si>
    <t>Patient No.</t>
  </si>
  <si>
    <t>Mean</t>
  </si>
  <si>
    <t>SD</t>
  </si>
  <si>
    <t>Pain</t>
  </si>
  <si>
    <t>EF (%)</t>
  </si>
  <si>
    <t>D1 (mm)</t>
  </si>
  <si>
    <t>Min</t>
  </si>
  <si>
    <t>Max</t>
  </si>
  <si>
    <t>D2 (mm)</t>
  </si>
  <si>
    <t>Prediction</t>
  </si>
  <si>
    <t>Hits</t>
  </si>
  <si>
    <t>Cases with stress &gt; 175</t>
  </si>
  <si>
    <t>Cases with stress &gt; 150</t>
  </si>
  <si>
    <t>Cases with stress &gt; 125</t>
  </si>
  <si>
    <t>Cases with stress &gt; 100</t>
  </si>
  <si>
    <t>Cases with stress &lt; 100</t>
  </si>
  <si>
    <t xml:space="preserve">Subtract </t>
  </si>
  <si>
    <t>Count "YES" cases</t>
  </si>
  <si>
    <t>% cases</t>
  </si>
  <si>
    <t>i.e.,</t>
  </si>
  <si>
    <t>cases out of 40 with no pain but high stress</t>
  </si>
  <si>
    <t>Li 2010</t>
  </si>
  <si>
    <t>MY Peak Passive Stress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</si>
</sst>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10" xfId="0" applyFill="1" applyBorder="1"/>
    <xf numFmtId="1" fontId="0" fillId="0" borderId="0" xfId="0" applyNumberFormat="1"/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16" fillId="33" borderId="10" xfId="0" applyFont="1" applyFill="1" applyBorder="1" applyAlignment="1">
      <alignment wrapText="1"/>
    </xf>
    <xf numFmtId="0" fontId="0" fillId="33" borderId="0" xfId="0" applyFill="1"/>
    <xf numFmtId="0" fontId="16" fillId="33" borderId="10" xfId="0" applyFont="1" applyFill="1" applyBorder="1"/>
    <xf numFmtId="164" fontId="16" fillId="0" borderId="10" xfId="0" applyNumberFormat="1" applyFont="1" applyBorder="1"/>
    <xf numFmtId="0" fontId="16" fillId="0" borderId="0" xfId="0" applyFont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16" fillId="0" borderId="11" xfId="0" applyFont="1" applyFill="1" applyBorder="1" applyAlignment="1">
      <alignment wrapText="1"/>
    </xf>
    <xf numFmtId="0" fontId="0" fillId="0" borderId="0" xfId="0" applyAlignment="1">
      <alignment horizontal="right"/>
    </xf>
    <xf numFmtId="164" fontId="16" fillId="0" borderId="11" xfId="0" applyNumberFormat="1" applyFont="1" applyFill="1" applyBorder="1"/>
    <xf numFmtId="0" fontId="0" fillId="0" borderId="0" xfId="0" applyBorder="1"/>
    <xf numFmtId="0" fontId="0" fillId="34" borderId="10" xfId="0" applyFill="1" applyBorder="1"/>
    <xf numFmtId="164" fontId="0" fillId="34" borderId="10" xfId="0" applyNumberFormat="1" applyFont="1" applyFill="1" applyBorder="1"/>
    <xf numFmtId="164" fontId="0" fillId="34" borderId="10" xfId="0" applyNumberFormat="1" applyFont="1" applyFill="1" applyBorder="1" applyAlignment="1">
      <alignment wrapText="1"/>
    </xf>
    <xf numFmtId="164" fontId="0" fillId="34" borderId="10" xfId="0" applyNumberFormat="1" applyFill="1" applyBorder="1"/>
    <xf numFmtId="1" fontId="0" fillId="34" borderId="10" xfId="0" applyNumberFormat="1" applyFill="1" applyBorder="1"/>
    <xf numFmtId="1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8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3" sqref="D53:F56"/>
    </sheetView>
  </sheetViews>
  <sheetFormatPr defaultRowHeight="15"/>
  <cols>
    <col min="1" max="1" width="8.7109375" style="6" customWidth="1"/>
    <col min="2" max="2" width="4.7109375" customWidth="1"/>
    <col min="3" max="3" width="5" customWidth="1"/>
    <col min="4" max="4" width="6" customWidth="1"/>
    <col min="5" max="5" width="5.7109375" customWidth="1"/>
    <col min="6" max="6" width="5.5703125" customWidth="1"/>
    <col min="7" max="7" width="5.42578125" customWidth="1"/>
    <col min="8" max="8" width="8.5703125" customWidth="1"/>
    <col min="9" max="10" width="11" customWidth="1"/>
    <col min="12" max="12" width="11.28515625" customWidth="1"/>
    <col min="13" max="13" width="10.85546875" customWidth="1"/>
    <col min="20" max="20" width="23.28515625" customWidth="1"/>
  </cols>
  <sheetData>
    <row r="1" spans="1:20" ht="63.75" customHeight="1">
      <c r="A1" s="5" t="s">
        <v>5</v>
      </c>
      <c r="B1" s="3" t="s">
        <v>0</v>
      </c>
      <c r="C1" s="3" t="s">
        <v>1</v>
      </c>
      <c r="D1" s="9" t="s">
        <v>10</v>
      </c>
      <c r="E1" s="10" t="s">
        <v>13</v>
      </c>
      <c r="F1" s="3" t="s">
        <v>2</v>
      </c>
      <c r="G1" s="3" t="s">
        <v>9</v>
      </c>
      <c r="H1" s="3" t="s">
        <v>3</v>
      </c>
      <c r="I1" s="3" t="s">
        <v>4</v>
      </c>
      <c r="J1" s="3" t="s">
        <v>27</v>
      </c>
      <c r="K1" s="4" t="s">
        <v>8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18</v>
      </c>
      <c r="R1" s="11" t="s">
        <v>19</v>
      </c>
      <c r="S1" s="11" t="s">
        <v>20</v>
      </c>
    </row>
    <row r="2" spans="1:20" ht="15.75" customHeight="1">
      <c r="A2" s="1">
        <v>1</v>
      </c>
      <c r="B2" s="15">
        <v>0.26</v>
      </c>
      <c r="C2" s="15">
        <v>0.31</v>
      </c>
      <c r="D2" s="16">
        <f>B2*F2</f>
        <v>18.824000000000002</v>
      </c>
      <c r="E2" s="17">
        <f>C2*F2</f>
        <v>22.444000000000003</v>
      </c>
      <c r="F2" s="18">
        <v>72.400000000000006</v>
      </c>
      <c r="G2" s="15">
        <v>4.5</v>
      </c>
      <c r="H2" s="15">
        <v>15.2</v>
      </c>
      <c r="I2" s="15">
        <v>111</v>
      </c>
      <c r="J2" s="19">
        <v>111.13509999999999</v>
      </c>
      <c r="K2" s="15">
        <v>0</v>
      </c>
      <c r="L2">
        <f>IF(J2&gt;175,1,0)</f>
        <v>0</v>
      </c>
      <c r="M2">
        <f>IF(I2&gt;175,1,0)</f>
        <v>0</v>
      </c>
      <c r="N2">
        <f t="shared" ref="N2:N33" si="0">IF(K2&lt;&gt;M2,0,1)</f>
        <v>1</v>
      </c>
      <c r="O2">
        <f>IF(I2&gt;=175,"YES",I2)</f>
        <v>111</v>
      </c>
      <c r="P2">
        <f>IF(O2&gt;150,"YES",O2)</f>
        <v>111</v>
      </c>
      <c r="Q2">
        <f>IF(P2&gt;125,"YES",P2)</f>
        <v>111</v>
      </c>
      <c r="R2" t="str">
        <f>IF(Q2&gt;=100,"YES",Q2)</f>
        <v>YES</v>
      </c>
      <c r="S2" t="str">
        <f>IF(R2&lt;100,"YES",R2)</f>
        <v>YES</v>
      </c>
      <c r="T2" t="str">
        <f>IF(J2&lt;175,"Low Stress",IF(K2&lt;1,1,"High Stress and Pain"))</f>
        <v>Low Stress</v>
      </c>
    </row>
    <row r="3" spans="1:20">
      <c r="A3" s="1">
        <v>2</v>
      </c>
      <c r="B3" s="15">
        <v>0.5</v>
      </c>
      <c r="C3" s="15">
        <v>0.59</v>
      </c>
      <c r="D3" s="16">
        <f t="shared" ref="D3:D52" si="1">B3*F3</f>
        <v>29.85</v>
      </c>
      <c r="E3" s="17">
        <f t="shared" ref="E3:E52" si="2">C3*F3</f>
        <v>35.222999999999999</v>
      </c>
      <c r="F3" s="18">
        <v>59.7</v>
      </c>
      <c r="G3" s="15">
        <v>5.4</v>
      </c>
      <c r="H3" s="15">
        <v>19.399999999999999</v>
      </c>
      <c r="I3" s="15">
        <v>128</v>
      </c>
      <c r="J3" s="19">
        <v>69.299899999999994</v>
      </c>
      <c r="K3" s="15">
        <v>0</v>
      </c>
      <c r="L3">
        <f t="shared" ref="L3:L52" si="3">IF(J3&gt;175,1,0)</f>
        <v>0</v>
      </c>
      <c r="M3">
        <f t="shared" ref="M3:M52" si="4">IF(I3&gt;175,1,0)</f>
        <v>0</v>
      </c>
      <c r="N3">
        <f t="shared" si="0"/>
        <v>1</v>
      </c>
      <c r="O3">
        <f t="shared" ref="O3:O52" si="5">IF(I3&gt;=175,"YES",I3)</f>
        <v>128</v>
      </c>
      <c r="P3">
        <f t="shared" ref="P3:P52" si="6">IF(O3&gt;150,"YES",O3)</f>
        <v>128</v>
      </c>
      <c r="Q3" t="str">
        <f t="shared" ref="Q3:Q52" si="7">IF(P3&gt;125,"YES",P3)</f>
        <v>YES</v>
      </c>
      <c r="R3" t="str">
        <f t="shared" ref="R3:R52" si="8">IF(Q3&gt;=100,"YES",Q3)</f>
        <v>YES</v>
      </c>
      <c r="S3" t="str">
        <f t="shared" ref="S3:S52" si="9">IF(R3&lt;100,"YES",R3)</f>
        <v>YES</v>
      </c>
      <c r="T3" t="str">
        <f t="shared" ref="T3:T52" si="10">IF(J3&lt;175,"Low Stress",IF(K3&lt;1,1,"High Stress and Pain"))</f>
        <v>Low Stress</v>
      </c>
    </row>
    <row r="4" spans="1:20">
      <c r="A4" s="1">
        <v>3</v>
      </c>
      <c r="B4" s="15">
        <v>0.36</v>
      </c>
      <c r="C4" s="15">
        <v>0.36</v>
      </c>
      <c r="D4" s="16">
        <f t="shared" si="1"/>
        <v>25.992000000000001</v>
      </c>
      <c r="E4" s="17">
        <f t="shared" si="2"/>
        <v>25.992000000000001</v>
      </c>
      <c r="F4" s="18">
        <v>72.2</v>
      </c>
      <c r="G4" s="15">
        <v>11.4</v>
      </c>
      <c r="H4" s="15">
        <v>16.399999999999999</v>
      </c>
      <c r="I4" s="15">
        <v>94</v>
      </c>
      <c r="J4" s="19">
        <v>53.386600000000001</v>
      </c>
      <c r="K4" s="15">
        <v>0</v>
      </c>
      <c r="L4">
        <f t="shared" si="3"/>
        <v>0</v>
      </c>
      <c r="M4">
        <f t="shared" si="4"/>
        <v>0</v>
      </c>
      <c r="N4">
        <f t="shared" si="0"/>
        <v>1</v>
      </c>
      <c r="O4">
        <f t="shared" si="5"/>
        <v>94</v>
      </c>
      <c r="P4">
        <f t="shared" si="6"/>
        <v>94</v>
      </c>
      <c r="Q4">
        <f t="shared" si="7"/>
        <v>94</v>
      </c>
      <c r="R4">
        <f t="shared" si="8"/>
        <v>94</v>
      </c>
      <c r="S4" t="str">
        <f t="shared" si="9"/>
        <v>YES</v>
      </c>
      <c r="T4" t="str">
        <f t="shared" si="10"/>
        <v>Low Stress</v>
      </c>
    </row>
    <row r="5" spans="1:20">
      <c r="A5" s="1">
        <v>4</v>
      </c>
      <c r="B5" s="15">
        <v>0.56999999999999995</v>
      </c>
      <c r="C5" s="15">
        <v>0.61</v>
      </c>
      <c r="D5" s="16">
        <f t="shared" si="1"/>
        <v>32.774999999999999</v>
      </c>
      <c r="E5" s="17">
        <f t="shared" si="2"/>
        <v>35.074999999999996</v>
      </c>
      <c r="F5" s="18">
        <v>57.5</v>
      </c>
      <c r="G5" s="15">
        <v>15.5</v>
      </c>
      <c r="H5" s="15">
        <v>20.399999999999999</v>
      </c>
      <c r="I5" s="15">
        <v>119</v>
      </c>
      <c r="J5" s="19">
        <v>63.817999999999998</v>
      </c>
      <c r="K5" s="15">
        <v>0</v>
      </c>
      <c r="L5">
        <f t="shared" si="3"/>
        <v>0</v>
      </c>
      <c r="M5">
        <f t="shared" si="4"/>
        <v>0</v>
      </c>
      <c r="N5">
        <f t="shared" si="0"/>
        <v>1</v>
      </c>
      <c r="O5">
        <f t="shared" si="5"/>
        <v>119</v>
      </c>
      <c r="P5">
        <f t="shared" si="6"/>
        <v>119</v>
      </c>
      <c r="Q5">
        <f t="shared" si="7"/>
        <v>119</v>
      </c>
      <c r="R5" t="str">
        <f t="shared" si="8"/>
        <v>YES</v>
      </c>
      <c r="S5" t="str">
        <f t="shared" si="9"/>
        <v>YES</v>
      </c>
      <c r="T5" t="str">
        <f t="shared" si="10"/>
        <v>Low Stress</v>
      </c>
    </row>
    <row r="6" spans="1:20">
      <c r="A6" s="1">
        <v>5</v>
      </c>
      <c r="B6" s="15">
        <v>0.22</v>
      </c>
      <c r="C6" s="15">
        <v>0.28000000000000003</v>
      </c>
      <c r="D6" s="16">
        <f t="shared" si="1"/>
        <v>16.302</v>
      </c>
      <c r="E6" s="17">
        <f t="shared" si="2"/>
        <v>20.748000000000001</v>
      </c>
      <c r="F6" s="18">
        <v>74.099999999999994</v>
      </c>
      <c r="G6" s="15">
        <v>10.7</v>
      </c>
      <c r="H6" s="15">
        <v>14.4</v>
      </c>
      <c r="I6" s="15">
        <v>202</v>
      </c>
      <c r="J6" s="19">
        <v>158.41659999999999</v>
      </c>
      <c r="K6" s="15">
        <v>1</v>
      </c>
      <c r="L6">
        <f t="shared" si="3"/>
        <v>0</v>
      </c>
      <c r="M6">
        <f t="shared" si="4"/>
        <v>1</v>
      </c>
      <c r="N6">
        <f t="shared" si="0"/>
        <v>1</v>
      </c>
      <c r="O6" t="str">
        <f t="shared" si="5"/>
        <v>YES</v>
      </c>
      <c r="P6" t="str">
        <f t="shared" si="6"/>
        <v>YES</v>
      </c>
      <c r="Q6" t="str">
        <f t="shared" si="7"/>
        <v>YES</v>
      </c>
      <c r="R6" t="str">
        <f t="shared" si="8"/>
        <v>YES</v>
      </c>
      <c r="S6" t="str">
        <f t="shared" si="9"/>
        <v>YES</v>
      </c>
      <c r="T6" t="str">
        <f t="shared" si="10"/>
        <v>Low Stress</v>
      </c>
    </row>
    <row r="7" spans="1:20">
      <c r="A7" s="1">
        <v>6</v>
      </c>
      <c r="B7" s="15">
        <v>0.3</v>
      </c>
      <c r="C7" s="15">
        <v>0.41</v>
      </c>
      <c r="D7" s="16">
        <f t="shared" si="1"/>
        <v>20.639999999999997</v>
      </c>
      <c r="E7" s="17">
        <f t="shared" si="2"/>
        <v>28.207999999999998</v>
      </c>
      <c r="F7" s="18">
        <v>68.8</v>
      </c>
      <c r="G7" s="15">
        <v>10</v>
      </c>
      <c r="H7" s="15">
        <v>16.399999999999999</v>
      </c>
      <c r="I7" s="15">
        <v>204</v>
      </c>
      <c r="J7" s="19">
        <v>140.2869</v>
      </c>
      <c r="K7" s="15">
        <v>1</v>
      </c>
      <c r="L7">
        <f t="shared" si="3"/>
        <v>0</v>
      </c>
      <c r="M7">
        <f t="shared" si="4"/>
        <v>1</v>
      </c>
      <c r="N7">
        <f t="shared" si="0"/>
        <v>1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YES</v>
      </c>
      <c r="S7" t="str">
        <f t="shared" si="9"/>
        <v>YES</v>
      </c>
      <c r="T7" t="str">
        <f t="shared" si="10"/>
        <v>Low Stress</v>
      </c>
    </row>
    <row r="8" spans="1:20">
      <c r="A8" s="1">
        <v>7</v>
      </c>
      <c r="B8" s="15">
        <v>0.43</v>
      </c>
      <c r="C8" s="15">
        <v>0.55000000000000004</v>
      </c>
      <c r="D8" s="16">
        <f t="shared" si="1"/>
        <v>24.638999999999999</v>
      </c>
      <c r="E8" s="17">
        <f t="shared" si="2"/>
        <v>31.515000000000001</v>
      </c>
      <c r="F8" s="18">
        <v>57.3</v>
      </c>
      <c r="G8" s="15">
        <v>14</v>
      </c>
      <c r="H8" s="15">
        <v>16.899999999999999</v>
      </c>
      <c r="I8" s="15">
        <v>131</v>
      </c>
      <c r="J8" s="19">
        <v>84.198300000000003</v>
      </c>
      <c r="K8" s="15">
        <v>0</v>
      </c>
      <c r="L8">
        <f t="shared" si="3"/>
        <v>0</v>
      </c>
      <c r="M8">
        <f t="shared" si="4"/>
        <v>0</v>
      </c>
      <c r="N8">
        <f t="shared" si="0"/>
        <v>1</v>
      </c>
      <c r="O8">
        <f t="shared" si="5"/>
        <v>131</v>
      </c>
      <c r="P8">
        <f t="shared" si="6"/>
        <v>131</v>
      </c>
      <c r="Q8" t="str">
        <f t="shared" si="7"/>
        <v>YES</v>
      </c>
      <c r="R8" t="str">
        <f t="shared" si="8"/>
        <v>YES</v>
      </c>
      <c r="S8" t="str">
        <f t="shared" si="9"/>
        <v>YES</v>
      </c>
      <c r="T8" t="str">
        <f t="shared" si="10"/>
        <v>Low Stress</v>
      </c>
    </row>
    <row r="9" spans="1:20">
      <c r="A9" s="1">
        <v>8</v>
      </c>
      <c r="B9" s="15">
        <v>0.4</v>
      </c>
      <c r="C9" s="15">
        <v>0.54</v>
      </c>
      <c r="D9" s="16">
        <f t="shared" si="1"/>
        <v>26.680000000000003</v>
      </c>
      <c r="E9" s="17">
        <f t="shared" si="2"/>
        <v>36.018000000000001</v>
      </c>
      <c r="F9" s="18">
        <v>66.7</v>
      </c>
      <c r="G9" s="15">
        <v>21.9</v>
      </c>
      <c r="H9" s="15">
        <v>19.600000000000001</v>
      </c>
      <c r="I9" s="15">
        <v>205</v>
      </c>
      <c r="J9" s="19">
        <v>111.6514</v>
      </c>
      <c r="K9" s="15">
        <v>1</v>
      </c>
      <c r="L9">
        <f t="shared" si="3"/>
        <v>0</v>
      </c>
      <c r="M9">
        <f t="shared" si="4"/>
        <v>1</v>
      </c>
      <c r="N9">
        <f t="shared" si="0"/>
        <v>1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YES</v>
      </c>
      <c r="S9" t="str">
        <f t="shared" si="9"/>
        <v>YES</v>
      </c>
      <c r="T9" t="str">
        <f t="shared" si="10"/>
        <v>Low Stress</v>
      </c>
    </row>
    <row r="10" spans="1:20">
      <c r="A10" s="1">
        <v>9</v>
      </c>
      <c r="B10" s="15">
        <v>0.35</v>
      </c>
      <c r="C10" s="15">
        <v>0.55000000000000004</v>
      </c>
      <c r="D10" s="16">
        <f t="shared" si="1"/>
        <v>21.384999999999998</v>
      </c>
      <c r="E10" s="17">
        <f t="shared" si="2"/>
        <v>33.605000000000004</v>
      </c>
      <c r="F10" s="18">
        <v>61.1</v>
      </c>
      <c r="G10" s="15">
        <v>16.100000000000001</v>
      </c>
      <c r="H10" s="15">
        <v>16.7</v>
      </c>
      <c r="I10" s="15">
        <v>205</v>
      </c>
      <c r="J10" s="19">
        <v>137.3545</v>
      </c>
      <c r="K10" s="15">
        <v>1</v>
      </c>
      <c r="L10">
        <f t="shared" si="3"/>
        <v>0</v>
      </c>
      <c r="M10">
        <f t="shared" si="4"/>
        <v>1</v>
      </c>
      <c r="N10">
        <f t="shared" si="0"/>
        <v>1</v>
      </c>
      <c r="O10" t="str">
        <f t="shared" si="5"/>
        <v>YES</v>
      </c>
      <c r="P10" t="str">
        <f t="shared" si="6"/>
        <v>YES</v>
      </c>
      <c r="Q10" t="str">
        <f t="shared" si="7"/>
        <v>YES</v>
      </c>
      <c r="R10" t="str">
        <f t="shared" si="8"/>
        <v>YES</v>
      </c>
      <c r="S10" t="str">
        <f t="shared" si="9"/>
        <v>YES</v>
      </c>
      <c r="T10" t="str">
        <f t="shared" si="10"/>
        <v>Low Stress</v>
      </c>
    </row>
    <row r="11" spans="1:20">
      <c r="A11" s="1">
        <v>10</v>
      </c>
      <c r="B11" s="15">
        <v>0.27</v>
      </c>
      <c r="C11" s="15">
        <v>0.45</v>
      </c>
      <c r="D11" s="16">
        <f t="shared" si="1"/>
        <v>18.657</v>
      </c>
      <c r="E11" s="17">
        <f t="shared" si="2"/>
        <v>31.094999999999999</v>
      </c>
      <c r="F11" s="18">
        <v>69.099999999999994</v>
      </c>
      <c r="G11" s="15">
        <v>5.4</v>
      </c>
      <c r="H11" s="15">
        <v>16.399999999999999</v>
      </c>
      <c r="I11" s="15">
        <v>292</v>
      </c>
      <c r="J11" s="19">
        <v>199.52809999999999</v>
      </c>
      <c r="K11" s="15">
        <v>0</v>
      </c>
      <c r="L11">
        <f t="shared" si="3"/>
        <v>1</v>
      </c>
      <c r="M11">
        <f t="shared" si="4"/>
        <v>1</v>
      </c>
      <c r="N11">
        <f t="shared" si="0"/>
        <v>0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YES</v>
      </c>
      <c r="S11" t="str">
        <f t="shared" si="9"/>
        <v>YES</v>
      </c>
      <c r="T11">
        <f t="shared" si="10"/>
        <v>1</v>
      </c>
    </row>
    <row r="12" spans="1:20">
      <c r="A12" s="1">
        <v>11</v>
      </c>
      <c r="B12" s="15">
        <v>0.28000000000000003</v>
      </c>
      <c r="C12" s="15">
        <v>0.41</v>
      </c>
      <c r="D12" s="16">
        <f t="shared" si="1"/>
        <v>22.96</v>
      </c>
      <c r="E12" s="17">
        <f t="shared" si="2"/>
        <v>33.619999999999997</v>
      </c>
      <c r="F12" s="18">
        <v>82</v>
      </c>
      <c r="G12" s="15">
        <v>15.1</v>
      </c>
      <c r="H12" s="15">
        <v>20.3</v>
      </c>
      <c r="I12" s="15">
        <v>332</v>
      </c>
      <c r="J12" s="19">
        <v>195.84110000000001</v>
      </c>
      <c r="K12" s="15">
        <v>0</v>
      </c>
      <c r="L12">
        <f t="shared" si="3"/>
        <v>1</v>
      </c>
      <c r="M12">
        <f t="shared" si="4"/>
        <v>1</v>
      </c>
      <c r="N12">
        <f t="shared" si="0"/>
        <v>0</v>
      </c>
      <c r="O12" t="str">
        <f t="shared" si="5"/>
        <v>YES</v>
      </c>
      <c r="P12" t="str">
        <f t="shared" si="6"/>
        <v>YES</v>
      </c>
      <c r="Q12" t="str">
        <f t="shared" si="7"/>
        <v>YES</v>
      </c>
      <c r="R12" t="str">
        <f t="shared" si="8"/>
        <v>YES</v>
      </c>
      <c r="S12" t="str">
        <f t="shared" si="9"/>
        <v>YES</v>
      </c>
      <c r="T12">
        <f t="shared" si="10"/>
        <v>1</v>
      </c>
    </row>
    <row r="13" spans="1:20">
      <c r="A13" s="1">
        <v>12</v>
      </c>
      <c r="B13" s="15">
        <v>0.28000000000000003</v>
      </c>
      <c r="C13" s="15">
        <v>0.39</v>
      </c>
      <c r="D13" s="16">
        <f t="shared" si="1"/>
        <v>19.124000000000002</v>
      </c>
      <c r="E13" s="17">
        <f t="shared" si="2"/>
        <v>26.637</v>
      </c>
      <c r="F13" s="18">
        <v>68.3</v>
      </c>
      <c r="G13" s="15">
        <v>21.3</v>
      </c>
      <c r="H13" s="15">
        <v>16.600000000000001</v>
      </c>
      <c r="I13" s="15">
        <v>165</v>
      </c>
      <c r="J13" s="19">
        <v>150.87629999999999</v>
      </c>
      <c r="K13" s="15">
        <v>0</v>
      </c>
      <c r="L13">
        <f t="shared" si="3"/>
        <v>0</v>
      </c>
      <c r="M13">
        <f t="shared" si="4"/>
        <v>0</v>
      </c>
      <c r="N13">
        <f t="shared" si="0"/>
        <v>1</v>
      </c>
      <c r="O13">
        <f t="shared" si="5"/>
        <v>165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YES</v>
      </c>
      <c r="T13" t="str">
        <f t="shared" si="10"/>
        <v>Low Stress</v>
      </c>
    </row>
    <row r="14" spans="1:20">
      <c r="A14" s="1">
        <v>13</v>
      </c>
      <c r="B14" s="15">
        <v>0.33</v>
      </c>
      <c r="C14" s="15">
        <v>0.47</v>
      </c>
      <c r="D14" s="16">
        <f t="shared" si="1"/>
        <v>20.856000000000002</v>
      </c>
      <c r="E14" s="17">
        <f t="shared" si="2"/>
        <v>29.704000000000001</v>
      </c>
      <c r="F14" s="18">
        <v>63.2</v>
      </c>
      <c r="G14" s="15">
        <v>39.700000000000003</v>
      </c>
      <c r="H14" s="15">
        <v>16.2</v>
      </c>
      <c r="I14" s="15">
        <v>194</v>
      </c>
      <c r="J14" s="19">
        <v>128.88399999999999</v>
      </c>
      <c r="K14" s="15">
        <v>1</v>
      </c>
      <c r="L14">
        <f t="shared" si="3"/>
        <v>0</v>
      </c>
      <c r="M14">
        <f t="shared" si="4"/>
        <v>1</v>
      </c>
      <c r="N14">
        <f t="shared" si="0"/>
        <v>1</v>
      </c>
      <c r="O14" t="str">
        <f t="shared" si="5"/>
        <v>YES</v>
      </c>
      <c r="P14" t="str">
        <f t="shared" si="6"/>
        <v>YES</v>
      </c>
      <c r="Q14" t="str">
        <f t="shared" si="7"/>
        <v>YES</v>
      </c>
      <c r="R14" t="str">
        <f t="shared" si="8"/>
        <v>YES</v>
      </c>
      <c r="S14" t="str">
        <f t="shared" si="9"/>
        <v>YES</v>
      </c>
      <c r="T14" t="str">
        <f t="shared" si="10"/>
        <v>Low Stress</v>
      </c>
    </row>
    <row r="15" spans="1:20">
      <c r="A15" s="1">
        <v>14</v>
      </c>
      <c r="B15" s="15">
        <v>0.28999999999999998</v>
      </c>
      <c r="C15" s="15">
        <v>0.55000000000000004</v>
      </c>
      <c r="D15" s="16">
        <f t="shared" si="1"/>
        <v>18.414999999999999</v>
      </c>
      <c r="E15" s="17">
        <f t="shared" si="2"/>
        <v>34.925000000000004</v>
      </c>
      <c r="F15" s="18">
        <v>63.5</v>
      </c>
      <c r="G15" s="15">
        <v>20.6</v>
      </c>
      <c r="H15" s="15">
        <v>16.5</v>
      </c>
      <c r="I15" s="15">
        <v>287</v>
      </c>
      <c r="J15" s="19">
        <v>193.94229999999999</v>
      </c>
      <c r="K15" s="15">
        <v>1</v>
      </c>
      <c r="L15">
        <f t="shared" si="3"/>
        <v>1</v>
      </c>
      <c r="M15">
        <f t="shared" si="4"/>
        <v>1</v>
      </c>
      <c r="N15">
        <f t="shared" si="0"/>
        <v>1</v>
      </c>
      <c r="O15" t="str">
        <f t="shared" si="5"/>
        <v>YES</v>
      </c>
      <c r="P15" t="str">
        <f t="shared" si="6"/>
        <v>YES</v>
      </c>
      <c r="Q15" t="str">
        <f t="shared" si="7"/>
        <v>YES</v>
      </c>
      <c r="R15" t="str">
        <f t="shared" si="8"/>
        <v>YES</v>
      </c>
      <c r="S15" t="str">
        <f t="shared" si="9"/>
        <v>YES</v>
      </c>
      <c r="T15" t="str">
        <f t="shared" si="10"/>
        <v>High Stress and Pain</v>
      </c>
    </row>
    <row r="16" spans="1:20">
      <c r="A16" s="1">
        <v>15</v>
      </c>
      <c r="B16" s="15">
        <v>0.35</v>
      </c>
      <c r="C16" s="15">
        <v>0.42</v>
      </c>
      <c r="D16" s="16">
        <f t="shared" si="1"/>
        <v>25.2</v>
      </c>
      <c r="E16" s="17">
        <f t="shared" si="2"/>
        <v>30.24</v>
      </c>
      <c r="F16" s="18">
        <v>72</v>
      </c>
      <c r="G16" s="15">
        <v>80.8</v>
      </c>
      <c r="H16" s="15">
        <v>18.399999999999999</v>
      </c>
      <c r="I16" s="15">
        <v>153</v>
      </c>
      <c r="J16" s="19">
        <v>96.279300000000006</v>
      </c>
      <c r="K16" s="15">
        <v>1</v>
      </c>
      <c r="L16">
        <f t="shared" si="3"/>
        <v>0</v>
      </c>
      <c r="M16">
        <f t="shared" si="4"/>
        <v>0</v>
      </c>
      <c r="N16">
        <f t="shared" si="0"/>
        <v>0</v>
      </c>
      <c r="O16">
        <f t="shared" si="5"/>
        <v>153</v>
      </c>
      <c r="P16" t="str">
        <f t="shared" si="6"/>
        <v>YES</v>
      </c>
      <c r="Q16" t="str">
        <f t="shared" si="7"/>
        <v>YES</v>
      </c>
      <c r="R16" t="str">
        <f t="shared" si="8"/>
        <v>YES</v>
      </c>
      <c r="S16" t="str">
        <f t="shared" si="9"/>
        <v>YES</v>
      </c>
      <c r="T16" t="str">
        <f t="shared" si="10"/>
        <v>Low Stress</v>
      </c>
    </row>
    <row r="17" spans="1:20">
      <c r="A17" s="1">
        <v>16</v>
      </c>
      <c r="B17" s="15">
        <v>0.28999999999999998</v>
      </c>
      <c r="C17" s="15">
        <v>0.34</v>
      </c>
      <c r="D17" s="16">
        <f t="shared" si="1"/>
        <v>14.702999999999999</v>
      </c>
      <c r="E17" s="17">
        <f t="shared" si="2"/>
        <v>17.238000000000003</v>
      </c>
      <c r="F17" s="18">
        <v>50.7</v>
      </c>
      <c r="G17" s="15">
        <v>32.299999999999997</v>
      </c>
      <c r="H17" s="15">
        <v>16.600000000000001</v>
      </c>
      <c r="I17" s="15">
        <v>76</v>
      </c>
      <c r="J17" s="19">
        <v>67.899000000000001</v>
      </c>
      <c r="K17" s="15">
        <v>0</v>
      </c>
      <c r="L17">
        <f t="shared" si="3"/>
        <v>0</v>
      </c>
      <c r="M17">
        <f t="shared" si="4"/>
        <v>0</v>
      </c>
      <c r="N17">
        <f t="shared" si="0"/>
        <v>1</v>
      </c>
      <c r="O17">
        <f t="shared" si="5"/>
        <v>76</v>
      </c>
      <c r="P17">
        <f t="shared" si="6"/>
        <v>76</v>
      </c>
      <c r="Q17">
        <f t="shared" si="7"/>
        <v>76</v>
      </c>
      <c r="R17">
        <f t="shared" si="8"/>
        <v>76</v>
      </c>
      <c r="S17" t="str">
        <f t="shared" si="9"/>
        <v>YES</v>
      </c>
      <c r="T17" t="str">
        <f t="shared" si="10"/>
        <v>Low Stress</v>
      </c>
    </row>
    <row r="18" spans="1:20">
      <c r="A18" s="1">
        <v>17</v>
      </c>
      <c r="B18" s="15">
        <v>0.4</v>
      </c>
      <c r="C18" s="15">
        <v>0.46</v>
      </c>
      <c r="D18" s="16">
        <f t="shared" si="1"/>
        <v>23</v>
      </c>
      <c r="E18" s="17">
        <f t="shared" si="2"/>
        <v>26.450000000000003</v>
      </c>
      <c r="F18" s="18">
        <v>57.5</v>
      </c>
      <c r="G18" s="15">
        <v>32.4</v>
      </c>
      <c r="H18" s="15">
        <v>16.600000000000001</v>
      </c>
      <c r="I18" s="15">
        <v>79</v>
      </c>
      <c r="J18" s="19">
        <v>64.203999999999994</v>
      </c>
      <c r="K18" s="15">
        <v>1</v>
      </c>
      <c r="L18">
        <f t="shared" si="3"/>
        <v>0</v>
      </c>
      <c r="M18">
        <f t="shared" si="4"/>
        <v>0</v>
      </c>
      <c r="N18">
        <f t="shared" si="0"/>
        <v>0</v>
      </c>
      <c r="O18">
        <f t="shared" si="5"/>
        <v>79</v>
      </c>
      <c r="P18">
        <f t="shared" si="6"/>
        <v>79</v>
      </c>
      <c r="Q18">
        <f t="shared" si="7"/>
        <v>79</v>
      </c>
      <c r="R18">
        <f t="shared" si="8"/>
        <v>79</v>
      </c>
      <c r="S18" t="str">
        <f t="shared" si="9"/>
        <v>YES</v>
      </c>
      <c r="T18" t="str">
        <f t="shared" si="10"/>
        <v>Low Stress</v>
      </c>
    </row>
    <row r="19" spans="1:20">
      <c r="A19" s="1">
        <v>18</v>
      </c>
      <c r="B19" s="15">
        <v>0.28999999999999998</v>
      </c>
      <c r="C19" s="15">
        <v>0.32</v>
      </c>
      <c r="D19" s="16">
        <f t="shared" si="1"/>
        <v>20.763999999999996</v>
      </c>
      <c r="E19" s="17">
        <f t="shared" si="2"/>
        <v>22.911999999999999</v>
      </c>
      <c r="F19" s="18">
        <v>71.599999999999994</v>
      </c>
      <c r="G19" s="15">
        <v>93.7</v>
      </c>
      <c r="H19" s="15">
        <v>15.9</v>
      </c>
      <c r="I19" s="15">
        <v>72</v>
      </c>
      <c r="J19" s="19">
        <v>70.197400000000002</v>
      </c>
      <c r="K19" s="15">
        <v>1</v>
      </c>
      <c r="L19">
        <f t="shared" si="3"/>
        <v>0</v>
      </c>
      <c r="M19">
        <f t="shared" si="4"/>
        <v>0</v>
      </c>
      <c r="N19">
        <f t="shared" si="0"/>
        <v>0</v>
      </c>
      <c r="O19">
        <f t="shared" si="5"/>
        <v>72</v>
      </c>
      <c r="P19">
        <f t="shared" si="6"/>
        <v>72</v>
      </c>
      <c r="Q19">
        <f t="shared" si="7"/>
        <v>72</v>
      </c>
      <c r="R19">
        <f t="shared" si="8"/>
        <v>72</v>
      </c>
      <c r="S19" t="str">
        <f t="shared" si="9"/>
        <v>YES</v>
      </c>
      <c r="T19" t="str">
        <f t="shared" si="10"/>
        <v>Low Stress</v>
      </c>
    </row>
    <row r="20" spans="1:20">
      <c r="A20" s="1">
        <v>19</v>
      </c>
      <c r="B20" s="15">
        <v>0.38</v>
      </c>
      <c r="C20" s="15">
        <v>0.39</v>
      </c>
      <c r="D20" s="16">
        <f t="shared" si="1"/>
        <v>35.073999999999998</v>
      </c>
      <c r="E20" s="17">
        <f t="shared" si="2"/>
        <v>35.997</v>
      </c>
      <c r="F20" s="18">
        <v>92.3</v>
      </c>
      <c r="G20" s="15">
        <v>49.4</v>
      </c>
      <c r="H20" s="15">
        <v>26.3</v>
      </c>
      <c r="I20" s="15">
        <v>175</v>
      </c>
      <c r="J20" s="19">
        <v>73.201400000000007</v>
      </c>
      <c r="K20" s="15">
        <v>1</v>
      </c>
      <c r="L20">
        <f t="shared" si="3"/>
        <v>0</v>
      </c>
      <c r="M20">
        <f t="shared" si="4"/>
        <v>0</v>
      </c>
      <c r="N20">
        <f t="shared" si="0"/>
        <v>0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YES</v>
      </c>
      <c r="S20" t="str">
        <f t="shared" si="9"/>
        <v>YES</v>
      </c>
      <c r="T20" t="str">
        <f t="shared" si="10"/>
        <v>Low Stress</v>
      </c>
    </row>
    <row r="21" spans="1:20">
      <c r="A21" s="1">
        <v>20</v>
      </c>
      <c r="B21" s="15">
        <v>0.41</v>
      </c>
      <c r="C21" s="15">
        <v>0.53</v>
      </c>
      <c r="D21" s="16">
        <f t="shared" si="1"/>
        <v>23.247</v>
      </c>
      <c r="E21" s="17">
        <f t="shared" si="2"/>
        <v>30.051000000000002</v>
      </c>
      <c r="F21" s="18">
        <v>56.7</v>
      </c>
      <c r="G21" s="15">
        <v>48.7</v>
      </c>
      <c r="H21" s="15">
        <v>17.2</v>
      </c>
      <c r="I21" s="15">
        <v>89</v>
      </c>
      <c r="J21" s="19">
        <v>87.251300000000001</v>
      </c>
      <c r="K21" s="15">
        <v>1</v>
      </c>
      <c r="L21">
        <f t="shared" si="3"/>
        <v>0</v>
      </c>
      <c r="M21">
        <f t="shared" si="4"/>
        <v>0</v>
      </c>
      <c r="N21">
        <f t="shared" si="0"/>
        <v>0</v>
      </c>
      <c r="O21">
        <f t="shared" si="5"/>
        <v>89</v>
      </c>
      <c r="P21">
        <f t="shared" si="6"/>
        <v>89</v>
      </c>
      <c r="Q21">
        <f t="shared" si="7"/>
        <v>89</v>
      </c>
      <c r="R21">
        <f t="shared" si="8"/>
        <v>89</v>
      </c>
      <c r="S21" t="str">
        <f t="shared" si="9"/>
        <v>YES</v>
      </c>
      <c r="T21" t="str">
        <f t="shared" si="10"/>
        <v>Low Stress</v>
      </c>
    </row>
    <row r="22" spans="1:20">
      <c r="A22" s="1">
        <v>21</v>
      </c>
      <c r="B22" s="15">
        <v>0.38</v>
      </c>
      <c r="C22" s="15">
        <v>0.4</v>
      </c>
      <c r="D22" s="16">
        <f t="shared" si="1"/>
        <v>28.31</v>
      </c>
      <c r="E22" s="17">
        <f t="shared" si="2"/>
        <v>29.8</v>
      </c>
      <c r="F22" s="18">
        <v>74.5</v>
      </c>
      <c r="G22" s="15">
        <v>66.3</v>
      </c>
      <c r="H22" s="15">
        <v>19.5</v>
      </c>
      <c r="I22" s="15">
        <v>109</v>
      </c>
      <c r="J22" s="19">
        <v>60.536000000000001</v>
      </c>
      <c r="K22" s="15">
        <v>0</v>
      </c>
      <c r="L22">
        <f t="shared" si="3"/>
        <v>0</v>
      </c>
      <c r="M22">
        <f t="shared" si="4"/>
        <v>0</v>
      </c>
      <c r="N22">
        <f t="shared" si="0"/>
        <v>1</v>
      </c>
      <c r="O22">
        <f t="shared" si="5"/>
        <v>109</v>
      </c>
      <c r="P22">
        <f t="shared" si="6"/>
        <v>109</v>
      </c>
      <c r="Q22">
        <f t="shared" si="7"/>
        <v>109</v>
      </c>
      <c r="R22" t="str">
        <f t="shared" si="8"/>
        <v>YES</v>
      </c>
      <c r="S22" t="str">
        <f t="shared" si="9"/>
        <v>YES</v>
      </c>
      <c r="T22" t="str">
        <f t="shared" si="10"/>
        <v>Low Stress</v>
      </c>
    </row>
    <row r="23" spans="1:20">
      <c r="A23" s="1">
        <v>22</v>
      </c>
      <c r="B23" s="15">
        <v>0.23</v>
      </c>
      <c r="C23" s="15">
        <v>0.44</v>
      </c>
      <c r="D23" s="16">
        <f t="shared" si="1"/>
        <v>14.444000000000001</v>
      </c>
      <c r="E23" s="17">
        <f t="shared" si="2"/>
        <v>27.631999999999998</v>
      </c>
      <c r="F23" s="18">
        <v>62.8</v>
      </c>
      <c r="G23" s="15">
        <v>54.4</v>
      </c>
      <c r="H23" s="15">
        <v>15</v>
      </c>
      <c r="I23" s="15">
        <v>235</v>
      </c>
      <c r="J23" s="19">
        <v>234.65799999999999</v>
      </c>
      <c r="K23" s="15">
        <v>1</v>
      </c>
      <c r="L23">
        <f t="shared" si="3"/>
        <v>1</v>
      </c>
      <c r="M23">
        <f t="shared" si="4"/>
        <v>1</v>
      </c>
      <c r="N23">
        <f t="shared" si="0"/>
        <v>1</v>
      </c>
      <c r="O23" t="str">
        <f t="shared" si="5"/>
        <v>YES</v>
      </c>
      <c r="P23" t="str">
        <f t="shared" si="6"/>
        <v>YES</v>
      </c>
      <c r="Q23" t="str">
        <f t="shared" si="7"/>
        <v>YES</v>
      </c>
      <c r="R23" t="str">
        <f t="shared" si="8"/>
        <v>YES</v>
      </c>
      <c r="S23" t="str">
        <f t="shared" si="9"/>
        <v>YES</v>
      </c>
      <c r="T23" t="str">
        <f t="shared" si="10"/>
        <v>High Stress and Pain</v>
      </c>
    </row>
    <row r="24" spans="1:20">
      <c r="A24" s="1">
        <v>23</v>
      </c>
      <c r="B24" s="15">
        <v>0.31</v>
      </c>
      <c r="C24" s="15">
        <v>0.44</v>
      </c>
      <c r="D24" s="16">
        <f t="shared" si="1"/>
        <v>24.024999999999999</v>
      </c>
      <c r="E24" s="17">
        <f t="shared" si="2"/>
        <v>34.1</v>
      </c>
      <c r="F24" s="18">
        <v>77.5</v>
      </c>
      <c r="G24" s="15">
        <v>44.7</v>
      </c>
      <c r="H24" s="15">
        <v>19.7</v>
      </c>
      <c r="I24" s="15">
        <v>286</v>
      </c>
      <c r="J24" s="19">
        <v>165.02789999999999</v>
      </c>
      <c r="K24" s="15">
        <v>1</v>
      </c>
      <c r="L24">
        <f t="shared" si="3"/>
        <v>0</v>
      </c>
      <c r="M24">
        <f t="shared" si="4"/>
        <v>1</v>
      </c>
      <c r="N24">
        <f t="shared" si="0"/>
        <v>1</v>
      </c>
      <c r="O24" t="str">
        <f t="shared" si="5"/>
        <v>YES</v>
      </c>
      <c r="P24" t="str">
        <f t="shared" si="6"/>
        <v>YES</v>
      </c>
      <c r="Q24" t="str">
        <f t="shared" si="7"/>
        <v>YES</v>
      </c>
      <c r="R24" t="str">
        <f t="shared" si="8"/>
        <v>YES</v>
      </c>
      <c r="S24" t="str">
        <f t="shared" si="9"/>
        <v>YES</v>
      </c>
      <c r="T24" t="str">
        <f t="shared" si="10"/>
        <v>Low Stress</v>
      </c>
    </row>
    <row r="25" spans="1:20">
      <c r="A25" s="1">
        <v>24</v>
      </c>
      <c r="B25" s="15">
        <v>0.41</v>
      </c>
      <c r="C25" s="15">
        <v>0.52</v>
      </c>
      <c r="D25" s="16">
        <f t="shared" si="1"/>
        <v>25.83</v>
      </c>
      <c r="E25" s="17">
        <f t="shared" si="2"/>
        <v>32.76</v>
      </c>
      <c r="F25" s="18">
        <v>63</v>
      </c>
      <c r="G25" s="15">
        <v>27.4</v>
      </c>
      <c r="H25" s="15">
        <v>18.3</v>
      </c>
      <c r="I25" s="15">
        <v>153</v>
      </c>
      <c r="J25" s="19">
        <v>92.748599999999996</v>
      </c>
      <c r="K25" s="15">
        <v>0</v>
      </c>
      <c r="L25">
        <f t="shared" si="3"/>
        <v>0</v>
      </c>
      <c r="M25">
        <f t="shared" si="4"/>
        <v>0</v>
      </c>
      <c r="N25">
        <f t="shared" si="0"/>
        <v>1</v>
      </c>
      <c r="O25">
        <f t="shared" si="5"/>
        <v>153</v>
      </c>
      <c r="P25" t="str">
        <f t="shared" si="6"/>
        <v>YES</v>
      </c>
      <c r="Q25" t="str">
        <f t="shared" si="7"/>
        <v>YES</v>
      </c>
      <c r="R25" t="str">
        <f t="shared" si="8"/>
        <v>YES</v>
      </c>
      <c r="S25" t="str">
        <f t="shared" si="9"/>
        <v>YES</v>
      </c>
      <c r="T25" t="str">
        <f t="shared" si="10"/>
        <v>Low Stress</v>
      </c>
    </row>
    <row r="26" spans="1:20">
      <c r="A26" s="1">
        <v>25</v>
      </c>
      <c r="B26" s="15">
        <v>0.38</v>
      </c>
      <c r="C26" s="15">
        <v>0.5</v>
      </c>
      <c r="D26" s="16">
        <f t="shared" si="1"/>
        <v>28.652000000000001</v>
      </c>
      <c r="E26" s="17">
        <f t="shared" si="2"/>
        <v>37.700000000000003</v>
      </c>
      <c r="F26" s="18">
        <v>75.400000000000006</v>
      </c>
      <c r="G26" s="15">
        <v>27.9</v>
      </c>
      <c r="H26" s="15">
        <v>21.9</v>
      </c>
      <c r="I26" s="15">
        <v>241</v>
      </c>
      <c r="J26" s="19">
        <v>122.9803</v>
      </c>
      <c r="K26" s="15">
        <v>1</v>
      </c>
      <c r="L26">
        <f t="shared" si="3"/>
        <v>0</v>
      </c>
      <c r="M26">
        <f t="shared" si="4"/>
        <v>1</v>
      </c>
      <c r="N26">
        <f t="shared" si="0"/>
        <v>1</v>
      </c>
      <c r="O26" t="str">
        <f t="shared" si="5"/>
        <v>YES</v>
      </c>
      <c r="P26" t="str">
        <f t="shared" si="6"/>
        <v>YES</v>
      </c>
      <c r="Q26" t="str">
        <f t="shared" si="7"/>
        <v>YES</v>
      </c>
      <c r="R26" t="str">
        <f t="shared" si="8"/>
        <v>YES</v>
      </c>
      <c r="S26" t="str">
        <f t="shared" si="9"/>
        <v>YES</v>
      </c>
      <c r="T26" t="str">
        <f t="shared" si="10"/>
        <v>Low Stress</v>
      </c>
    </row>
    <row r="27" spans="1:20">
      <c r="A27" s="1">
        <v>26</v>
      </c>
      <c r="B27" s="15">
        <v>0.32</v>
      </c>
      <c r="C27" s="15">
        <v>0.41</v>
      </c>
      <c r="D27" s="16">
        <f t="shared" si="1"/>
        <v>24.256</v>
      </c>
      <c r="E27" s="17">
        <f t="shared" si="2"/>
        <v>31.077999999999996</v>
      </c>
      <c r="F27" s="18">
        <v>75.8</v>
      </c>
      <c r="G27" s="15">
        <v>19.100000000000001</v>
      </c>
      <c r="H27" s="15">
        <v>18.7</v>
      </c>
      <c r="I27" s="15">
        <v>204</v>
      </c>
      <c r="J27" s="19">
        <v>127.8064</v>
      </c>
      <c r="K27" s="15">
        <v>1</v>
      </c>
      <c r="L27">
        <f t="shared" si="3"/>
        <v>0</v>
      </c>
      <c r="M27">
        <f t="shared" si="4"/>
        <v>1</v>
      </c>
      <c r="N27">
        <f t="shared" si="0"/>
        <v>1</v>
      </c>
      <c r="O27" t="str">
        <f t="shared" si="5"/>
        <v>YES</v>
      </c>
      <c r="P27" t="str">
        <f t="shared" si="6"/>
        <v>YES</v>
      </c>
      <c r="Q27" t="str">
        <f t="shared" si="7"/>
        <v>YES</v>
      </c>
      <c r="R27" t="str">
        <f t="shared" si="8"/>
        <v>YES</v>
      </c>
      <c r="S27" t="str">
        <f t="shared" si="9"/>
        <v>YES</v>
      </c>
      <c r="T27" t="str">
        <f t="shared" si="10"/>
        <v>Low Stress</v>
      </c>
    </row>
    <row r="28" spans="1:20">
      <c r="A28" s="1">
        <v>27</v>
      </c>
      <c r="B28" s="15">
        <v>0.38</v>
      </c>
      <c r="C28" s="15">
        <v>0.42</v>
      </c>
      <c r="D28" s="16">
        <f t="shared" si="1"/>
        <v>24.623999999999999</v>
      </c>
      <c r="E28" s="17">
        <f t="shared" si="2"/>
        <v>27.215999999999998</v>
      </c>
      <c r="F28" s="18">
        <v>64.8</v>
      </c>
      <c r="G28" s="15">
        <v>70.2</v>
      </c>
      <c r="H28" s="15">
        <v>16.899999999999999</v>
      </c>
      <c r="I28" s="15">
        <v>92</v>
      </c>
      <c r="J28" s="19">
        <v>61.136699999999998</v>
      </c>
      <c r="K28" s="15">
        <v>1</v>
      </c>
      <c r="L28">
        <f t="shared" si="3"/>
        <v>0</v>
      </c>
      <c r="M28">
        <f t="shared" si="4"/>
        <v>0</v>
      </c>
      <c r="N28">
        <f t="shared" si="0"/>
        <v>0</v>
      </c>
      <c r="O28">
        <f t="shared" si="5"/>
        <v>92</v>
      </c>
      <c r="P28">
        <f t="shared" si="6"/>
        <v>92</v>
      </c>
      <c r="Q28">
        <f t="shared" si="7"/>
        <v>92</v>
      </c>
      <c r="R28">
        <f t="shared" si="8"/>
        <v>92</v>
      </c>
      <c r="S28" t="str">
        <f t="shared" si="9"/>
        <v>YES</v>
      </c>
      <c r="T28" t="str">
        <f t="shared" si="10"/>
        <v>Low Stress</v>
      </c>
    </row>
    <row r="29" spans="1:20">
      <c r="A29" s="1">
        <v>28</v>
      </c>
      <c r="B29" s="15">
        <v>0.38</v>
      </c>
      <c r="C29" s="15">
        <v>0.41</v>
      </c>
      <c r="D29" s="16">
        <f t="shared" si="1"/>
        <v>25.84</v>
      </c>
      <c r="E29" s="17">
        <f t="shared" si="2"/>
        <v>27.88</v>
      </c>
      <c r="F29" s="18">
        <v>68</v>
      </c>
      <c r="G29" s="15">
        <v>71.5</v>
      </c>
      <c r="H29" s="15">
        <v>17.7</v>
      </c>
      <c r="I29" s="15">
        <v>93</v>
      </c>
      <c r="J29" s="19">
        <v>56.844999999999999</v>
      </c>
      <c r="K29" s="15">
        <v>0</v>
      </c>
      <c r="L29">
        <f t="shared" si="3"/>
        <v>0</v>
      </c>
      <c r="M29">
        <f t="shared" si="4"/>
        <v>0</v>
      </c>
      <c r="N29">
        <f t="shared" si="0"/>
        <v>1</v>
      </c>
      <c r="O29">
        <f t="shared" si="5"/>
        <v>93</v>
      </c>
      <c r="P29">
        <f t="shared" si="6"/>
        <v>93</v>
      </c>
      <c r="Q29">
        <f t="shared" si="7"/>
        <v>93</v>
      </c>
      <c r="R29">
        <f t="shared" si="8"/>
        <v>93</v>
      </c>
      <c r="S29" t="str">
        <f t="shared" si="9"/>
        <v>YES</v>
      </c>
      <c r="T29" t="str">
        <f t="shared" si="10"/>
        <v>Low Stress</v>
      </c>
    </row>
    <row r="30" spans="1:20">
      <c r="A30" s="1">
        <v>29</v>
      </c>
      <c r="B30" s="15">
        <v>0.5</v>
      </c>
      <c r="C30" s="15">
        <v>0.52</v>
      </c>
      <c r="D30" s="16">
        <f t="shared" si="1"/>
        <v>28.05</v>
      </c>
      <c r="E30" s="17">
        <f t="shared" si="2"/>
        <v>29.172000000000001</v>
      </c>
      <c r="F30" s="18">
        <v>56.1</v>
      </c>
      <c r="G30" s="15">
        <v>37.799999999999997</v>
      </c>
      <c r="H30" s="15">
        <v>17.100000000000001</v>
      </c>
      <c r="I30" s="15">
        <v>86</v>
      </c>
      <c r="J30" s="19">
        <v>55.7986</v>
      </c>
      <c r="K30" s="15">
        <v>0</v>
      </c>
      <c r="L30">
        <f t="shared" si="3"/>
        <v>0</v>
      </c>
      <c r="M30">
        <f t="shared" si="4"/>
        <v>0</v>
      </c>
      <c r="N30">
        <f t="shared" si="0"/>
        <v>1</v>
      </c>
      <c r="O30">
        <f t="shared" si="5"/>
        <v>86</v>
      </c>
      <c r="P30">
        <f t="shared" si="6"/>
        <v>86</v>
      </c>
      <c r="Q30">
        <f t="shared" si="7"/>
        <v>86</v>
      </c>
      <c r="R30">
        <f t="shared" si="8"/>
        <v>86</v>
      </c>
      <c r="S30" t="str">
        <f t="shared" si="9"/>
        <v>YES</v>
      </c>
      <c r="T30" t="str">
        <f t="shared" si="10"/>
        <v>Low Stress</v>
      </c>
    </row>
    <row r="31" spans="1:20">
      <c r="A31" s="1">
        <v>30</v>
      </c>
      <c r="B31" s="15">
        <v>0.32</v>
      </c>
      <c r="C31" s="15">
        <v>0.39</v>
      </c>
      <c r="D31" s="16">
        <f t="shared" si="1"/>
        <v>22.784000000000002</v>
      </c>
      <c r="E31" s="17">
        <f t="shared" si="2"/>
        <v>27.768000000000001</v>
      </c>
      <c r="F31" s="18">
        <v>71.2</v>
      </c>
      <c r="G31" s="15">
        <v>91.8</v>
      </c>
      <c r="H31" s="15">
        <v>17.8</v>
      </c>
      <c r="I31" s="15">
        <v>178</v>
      </c>
      <c r="J31" s="19">
        <v>104.9599</v>
      </c>
      <c r="K31" s="15">
        <v>1</v>
      </c>
      <c r="L31">
        <f t="shared" si="3"/>
        <v>0</v>
      </c>
      <c r="M31">
        <f t="shared" si="4"/>
        <v>1</v>
      </c>
      <c r="N31">
        <f t="shared" si="0"/>
        <v>1</v>
      </c>
      <c r="O31" t="str">
        <f t="shared" si="5"/>
        <v>YES</v>
      </c>
      <c r="P31" t="str">
        <f t="shared" si="6"/>
        <v>YES</v>
      </c>
      <c r="Q31" t="str">
        <f t="shared" si="7"/>
        <v>YES</v>
      </c>
      <c r="R31" t="str">
        <f t="shared" si="8"/>
        <v>YES</v>
      </c>
      <c r="S31" t="str">
        <f t="shared" si="9"/>
        <v>YES</v>
      </c>
      <c r="T31" t="str">
        <f t="shared" si="10"/>
        <v>Low Stress</v>
      </c>
    </row>
    <row r="32" spans="1:20">
      <c r="A32" s="1">
        <v>31</v>
      </c>
      <c r="B32" s="15">
        <v>0.26</v>
      </c>
      <c r="C32" s="15">
        <v>0.39</v>
      </c>
      <c r="D32" s="16">
        <f t="shared" si="1"/>
        <v>19.292000000000002</v>
      </c>
      <c r="E32" s="17">
        <f t="shared" si="2"/>
        <v>28.938000000000002</v>
      </c>
      <c r="F32" s="18">
        <v>74.2</v>
      </c>
      <c r="G32" s="15">
        <v>100</v>
      </c>
      <c r="H32" s="15">
        <v>16.5</v>
      </c>
      <c r="I32" s="15">
        <v>292</v>
      </c>
      <c r="J32" s="19">
        <v>194.7176</v>
      </c>
      <c r="K32" s="15">
        <v>1</v>
      </c>
      <c r="L32">
        <f t="shared" si="3"/>
        <v>1</v>
      </c>
      <c r="M32">
        <f t="shared" si="4"/>
        <v>1</v>
      </c>
      <c r="N32">
        <f t="shared" si="0"/>
        <v>1</v>
      </c>
      <c r="O32" t="str">
        <f t="shared" si="5"/>
        <v>YES</v>
      </c>
      <c r="P32" t="str">
        <f t="shared" si="6"/>
        <v>YES</v>
      </c>
      <c r="Q32" t="str">
        <f t="shared" si="7"/>
        <v>YES</v>
      </c>
      <c r="R32" t="str">
        <f t="shared" si="8"/>
        <v>YES</v>
      </c>
      <c r="S32" t="str">
        <f t="shared" si="9"/>
        <v>YES</v>
      </c>
      <c r="T32" t="str">
        <f t="shared" si="10"/>
        <v>High Stress and Pain</v>
      </c>
    </row>
    <row r="33" spans="1:20">
      <c r="A33" s="1">
        <v>32</v>
      </c>
      <c r="B33" s="15">
        <v>0.31</v>
      </c>
      <c r="C33" s="15">
        <v>0.37</v>
      </c>
      <c r="D33" s="16">
        <f t="shared" si="1"/>
        <v>22.164999999999999</v>
      </c>
      <c r="E33" s="17">
        <f t="shared" si="2"/>
        <v>26.454999999999998</v>
      </c>
      <c r="F33" s="18">
        <v>71.5</v>
      </c>
      <c r="G33" s="15">
        <v>10.1</v>
      </c>
      <c r="H33" s="15">
        <v>16.600000000000001</v>
      </c>
      <c r="I33" s="15">
        <v>167</v>
      </c>
      <c r="J33" s="19">
        <v>99.778400000000005</v>
      </c>
      <c r="K33" s="15">
        <v>0</v>
      </c>
      <c r="L33">
        <f t="shared" si="3"/>
        <v>0</v>
      </c>
      <c r="M33">
        <f t="shared" si="4"/>
        <v>0</v>
      </c>
      <c r="N33">
        <f t="shared" si="0"/>
        <v>1</v>
      </c>
      <c r="O33">
        <f t="shared" si="5"/>
        <v>167</v>
      </c>
      <c r="P33" t="str">
        <f t="shared" si="6"/>
        <v>YES</v>
      </c>
      <c r="Q33" t="str">
        <f t="shared" si="7"/>
        <v>YES</v>
      </c>
      <c r="R33" t="str">
        <f t="shared" si="8"/>
        <v>YES</v>
      </c>
      <c r="S33" t="str">
        <f t="shared" si="9"/>
        <v>YES</v>
      </c>
      <c r="T33" t="str">
        <f t="shared" si="10"/>
        <v>Low Stress</v>
      </c>
    </row>
    <row r="34" spans="1:20">
      <c r="A34" s="1">
        <v>33</v>
      </c>
      <c r="B34" s="15">
        <v>0.41</v>
      </c>
      <c r="C34" s="15">
        <v>0.48</v>
      </c>
      <c r="D34" s="16">
        <f t="shared" si="1"/>
        <v>25.83</v>
      </c>
      <c r="E34" s="17">
        <f t="shared" si="2"/>
        <v>30.24</v>
      </c>
      <c r="F34" s="18">
        <v>63</v>
      </c>
      <c r="G34" s="15">
        <v>95</v>
      </c>
      <c r="H34" s="15">
        <v>17.600000000000001</v>
      </c>
      <c r="I34" s="15">
        <v>120</v>
      </c>
      <c r="J34" s="19">
        <v>73.975700000000003</v>
      </c>
      <c r="K34" s="15">
        <v>0</v>
      </c>
      <c r="L34">
        <f t="shared" si="3"/>
        <v>0</v>
      </c>
      <c r="M34">
        <f t="shared" si="4"/>
        <v>0</v>
      </c>
      <c r="N34">
        <f t="shared" ref="N34:N52" si="11">IF(K34&lt;&gt;M34,0,1)</f>
        <v>1</v>
      </c>
      <c r="O34">
        <f t="shared" si="5"/>
        <v>120</v>
      </c>
      <c r="P34">
        <f t="shared" si="6"/>
        <v>120</v>
      </c>
      <c r="Q34">
        <f t="shared" si="7"/>
        <v>120</v>
      </c>
      <c r="R34" t="str">
        <f t="shared" si="8"/>
        <v>YES</v>
      </c>
      <c r="S34" t="str">
        <f t="shared" si="9"/>
        <v>YES</v>
      </c>
      <c r="T34" t="str">
        <f t="shared" si="10"/>
        <v>Low Stress</v>
      </c>
    </row>
    <row r="35" spans="1:20">
      <c r="A35" s="1">
        <v>34</v>
      </c>
      <c r="B35" s="15">
        <v>0.27</v>
      </c>
      <c r="C35" s="15">
        <v>0.44</v>
      </c>
      <c r="D35" s="16">
        <f t="shared" si="1"/>
        <v>18.09</v>
      </c>
      <c r="E35" s="17">
        <f t="shared" si="2"/>
        <v>29.48</v>
      </c>
      <c r="F35" s="18">
        <v>67</v>
      </c>
      <c r="G35" s="15">
        <v>82.6</v>
      </c>
      <c r="H35" s="15">
        <v>15.9</v>
      </c>
      <c r="I35" s="15">
        <v>270</v>
      </c>
      <c r="J35" s="19">
        <v>189.67310000000001</v>
      </c>
      <c r="K35" s="15">
        <v>1</v>
      </c>
      <c r="L35">
        <f t="shared" si="3"/>
        <v>1</v>
      </c>
      <c r="M35">
        <f t="shared" si="4"/>
        <v>1</v>
      </c>
      <c r="N35">
        <f t="shared" si="11"/>
        <v>1</v>
      </c>
      <c r="O35" t="str">
        <f t="shared" si="5"/>
        <v>YES</v>
      </c>
      <c r="P35" t="str">
        <f t="shared" si="6"/>
        <v>YES</v>
      </c>
      <c r="Q35" t="str">
        <f t="shared" si="7"/>
        <v>YES</v>
      </c>
      <c r="R35" t="str">
        <f t="shared" si="8"/>
        <v>YES</v>
      </c>
      <c r="S35" t="str">
        <f t="shared" si="9"/>
        <v>YES</v>
      </c>
      <c r="T35" t="str">
        <f t="shared" si="10"/>
        <v>High Stress and Pain</v>
      </c>
    </row>
    <row r="36" spans="1:20">
      <c r="A36" s="1">
        <v>35</v>
      </c>
      <c r="B36" s="15">
        <v>0.38</v>
      </c>
      <c r="C36" s="15">
        <v>0.53</v>
      </c>
      <c r="D36" s="16">
        <f t="shared" si="1"/>
        <v>17.404</v>
      </c>
      <c r="E36" s="17">
        <f t="shared" si="2"/>
        <v>24.274000000000001</v>
      </c>
      <c r="F36" s="18">
        <v>45.8</v>
      </c>
      <c r="G36" s="15">
        <v>100</v>
      </c>
      <c r="H36" s="15">
        <v>13.6</v>
      </c>
      <c r="I36" s="15">
        <v>103</v>
      </c>
      <c r="J36" s="19">
        <v>83.615600000000001</v>
      </c>
      <c r="K36" s="15">
        <v>1</v>
      </c>
      <c r="L36">
        <f t="shared" si="3"/>
        <v>0</v>
      </c>
      <c r="M36">
        <f t="shared" si="4"/>
        <v>0</v>
      </c>
      <c r="N36">
        <f t="shared" si="11"/>
        <v>0</v>
      </c>
      <c r="O36">
        <f t="shared" si="5"/>
        <v>103</v>
      </c>
      <c r="P36">
        <f t="shared" si="6"/>
        <v>103</v>
      </c>
      <c r="Q36">
        <f t="shared" si="7"/>
        <v>103</v>
      </c>
      <c r="R36" t="str">
        <f t="shared" si="8"/>
        <v>YES</v>
      </c>
      <c r="S36" t="str">
        <f t="shared" si="9"/>
        <v>YES</v>
      </c>
      <c r="T36" t="str">
        <f t="shared" si="10"/>
        <v>Low Stress</v>
      </c>
    </row>
    <row r="37" spans="1:20">
      <c r="A37" s="1">
        <v>36</v>
      </c>
      <c r="B37" s="15">
        <v>0.3</v>
      </c>
      <c r="C37" s="15">
        <v>0.34</v>
      </c>
      <c r="D37" s="16">
        <f t="shared" si="1"/>
        <v>22.83</v>
      </c>
      <c r="E37" s="17">
        <f t="shared" si="2"/>
        <v>25.873999999999999</v>
      </c>
      <c r="F37" s="18">
        <v>76.099999999999994</v>
      </c>
      <c r="G37" s="15">
        <v>16.3</v>
      </c>
      <c r="H37" s="15">
        <v>17.100000000000001</v>
      </c>
      <c r="I37" s="15">
        <v>141</v>
      </c>
      <c r="J37" s="19">
        <v>87.802899999999994</v>
      </c>
      <c r="K37" s="15">
        <v>0</v>
      </c>
      <c r="L37">
        <f t="shared" si="3"/>
        <v>0</v>
      </c>
      <c r="M37">
        <f t="shared" si="4"/>
        <v>0</v>
      </c>
      <c r="N37">
        <f t="shared" si="11"/>
        <v>1</v>
      </c>
      <c r="O37">
        <f t="shared" si="5"/>
        <v>141</v>
      </c>
      <c r="P37">
        <f t="shared" si="6"/>
        <v>141</v>
      </c>
      <c r="Q37" t="str">
        <f t="shared" si="7"/>
        <v>YES</v>
      </c>
      <c r="R37" t="str">
        <f t="shared" si="8"/>
        <v>YES</v>
      </c>
      <c r="S37" t="str">
        <f t="shared" si="9"/>
        <v>YES</v>
      </c>
      <c r="T37" t="str">
        <f t="shared" si="10"/>
        <v>Low Stress</v>
      </c>
    </row>
    <row r="38" spans="1:20">
      <c r="A38" s="1">
        <v>37</v>
      </c>
      <c r="B38" s="15">
        <v>0.56000000000000005</v>
      </c>
      <c r="C38" s="15">
        <v>0.56999999999999995</v>
      </c>
      <c r="D38" s="16">
        <f t="shared" si="1"/>
        <v>30.128</v>
      </c>
      <c r="E38" s="17">
        <f t="shared" si="2"/>
        <v>30.665999999999997</v>
      </c>
      <c r="F38" s="18">
        <v>53.8</v>
      </c>
      <c r="G38" s="15">
        <v>77</v>
      </c>
      <c r="H38" s="15">
        <v>17.7</v>
      </c>
      <c r="I38" s="15">
        <v>100</v>
      </c>
      <c r="J38" s="19">
        <v>56.662100000000002</v>
      </c>
      <c r="K38" s="15">
        <v>0</v>
      </c>
      <c r="L38">
        <f t="shared" si="3"/>
        <v>0</v>
      </c>
      <c r="M38">
        <f t="shared" si="4"/>
        <v>0</v>
      </c>
      <c r="N38">
        <f t="shared" si="11"/>
        <v>1</v>
      </c>
      <c r="O38">
        <f t="shared" si="5"/>
        <v>100</v>
      </c>
      <c r="P38">
        <f t="shared" si="6"/>
        <v>100</v>
      </c>
      <c r="Q38">
        <f t="shared" si="7"/>
        <v>100</v>
      </c>
      <c r="R38" t="str">
        <f t="shared" si="8"/>
        <v>YES</v>
      </c>
      <c r="S38" t="str">
        <f t="shared" si="9"/>
        <v>YES</v>
      </c>
      <c r="T38" t="str">
        <f t="shared" si="10"/>
        <v>Low Stress</v>
      </c>
    </row>
    <row r="39" spans="1:20">
      <c r="A39" s="1">
        <v>38</v>
      </c>
      <c r="B39" s="15">
        <v>0.37</v>
      </c>
      <c r="C39" s="15">
        <v>0.47</v>
      </c>
      <c r="D39" s="16">
        <f t="shared" si="1"/>
        <v>25.715</v>
      </c>
      <c r="E39" s="17">
        <f t="shared" si="2"/>
        <v>32.664999999999999</v>
      </c>
      <c r="F39" s="18">
        <v>69.5</v>
      </c>
      <c r="G39" s="15">
        <v>10.7</v>
      </c>
      <c r="H39" s="15">
        <v>18.899999999999999</v>
      </c>
      <c r="I39" s="15">
        <v>182</v>
      </c>
      <c r="J39" s="19">
        <v>107.1268</v>
      </c>
      <c r="K39" s="15">
        <v>1</v>
      </c>
      <c r="L39">
        <f t="shared" si="3"/>
        <v>0</v>
      </c>
      <c r="M39">
        <f t="shared" si="4"/>
        <v>1</v>
      </c>
      <c r="N39">
        <f t="shared" si="11"/>
        <v>1</v>
      </c>
      <c r="O39" t="str">
        <f t="shared" si="5"/>
        <v>YES</v>
      </c>
      <c r="P39" t="str">
        <f t="shared" si="6"/>
        <v>YES</v>
      </c>
      <c r="Q39" t="str">
        <f t="shared" si="7"/>
        <v>YES</v>
      </c>
      <c r="R39" t="str">
        <f t="shared" si="8"/>
        <v>YES</v>
      </c>
      <c r="S39" t="str">
        <f t="shared" si="9"/>
        <v>YES</v>
      </c>
      <c r="T39" t="str">
        <f t="shared" si="10"/>
        <v>Low Stress</v>
      </c>
    </row>
    <row r="40" spans="1:20">
      <c r="A40" s="1">
        <v>39</v>
      </c>
      <c r="B40" s="15">
        <v>0.51</v>
      </c>
      <c r="C40" s="15">
        <v>0.53</v>
      </c>
      <c r="D40" s="16">
        <f t="shared" si="1"/>
        <v>29.222999999999999</v>
      </c>
      <c r="E40" s="17">
        <f t="shared" si="2"/>
        <v>30.369</v>
      </c>
      <c r="F40" s="18">
        <v>57.3</v>
      </c>
      <c r="G40" s="15">
        <v>8</v>
      </c>
      <c r="H40" s="15">
        <v>19</v>
      </c>
      <c r="I40" s="15">
        <v>103</v>
      </c>
      <c r="J40" s="19">
        <v>57.774500000000003</v>
      </c>
      <c r="K40" s="15">
        <v>1</v>
      </c>
      <c r="L40">
        <f t="shared" si="3"/>
        <v>0</v>
      </c>
      <c r="M40">
        <f t="shared" si="4"/>
        <v>0</v>
      </c>
      <c r="N40">
        <f t="shared" si="11"/>
        <v>0</v>
      </c>
      <c r="O40">
        <f t="shared" si="5"/>
        <v>103</v>
      </c>
      <c r="P40">
        <f t="shared" si="6"/>
        <v>103</v>
      </c>
      <c r="Q40">
        <f t="shared" si="7"/>
        <v>103</v>
      </c>
      <c r="R40" t="str">
        <f t="shared" si="8"/>
        <v>YES</v>
      </c>
      <c r="S40" t="str">
        <f t="shared" si="9"/>
        <v>YES</v>
      </c>
      <c r="T40" t="str">
        <f t="shared" si="10"/>
        <v>Low Stress</v>
      </c>
    </row>
    <row r="41" spans="1:20">
      <c r="A41" s="1">
        <v>40</v>
      </c>
      <c r="B41" s="15">
        <v>0.25</v>
      </c>
      <c r="C41" s="15">
        <v>0.27</v>
      </c>
      <c r="D41" s="16">
        <f t="shared" si="1"/>
        <v>18.274999999999999</v>
      </c>
      <c r="E41" s="17">
        <f t="shared" si="2"/>
        <v>19.736999999999998</v>
      </c>
      <c r="F41" s="18">
        <v>73.099999999999994</v>
      </c>
      <c r="G41" s="15">
        <v>22.2</v>
      </c>
      <c r="H41" s="15">
        <v>14.8</v>
      </c>
      <c r="I41" s="15">
        <v>101</v>
      </c>
      <c r="J41" s="20">
        <v>64.042000000000002</v>
      </c>
      <c r="K41" s="15">
        <v>1</v>
      </c>
      <c r="L41">
        <f t="shared" si="3"/>
        <v>0</v>
      </c>
      <c r="M41">
        <f t="shared" si="4"/>
        <v>0</v>
      </c>
      <c r="N41">
        <f t="shared" si="11"/>
        <v>0</v>
      </c>
      <c r="O41">
        <f t="shared" si="5"/>
        <v>101</v>
      </c>
      <c r="P41">
        <f t="shared" si="6"/>
        <v>101</v>
      </c>
      <c r="Q41">
        <f t="shared" si="7"/>
        <v>101</v>
      </c>
      <c r="R41" t="str">
        <f t="shared" si="8"/>
        <v>YES</v>
      </c>
      <c r="S41" t="str">
        <f t="shared" si="9"/>
        <v>YES</v>
      </c>
      <c r="T41" t="str">
        <f t="shared" si="10"/>
        <v>Low Stress</v>
      </c>
    </row>
    <row r="42" spans="1:20">
      <c r="A42" s="1">
        <v>41</v>
      </c>
      <c r="B42" s="15">
        <v>0.44</v>
      </c>
      <c r="C42" s="15">
        <v>0.47</v>
      </c>
      <c r="D42" s="16">
        <f t="shared" si="1"/>
        <v>24.376000000000001</v>
      </c>
      <c r="E42" s="17">
        <f t="shared" si="2"/>
        <v>26.037999999999997</v>
      </c>
      <c r="F42" s="18">
        <v>55.4</v>
      </c>
      <c r="G42" s="15">
        <v>36.4</v>
      </c>
      <c r="H42" s="15">
        <v>16.2</v>
      </c>
      <c r="I42" s="15">
        <v>236</v>
      </c>
      <c r="J42" s="20">
        <v>51.291600000000003</v>
      </c>
      <c r="K42" s="15">
        <v>1</v>
      </c>
      <c r="L42">
        <f t="shared" si="3"/>
        <v>0</v>
      </c>
      <c r="M42">
        <f t="shared" si="4"/>
        <v>1</v>
      </c>
      <c r="N42">
        <f t="shared" si="11"/>
        <v>1</v>
      </c>
      <c r="O42" t="str">
        <f t="shared" si="5"/>
        <v>YES</v>
      </c>
      <c r="P42" t="str">
        <f t="shared" si="6"/>
        <v>YES</v>
      </c>
      <c r="Q42" t="str">
        <f t="shared" si="7"/>
        <v>YES</v>
      </c>
      <c r="R42" t="str">
        <f t="shared" si="8"/>
        <v>YES</v>
      </c>
      <c r="S42" t="str">
        <f t="shared" si="9"/>
        <v>YES</v>
      </c>
      <c r="T42" t="str">
        <f t="shared" si="10"/>
        <v>Low Stress</v>
      </c>
    </row>
    <row r="43" spans="1:20">
      <c r="A43" s="1">
        <v>42</v>
      </c>
      <c r="B43" s="15">
        <v>0.46</v>
      </c>
      <c r="C43" s="15">
        <v>0.46</v>
      </c>
      <c r="D43" s="16">
        <f t="shared" si="1"/>
        <v>37.765999999999998</v>
      </c>
      <c r="E43" s="17">
        <f t="shared" si="2"/>
        <v>37.765999999999998</v>
      </c>
      <c r="F43" s="18">
        <v>82.1</v>
      </c>
      <c r="G43" s="15">
        <v>2.8</v>
      </c>
      <c r="H43" s="15">
        <v>26.7</v>
      </c>
      <c r="I43" s="15">
        <v>182</v>
      </c>
      <c r="J43" s="19">
        <v>74.202799999999996</v>
      </c>
      <c r="K43" s="15">
        <v>0</v>
      </c>
      <c r="L43">
        <f t="shared" si="3"/>
        <v>0</v>
      </c>
      <c r="M43">
        <f t="shared" si="4"/>
        <v>1</v>
      </c>
      <c r="N43">
        <f t="shared" si="11"/>
        <v>0</v>
      </c>
      <c r="O43" t="str">
        <f t="shared" si="5"/>
        <v>YES</v>
      </c>
      <c r="P43" t="str">
        <f t="shared" si="6"/>
        <v>YES</v>
      </c>
      <c r="Q43" t="str">
        <f t="shared" si="7"/>
        <v>YES</v>
      </c>
      <c r="R43" t="str">
        <f t="shared" si="8"/>
        <v>YES</v>
      </c>
      <c r="S43" t="str">
        <f t="shared" si="9"/>
        <v>YES</v>
      </c>
      <c r="T43" t="str">
        <f t="shared" si="10"/>
        <v>Low Stress</v>
      </c>
    </row>
    <row r="44" spans="1:20">
      <c r="A44" s="1">
        <v>43</v>
      </c>
      <c r="B44" s="15">
        <v>0.23</v>
      </c>
      <c r="C44" s="15">
        <v>0.37</v>
      </c>
      <c r="D44" s="16">
        <f t="shared" si="1"/>
        <v>20.378</v>
      </c>
      <c r="E44" s="17">
        <f t="shared" si="2"/>
        <v>32.781999999999996</v>
      </c>
      <c r="F44" s="18">
        <v>88.6</v>
      </c>
      <c r="G44" s="15">
        <v>14.2</v>
      </c>
      <c r="H44" s="15">
        <v>19.100000000000001</v>
      </c>
      <c r="I44" s="15">
        <v>473</v>
      </c>
      <c r="J44" s="19">
        <v>281.45979999999997</v>
      </c>
      <c r="K44" s="15">
        <v>1</v>
      </c>
      <c r="L44">
        <f t="shared" si="3"/>
        <v>1</v>
      </c>
      <c r="M44">
        <f t="shared" si="4"/>
        <v>1</v>
      </c>
      <c r="N44">
        <f t="shared" si="11"/>
        <v>1</v>
      </c>
      <c r="O44" t="str">
        <f t="shared" si="5"/>
        <v>YES</v>
      </c>
      <c r="P44" t="str">
        <f t="shared" si="6"/>
        <v>YES</v>
      </c>
      <c r="Q44" t="str">
        <f t="shared" si="7"/>
        <v>YES</v>
      </c>
      <c r="R44" t="str">
        <f t="shared" si="8"/>
        <v>YES</v>
      </c>
      <c r="S44" t="str">
        <f t="shared" si="9"/>
        <v>YES</v>
      </c>
      <c r="T44" t="str">
        <f t="shared" si="10"/>
        <v>High Stress and Pain</v>
      </c>
    </row>
    <row r="45" spans="1:20">
      <c r="A45" s="1">
        <v>44</v>
      </c>
      <c r="B45" s="15">
        <v>0.24</v>
      </c>
      <c r="C45" s="15">
        <v>0.28999999999999998</v>
      </c>
      <c r="D45" s="16">
        <f t="shared" si="1"/>
        <v>19.559999999999999</v>
      </c>
      <c r="E45" s="17">
        <f t="shared" si="2"/>
        <v>23.634999999999998</v>
      </c>
      <c r="F45" s="18">
        <v>81.5</v>
      </c>
      <c r="G45" s="15">
        <v>15.2</v>
      </c>
      <c r="H45" s="15">
        <v>16</v>
      </c>
      <c r="I45" s="15">
        <v>223</v>
      </c>
      <c r="J45" s="20">
        <v>136.96180000000001</v>
      </c>
      <c r="K45" s="15">
        <v>0</v>
      </c>
      <c r="L45">
        <f t="shared" si="3"/>
        <v>0</v>
      </c>
      <c r="M45">
        <f t="shared" si="4"/>
        <v>1</v>
      </c>
      <c r="N45">
        <f t="shared" si="11"/>
        <v>0</v>
      </c>
      <c r="O45" t="str">
        <f t="shared" si="5"/>
        <v>YES</v>
      </c>
      <c r="P45" t="str">
        <f t="shared" si="6"/>
        <v>YES</v>
      </c>
      <c r="Q45" t="str">
        <f t="shared" si="7"/>
        <v>YES</v>
      </c>
      <c r="R45" t="str">
        <f t="shared" si="8"/>
        <v>YES</v>
      </c>
      <c r="S45" t="str">
        <f t="shared" si="9"/>
        <v>YES</v>
      </c>
      <c r="T45" t="str">
        <f t="shared" si="10"/>
        <v>Low Stress</v>
      </c>
    </row>
    <row r="46" spans="1:20">
      <c r="A46" s="1">
        <v>44</v>
      </c>
      <c r="B46" s="15">
        <v>0.41</v>
      </c>
      <c r="C46" s="15">
        <v>0.48</v>
      </c>
      <c r="D46" s="16">
        <f t="shared" si="1"/>
        <v>23.574999999999999</v>
      </c>
      <c r="E46" s="17">
        <f t="shared" si="2"/>
        <v>27.599999999999998</v>
      </c>
      <c r="F46" s="18">
        <v>57.5</v>
      </c>
      <c r="G46" s="15">
        <v>9.1</v>
      </c>
      <c r="H46" s="15">
        <v>16</v>
      </c>
      <c r="I46" s="15">
        <v>96</v>
      </c>
      <c r="J46" s="19">
        <v>67.280699999999996</v>
      </c>
      <c r="K46" s="15">
        <v>0</v>
      </c>
      <c r="L46">
        <f t="shared" si="3"/>
        <v>0</v>
      </c>
      <c r="M46">
        <f t="shared" si="4"/>
        <v>0</v>
      </c>
      <c r="N46">
        <f t="shared" si="11"/>
        <v>1</v>
      </c>
      <c r="O46">
        <f t="shared" si="5"/>
        <v>96</v>
      </c>
      <c r="P46">
        <f t="shared" si="6"/>
        <v>96</v>
      </c>
      <c r="Q46">
        <f t="shared" si="7"/>
        <v>96</v>
      </c>
      <c r="R46">
        <f t="shared" si="8"/>
        <v>96</v>
      </c>
      <c r="S46" t="str">
        <f t="shared" si="9"/>
        <v>YES</v>
      </c>
      <c r="T46" t="str">
        <f t="shared" si="10"/>
        <v>Low Stress</v>
      </c>
    </row>
    <row r="47" spans="1:20">
      <c r="A47" s="1">
        <v>46</v>
      </c>
      <c r="B47" s="15">
        <v>0.45</v>
      </c>
      <c r="C47" s="15">
        <v>0.52</v>
      </c>
      <c r="D47" s="16">
        <f t="shared" si="1"/>
        <v>27</v>
      </c>
      <c r="E47" s="17">
        <f t="shared" si="2"/>
        <v>31.200000000000003</v>
      </c>
      <c r="F47" s="18">
        <v>60</v>
      </c>
      <c r="G47" s="15">
        <v>6.5</v>
      </c>
      <c r="H47" s="15">
        <v>17.600000000000001</v>
      </c>
      <c r="I47" s="15">
        <v>107</v>
      </c>
      <c r="J47" s="19">
        <v>66.424700000000001</v>
      </c>
      <c r="K47" s="15">
        <v>0</v>
      </c>
      <c r="L47">
        <f t="shared" si="3"/>
        <v>0</v>
      </c>
      <c r="M47">
        <f t="shared" si="4"/>
        <v>0</v>
      </c>
      <c r="N47">
        <f t="shared" si="11"/>
        <v>1</v>
      </c>
      <c r="O47">
        <f t="shared" si="5"/>
        <v>107</v>
      </c>
      <c r="P47">
        <f t="shared" si="6"/>
        <v>107</v>
      </c>
      <c r="Q47">
        <f t="shared" si="7"/>
        <v>107</v>
      </c>
      <c r="R47" t="str">
        <f t="shared" si="8"/>
        <v>YES</v>
      </c>
      <c r="S47" t="str">
        <f t="shared" si="9"/>
        <v>YES</v>
      </c>
      <c r="T47" t="str">
        <f t="shared" si="10"/>
        <v>Low Stress</v>
      </c>
    </row>
    <row r="48" spans="1:20">
      <c r="A48" s="1">
        <v>47</v>
      </c>
      <c r="B48" s="15">
        <v>0.32</v>
      </c>
      <c r="C48" s="15">
        <v>0.39</v>
      </c>
      <c r="D48" s="16">
        <f t="shared" si="1"/>
        <v>22.56</v>
      </c>
      <c r="E48" s="17">
        <f t="shared" si="2"/>
        <v>27.495000000000001</v>
      </c>
      <c r="F48" s="18">
        <v>70.5</v>
      </c>
      <c r="G48" s="15">
        <v>34.4</v>
      </c>
      <c r="H48" s="15">
        <v>17.100000000000001</v>
      </c>
      <c r="I48" s="15">
        <v>166</v>
      </c>
      <c r="J48" s="19">
        <v>103.20610000000001</v>
      </c>
      <c r="K48" s="15">
        <v>0</v>
      </c>
      <c r="L48">
        <f t="shared" si="3"/>
        <v>0</v>
      </c>
      <c r="M48">
        <f t="shared" si="4"/>
        <v>0</v>
      </c>
      <c r="N48">
        <f t="shared" si="11"/>
        <v>1</v>
      </c>
      <c r="O48">
        <f t="shared" si="5"/>
        <v>166</v>
      </c>
      <c r="P48" t="str">
        <f t="shared" si="6"/>
        <v>YES</v>
      </c>
      <c r="Q48" t="str">
        <f t="shared" si="7"/>
        <v>YES</v>
      </c>
      <c r="R48" t="str">
        <f t="shared" si="8"/>
        <v>YES</v>
      </c>
      <c r="S48" t="str">
        <f t="shared" si="9"/>
        <v>YES</v>
      </c>
      <c r="T48" t="str">
        <f t="shared" si="10"/>
        <v>Low Stress</v>
      </c>
    </row>
    <row r="49" spans="1:23">
      <c r="A49" s="1">
        <v>48</v>
      </c>
      <c r="B49" s="15">
        <v>0.35</v>
      </c>
      <c r="C49" s="15">
        <v>0.56999999999999995</v>
      </c>
      <c r="D49" s="16">
        <f t="shared" si="1"/>
        <v>21.419999999999998</v>
      </c>
      <c r="E49" s="17">
        <f t="shared" si="2"/>
        <v>34.884</v>
      </c>
      <c r="F49" s="18">
        <v>61.2</v>
      </c>
      <c r="G49" s="15">
        <v>0.1</v>
      </c>
      <c r="H49" s="15">
        <v>17.100000000000001</v>
      </c>
      <c r="I49" s="15">
        <v>223</v>
      </c>
      <c r="J49" s="19">
        <v>143.4272</v>
      </c>
      <c r="K49" s="15">
        <v>1</v>
      </c>
      <c r="L49">
        <f t="shared" si="3"/>
        <v>0</v>
      </c>
      <c r="M49">
        <f t="shared" si="4"/>
        <v>1</v>
      </c>
      <c r="N49">
        <f t="shared" si="11"/>
        <v>1</v>
      </c>
      <c r="O49" t="str">
        <f t="shared" si="5"/>
        <v>YES</v>
      </c>
      <c r="P49" t="str">
        <f t="shared" si="6"/>
        <v>YES</v>
      </c>
      <c r="Q49" t="str">
        <f t="shared" si="7"/>
        <v>YES</v>
      </c>
      <c r="R49" t="str">
        <f t="shared" si="8"/>
        <v>YES</v>
      </c>
      <c r="S49" t="str">
        <f t="shared" si="9"/>
        <v>YES</v>
      </c>
      <c r="T49" t="str">
        <f t="shared" si="10"/>
        <v>Low Stress</v>
      </c>
    </row>
    <row r="50" spans="1:23">
      <c r="A50" s="1">
        <v>49</v>
      </c>
      <c r="B50" s="15">
        <v>0.28999999999999998</v>
      </c>
      <c r="C50" s="15">
        <v>0.43</v>
      </c>
      <c r="D50" s="16">
        <f t="shared" si="1"/>
        <v>16.616999999999997</v>
      </c>
      <c r="E50" s="17">
        <f t="shared" si="2"/>
        <v>24.638999999999999</v>
      </c>
      <c r="F50" s="18">
        <v>57.3</v>
      </c>
      <c r="G50" s="15">
        <v>1.25</v>
      </c>
      <c r="H50" s="15">
        <v>14.2</v>
      </c>
      <c r="I50" s="15">
        <v>181</v>
      </c>
      <c r="J50" s="19">
        <v>136.51079999999999</v>
      </c>
      <c r="K50" s="15">
        <v>1</v>
      </c>
      <c r="L50">
        <f t="shared" si="3"/>
        <v>0</v>
      </c>
      <c r="M50">
        <f t="shared" si="4"/>
        <v>1</v>
      </c>
      <c r="N50">
        <f t="shared" si="11"/>
        <v>1</v>
      </c>
      <c r="O50" t="str">
        <f t="shared" si="5"/>
        <v>YES</v>
      </c>
      <c r="P50" t="str">
        <f t="shared" si="6"/>
        <v>YES</v>
      </c>
      <c r="Q50" t="str">
        <f t="shared" si="7"/>
        <v>YES</v>
      </c>
      <c r="R50" t="str">
        <f t="shared" si="8"/>
        <v>YES</v>
      </c>
      <c r="S50" t="str">
        <f t="shared" si="9"/>
        <v>YES</v>
      </c>
      <c r="T50" t="str">
        <f t="shared" si="10"/>
        <v>Low Stress</v>
      </c>
    </row>
    <row r="51" spans="1:23">
      <c r="A51" s="1">
        <v>50</v>
      </c>
      <c r="B51" s="15">
        <v>0.47</v>
      </c>
      <c r="C51" s="15">
        <v>0.44</v>
      </c>
      <c r="D51" s="16">
        <f t="shared" si="1"/>
        <v>33.792999999999999</v>
      </c>
      <c r="E51" s="17">
        <f t="shared" si="2"/>
        <v>31.636000000000003</v>
      </c>
      <c r="F51" s="18">
        <v>71.900000000000006</v>
      </c>
      <c r="G51" s="15">
        <v>8.75</v>
      </c>
      <c r="H51" s="15">
        <v>21.2</v>
      </c>
      <c r="I51" s="15">
        <v>147</v>
      </c>
      <c r="J51" s="19">
        <v>66.7</v>
      </c>
      <c r="K51" s="15">
        <v>0</v>
      </c>
      <c r="L51">
        <f t="shared" si="3"/>
        <v>0</v>
      </c>
      <c r="M51">
        <f t="shared" si="4"/>
        <v>0</v>
      </c>
      <c r="N51">
        <f t="shared" si="11"/>
        <v>1</v>
      </c>
      <c r="O51">
        <f t="shared" si="5"/>
        <v>147</v>
      </c>
      <c r="P51">
        <f t="shared" si="6"/>
        <v>147</v>
      </c>
      <c r="Q51" t="str">
        <f t="shared" si="7"/>
        <v>YES</v>
      </c>
      <c r="R51" t="str">
        <f t="shared" si="8"/>
        <v>YES</v>
      </c>
      <c r="S51" t="str">
        <f t="shared" si="9"/>
        <v>YES</v>
      </c>
      <c r="T51" t="str">
        <f t="shared" si="10"/>
        <v>Low Stress</v>
      </c>
    </row>
    <row r="52" spans="1:23">
      <c r="A52" s="1">
        <v>51</v>
      </c>
      <c r="B52" s="15">
        <v>0.38</v>
      </c>
      <c r="C52" s="15">
        <v>0.64</v>
      </c>
      <c r="D52" s="16">
        <f t="shared" si="1"/>
        <v>20.938000000000002</v>
      </c>
      <c r="E52" s="17">
        <f t="shared" si="2"/>
        <v>35.264000000000003</v>
      </c>
      <c r="F52" s="18">
        <v>55.1</v>
      </c>
      <c r="G52" s="15">
        <v>1.62</v>
      </c>
      <c r="H52" s="15">
        <v>16.5</v>
      </c>
      <c r="I52" s="15">
        <v>192</v>
      </c>
      <c r="J52" s="19">
        <v>126.55240000000001</v>
      </c>
      <c r="K52" s="15">
        <v>1</v>
      </c>
      <c r="L52">
        <f t="shared" si="3"/>
        <v>0</v>
      </c>
      <c r="M52">
        <f t="shared" si="4"/>
        <v>1</v>
      </c>
      <c r="N52">
        <f t="shared" si="11"/>
        <v>1</v>
      </c>
      <c r="O52" t="str">
        <f t="shared" si="5"/>
        <v>YES</v>
      </c>
      <c r="P52" t="str">
        <f t="shared" si="6"/>
        <v>YES</v>
      </c>
      <c r="Q52" t="str">
        <f t="shared" si="7"/>
        <v>YES</v>
      </c>
      <c r="R52" t="str">
        <f t="shared" si="8"/>
        <v>YES</v>
      </c>
      <c r="S52" t="str">
        <f t="shared" si="9"/>
        <v>YES</v>
      </c>
      <c r="T52" t="str">
        <f t="shared" si="10"/>
        <v>Low Stress</v>
      </c>
    </row>
    <row r="53" spans="1:23">
      <c r="A53" s="7" t="s">
        <v>6</v>
      </c>
      <c r="B53" s="8">
        <f>AVERAGE(B2:B52)</f>
        <v>0.35745098039215695</v>
      </c>
      <c r="C53" s="8">
        <f>AVERAGE(C2:C52)</f>
        <v>0.4476470588235294</v>
      </c>
      <c r="D53" s="8">
        <f>AVERAGE(D2:D52)</f>
        <v>23.58503921568628</v>
      </c>
      <c r="E53" s="8">
        <f>AVERAGE(E2:E52)</f>
        <v>29.498823529411755</v>
      </c>
      <c r="F53" s="8">
        <f>AVERAGE(F2:F52)</f>
        <v>67.023529411764713</v>
      </c>
      <c r="G53" s="8">
        <f>AVERAGE(G2:G52)</f>
        <v>33.572941176470586</v>
      </c>
      <c r="H53" s="8">
        <f>AVERAGE(H2:H52)</f>
        <v>17.654901960784319</v>
      </c>
      <c r="I53" s="8">
        <f>AVERAGE(I2:I52)</f>
        <v>172.45098039215685</v>
      </c>
      <c r="J53" s="8">
        <f>AVERAGE(J2:J52)</f>
        <v>109.98697058823528</v>
      </c>
      <c r="K53" s="4">
        <f>SUM(K2:K52)</f>
        <v>28</v>
      </c>
      <c r="L53">
        <f>SUM(L2:L52)</f>
        <v>7</v>
      </c>
      <c r="N53" s="4">
        <f>SUM(N2:N52)</f>
        <v>38</v>
      </c>
      <c r="O53" s="8">
        <f>AVERAGE(O2:O52)</f>
        <v>114.85185185185185</v>
      </c>
      <c r="P53" s="8">
        <f>AVERAGE(P2:P52)</f>
        <v>104.40909090909091</v>
      </c>
      <c r="Q53" s="8">
        <f>AVERAGE(Q2:Q52)</f>
        <v>97.222222222222229</v>
      </c>
      <c r="R53" s="8">
        <f>AVERAGE(R2:R52)</f>
        <v>86.333333333333329</v>
      </c>
      <c r="S53" s="8"/>
      <c r="T53" s="13">
        <f>SUM(T2:T52)</f>
        <v>2</v>
      </c>
      <c r="U53" s="14" t="s">
        <v>25</v>
      </c>
    </row>
    <row r="54" spans="1:23">
      <c r="A54" s="7" t="s">
        <v>7</v>
      </c>
      <c r="B54" s="8">
        <f>STDEV(B2:B52)</f>
        <v>8.5996351951809796E-2</v>
      </c>
      <c r="C54" s="8">
        <f>STDEV(C2:C52)</f>
        <v>8.7808615415439495E-2</v>
      </c>
      <c r="D54" s="8">
        <f>STDEV(D2:D52)</f>
        <v>5.1014131373993878</v>
      </c>
      <c r="E54" s="8">
        <f>STDEV(E2:E52)</f>
        <v>4.6290232347911004</v>
      </c>
      <c r="F54" s="8">
        <f>STDEV(F2:F52)</f>
        <v>9.6904197687261107</v>
      </c>
      <c r="G54" s="8">
        <f>STDEV(G2:G52)</f>
        <v>30.372141201707702</v>
      </c>
      <c r="H54" s="8">
        <f>STDEV(H2:H52)</f>
        <v>2.5154175578213538</v>
      </c>
      <c r="I54" s="8">
        <f>STDEV(I2:I52)</f>
        <v>79.377657744604747</v>
      </c>
      <c r="J54" s="8">
        <f>STDEV(J2:J52)</f>
        <v>52.918915077613988</v>
      </c>
      <c r="K54" s="4">
        <f>88-K53</f>
        <v>60</v>
      </c>
      <c r="N54" s="4">
        <f>88-N53</f>
        <v>50</v>
      </c>
      <c r="O54" s="8">
        <f>STDEV(O2:O52)</f>
        <v>28.877331679022653</v>
      </c>
      <c r="P54" s="8">
        <f>STDEV(P2:P52)</f>
        <v>20.143908664334635</v>
      </c>
      <c r="Q54" s="8">
        <f>STDEV(Q2:Q52)</f>
        <v>13.666427544536505</v>
      </c>
      <c r="R54" s="8">
        <f>STDEV(R2:R52)</f>
        <v>8.674675786448736</v>
      </c>
      <c r="S54" s="8"/>
      <c r="U54" s="12" t="s">
        <v>24</v>
      </c>
      <c r="V54" s="2">
        <f>T53*100/K54</f>
        <v>3.3333333333333335</v>
      </c>
      <c r="W54" t="s">
        <v>23</v>
      </c>
    </row>
    <row r="55" spans="1:23">
      <c r="A55" s="7" t="s">
        <v>11</v>
      </c>
      <c r="B55" s="8">
        <f>MIN(B2:B52)</f>
        <v>0.22</v>
      </c>
      <c r="C55" s="8">
        <f>MIN(C2:C52)</f>
        <v>0.27</v>
      </c>
      <c r="D55" s="8">
        <f>MIN(D2:D52)</f>
        <v>14.444000000000001</v>
      </c>
      <c r="E55" s="8">
        <f>MIN(E2:E52)</f>
        <v>17.238000000000003</v>
      </c>
      <c r="F55" s="8">
        <f>MIN(F2:F52)</f>
        <v>45.8</v>
      </c>
      <c r="G55" s="8">
        <f>MIN(G2:G52)</f>
        <v>0.1</v>
      </c>
      <c r="H55" s="8">
        <f>MIN(H2:H52)</f>
        <v>13.6</v>
      </c>
      <c r="I55" s="8">
        <f>MIN(I2:I52)</f>
        <v>72</v>
      </c>
      <c r="J55" s="8">
        <f>MIN(J2:J52)</f>
        <v>51.291600000000003</v>
      </c>
      <c r="K55" s="4"/>
      <c r="O55" s="8">
        <f>MIN(O2:O52)</f>
        <v>72</v>
      </c>
      <c r="P55" s="8">
        <f>MIN(P2:P52)</f>
        <v>72</v>
      </c>
      <c r="Q55" s="8">
        <f>MIN(Q2:Q52)</f>
        <v>72</v>
      </c>
      <c r="R55" s="8">
        <f>MIN(R2:R52)</f>
        <v>72</v>
      </c>
      <c r="S55" s="8">
        <f>MIN(S2:S52)</f>
        <v>0</v>
      </c>
    </row>
    <row r="56" spans="1:23">
      <c r="A56" s="7" t="s">
        <v>12</v>
      </c>
      <c r="B56" s="8">
        <f>MAX(B2:B52)</f>
        <v>0.56999999999999995</v>
      </c>
      <c r="C56" s="8">
        <f>MAX(C2:C52)</f>
        <v>0.64</v>
      </c>
      <c r="D56" s="8">
        <f>MAX(D2:D52)</f>
        <v>37.765999999999998</v>
      </c>
      <c r="E56" s="8">
        <f>MAX(E2:E52)</f>
        <v>37.765999999999998</v>
      </c>
      <c r="F56" s="8">
        <f>MAX(F2:F52)</f>
        <v>92.3</v>
      </c>
      <c r="G56" s="8">
        <f>MAX(G2:G52)</f>
        <v>100</v>
      </c>
      <c r="H56" s="8">
        <f>MAX(H2:H52)</f>
        <v>26.7</v>
      </c>
      <c r="I56" s="8">
        <f>MAX(I2:I52)</f>
        <v>473</v>
      </c>
      <c r="J56" s="8">
        <f>MAX(J2:J52)</f>
        <v>281.45979999999997</v>
      </c>
      <c r="K56" s="4"/>
      <c r="O56" s="8">
        <f>MAX(O2:O52)</f>
        <v>167</v>
      </c>
      <c r="P56" s="8">
        <f>MAX(P2:P52)</f>
        <v>147</v>
      </c>
      <c r="Q56" s="8">
        <f>MAX(Q2:Q52)</f>
        <v>120</v>
      </c>
      <c r="R56" s="8">
        <f>MAX(R2:R52)</f>
        <v>96</v>
      </c>
      <c r="S56" s="8">
        <f>MAX(S2:S52)</f>
        <v>0</v>
      </c>
    </row>
    <row r="57" spans="1:23">
      <c r="M57" t="s">
        <v>22</v>
      </c>
      <c r="O57">
        <f>51-COUNT(O2:O52)</f>
        <v>24</v>
      </c>
      <c r="P57">
        <f>51-COUNT(P2:P52)</f>
        <v>29</v>
      </c>
      <c r="Q57">
        <f>51-COUNT(Q2:Q52)</f>
        <v>33</v>
      </c>
      <c r="R57">
        <f>51-COUNT(R2:R52)</f>
        <v>42</v>
      </c>
      <c r="S57">
        <f>51-COUNT(S2:S52)</f>
        <v>51</v>
      </c>
    </row>
    <row r="58" spans="1:23">
      <c r="A58" s="6" t="s">
        <v>26</v>
      </c>
      <c r="M58" t="s">
        <v>21</v>
      </c>
      <c r="O58">
        <v>24</v>
      </c>
      <c r="P58">
        <f>P57-O57</f>
        <v>5</v>
      </c>
      <c r="Q58">
        <f t="shared" ref="Q58:R58" si="12">Q57-P57</f>
        <v>4</v>
      </c>
      <c r="R58">
        <f t="shared" si="12"/>
        <v>9</v>
      </c>
      <c r="S58">
        <f>S57-R57</f>
        <v>9</v>
      </c>
      <c r="T58">
        <f>SUM(O58:S58)</f>
        <v>51</v>
      </c>
    </row>
  </sheetData>
  <conditionalFormatting sqref="M2:M52">
    <cfRule type="expression" dxfId="0" priority="1">
      <formula>"&gt;0 AND IF(J2&gt;175)"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:D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rawdata_withplussignsremoved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cp:lastPrinted>2012-03-18T16:51:13Z</cp:lastPrinted>
  <dcterms:created xsi:type="dcterms:W3CDTF">2012-02-17T21:54:07Z</dcterms:created>
  <dcterms:modified xsi:type="dcterms:W3CDTF">2012-03-26T10:36:43Z</dcterms:modified>
</cp:coreProperties>
</file>