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3"/>
  </bookViews>
  <sheets>
    <sheet name="Recurso Humano" sheetId="1" state="visible" r:id="rId2"/>
    <sheet name="Transporte y Equipos" sheetId="2" state="visible" r:id="rId3"/>
    <sheet name="Insumos y consultas biblio" sheetId="3" state="visible" r:id="rId4"/>
    <sheet name="COSTOS TOTALES 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<sst xmlns="http://schemas.openxmlformats.org/spreadsheetml/2006/main" count="128" uniqueCount="89">
  <si>
    <t>RECURSO HUMANO</t>
  </si>
  <si>
    <t>Nombres y Apellidos</t>
  </si>
  <si>
    <t>Nivel de Formación</t>
  </si>
  <si>
    <t>Función</t>
  </si>
  <si>
    <t>Horas por semana</t>
  </si>
  <si>
    <t>Valor Hora</t>
  </si>
  <si>
    <t>Duración [semanas]</t>
  </si>
  <si>
    <t>SUBTOTAL [$]</t>
  </si>
  <si>
    <t>Gabriel Pedraza*</t>
  </si>
  <si>
    <t>Ing., PhD</t>
  </si>
  <si>
    <t>Director</t>
  </si>
  <si>
    <t>Raúl Ramos Pollán**</t>
  </si>
  <si>
    <t>Codirector</t>
  </si>
  <si>
    <t>William Javier Trigos Guevara</t>
  </si>
  <si>
    <t>Est. Ing.</t>
  </si>
  <si>
    <t>Investigador</t>
  </si>
  <si>
    <t>* Salario mensual x 1,7 x 32 x (2 horas semanales de dirección) / (22 x 8) </t>
  </si>
  <si>
    <t>TOTAL</t>
  </si>
  <si>
    <t>** Salario mensual x 1,7 x 32 x (2 horas semanales de dirección) / (22 x 8)   </t>
  </si>
  <si>
    <t>*** Valor de financiación mensual (Según crédito condonable, 2 SMMLV)</t>
  </si>
  <si>
    <t>SMMLV Actual</t>
  </si>
  <si>
    <t>*          El desarrollo de actividades humanas, involucra un horario de 8 Horas diarias, no mas de 40 Horas/Semanales</t>
  </si>
  <si>
    <t>**        Los costos indicados en esta tabla registran para el año 2012; pueden estar sujetos a modificación</t>
  </si>
  <si>
    <t>***     No Definido</t>
  </si>
  <si>
    <t>****   No Aplica</t>
  </si>
  <si>
    <t>Dedicación [semanas]</t>
  </si>
  <si>
    <t>Gabriel</t>
  </si>
  <si>
    <t>Raul</t>
  </si>
  <si>
    <t>Jorge Hernando Ramón Suarez</t>
  </si>
  <si>
    <t>Efrén Darío Acevedo Cárdenas</t>
  </si>
  <si>
    <t>Angel Gabriel Meza Garcia</t>
  </si>
  <si>
    <t>Dispositivos y Equipos  Electrónicos</t>
  </si>
  <si>
    <t>Precio Dolar</t>
  </si>
  <si>
    <t>Naturaleza</t>
  </si>
  <si>
    <t>Componente</t>
  </si>
  <si>
    <t>Unidad</t>
  </si>
  <si>
    <t>Cantidad</t>
  </si>
  <si>
    <t>Valor Unitario</t>
  </si>
  <si>
    <t>Subtotal</t>
  </si>
  <si>
    <t>precio [$]</t>
  </si>
  <si>
    <t>vida util [horas]</t>
  </si>
  <si>
    <t>valor unitario</t>
  </si>
  <si>
    <t>Equipos de Computo**</t>
  </si>
  <si>
    <t>PC´s Personales</t>
  </si>
  <si>
    <t>Hora/Uso</t>
  </si>
  <si>
    <t>Subtotal 1</t>
  </si>
  <si>
    <t>Equipos Y suministros electrònicos adicionales</t>
  </si>
  <si>
    <t>Módulo GPS/GNSS</t>
  </si>
  <si>
    <t>Router inalambrico Gigabit</t>
  </si>
  <si>
    <t>Tarjetas Embebidas</t>
  </si>
  <si>
    <t>Dispositivo</t>
  </si>
  <si>
    <t>Cargadores</t>
  </si>
  <si>
    <t>Memorias SD</t>
  </si>
  <si>
    <t>Parcial</t>
  </si>
  <si>
    <t>Costos de Impuestos y Envio  (24%)</t>
  </si>
  <si>
    <t>Subtotal 2</t>
  </si>
  <si>
    <t>**        Los costos indicados en esta tabla registran para el año 2016; pueden estar sujetos a modificación</t>
  </si>
  <si>
    <t>Total</t>
  </si>
  <si>
    <t>INSUMOS Y CONSULTAS BIBLIOGRAFICAS</t>
  </si>
  <si>
    <t>Consultas</t>
  </si>
  <si>
    <t>Consulta Internet</t>
  </si>
  <si>
    <t>Hora</t>
  </si>
  <si>
    <t>Acceso a Bases de Datos</t>
  </si>
  <si>
    <t>Consulta</t>
  </si>
  <si>
    <t>Libro de Proyecto</t>
  </si>
  <si>
    <t>Papeleria y CD´s</t>
  </si>
  <si>
    <t>Digitacion e Impresión</t>
  </si>
  <si>
    <t>Libro</t>
  </si>
  <si>
    <t>Fotocopias y Empastes</t>
  </si>
  <si>
    <t>Software</t>
  </si>
  <si>
    <t>Ofimatica*</t>
  </si>
  <si>
    <t>Divulgaciones</t>
  </si>
  <si>
    <t>Pasajes</t>
  </si>
  <si>
    <t>Ponencia</t>
  </si>
  <si>
    <t>Viaticos</t>
  </si>
  <si>
    <t>Costos de Impuestos  (24%)</t>
  </si>
  <si>
    <t>Subtotal 3</t>
  </si>
  <si>
    <t>* Los paquetes de software empleados para este proyecto estan acogidos bajo politicas OpenSource                                                                             </t>
  </si>
  <si>
    <t>** Los precios establecidos en esta tabla, son valores de referencìa del año 2015</t>
  </si>
  <si>
    <t>TOTAL PRESUPUESTO</t>
  </si>
  <si>
    <t>Concepto</t>
  </si>
  <si>
    <t>Recurso Humano</t>
  </si>
  <si>
    <t>Transporte y Equipos</t>
  </si>
  <si>
    <t>Suministros y Materiales</t>
  </si>
  <si>
    <t>Insumos y Consultas Bibliograficas</t>
  </si>
  <si>
    <t>TOTAL FINAL</t>
  </si>
  <si>
    <t>SUBTOTAL GENERAL</t>
  </si>
  <si>
    <t>IMPROVISTOS</t>
  </si>
  <si>
    <t>%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</si>
</sst>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&quot;$ &quot;#,##0_);[RED]&quot;($ &quot;#,##0\)"/>
    <numFmt numFmtId="166" formatCode="#,##0;[RED]#,##0"/>
    <numFmt numFmtId="167" formatCode="#,##0"/>
    <numFmt numFmtId="168" formatCode="&quot;$ &quot;#,##0;[RED]&quot;$ &quot;#,##0"/>
    <numFmt numFmtId="169" formatCode="[$$-240A]\ #,##0;[RED][$$-240A]\ #,##0"/>
    <numFmt numFmtId="170" formatCode="[$$-240A]\ #,##0"/>
    <numFmt numFmtId="171" formatCode="0%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BFBFBF"/>
        <bgColor rgb="FFCCCCCC"/>
      </patternFill>
    </fill>
    <fill>
      <patternFill patternType="solid">
        <fgColor rgb="FFF2F2F2"/>
        <bgColor rgb="FFFFFFFF"/>
      </patternFill>
    </fill>
    <fill>
      <patternFill patternType="solid">
        <fgColor rgb="FFCCCCCC"/>
        <bgColor rgb="FFBFBFBF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 diagonalUp="false" diagonalDown="false"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 diagonalUp="false" diagonalDown="false">
      <left/>
      <right style="medium">
        <color rgb="FFFFFFFF"/>
      </right>
      <top/>
      <bottom style="medium">
        <color rgb="FFFFFFFF"/>
      </bottom>
      <diagonal/>
    </border>
    <border diagonalUp="false" diagonalDown="false"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 diagonalUp="false" diagonalDown="false"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6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5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6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7" fillId="5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7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8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8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8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8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9" fontId="8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8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7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D9D9D9"/>
      <rgbColor rgb="FFFFFF99"/>
      <rgbColor rgb="FF99CCFF"/>
      <rgbColor rgb="FFFF99CC"/>
      <rgbColor rgb="FFB3A2C7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B3A2C7"/>
    <pageSetUpPr fitToPage="false"/>
  </sheetPr>
  <dimension ref="A1:N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21" activeCellId="0" sqref="C21"/>
    </sheetView>
  </sheetViews>
  <sheetFormatPr defaultRowHeight="13.8"/>
  <cols>
    <col collapsed="false" hidden="false" max="1" min="1" style="0" width="23.5668016194332"/>
    <col collapsed="false" hidden="false" max="2" min="2" style="0" width="16.3886639676113"/>
    <col collapsed="false" hidden="false" max="3" min="3" style="0" width="10.1781376518219"/>
    <col collapsed="false" hidden="false" max="4" min="4" style="0" width="10.7125506072875"/>
    <col collapsed="false" hidden="false" max="5" min="5" style="0" width="9.10526315789474"/>
    <col collapsed="false" hidden="false" max="6" min="6" style="0" width="10.7125506072875"/>
    <col collapsed="false" hidden="false" max="7" min="7" style="0" width="10.6032388663968"/>
    <col collapsed="false" hidden="false" max="8" min="8" style="0" width="18.3157894736842"/>
    <col collapsed="false" hidden="false" max="9" min="9" style="0" width="28.7085020242915"/>
    <col collapsed="false" hidden="false" max="1025" min="10" style="0" width="10.6032388663968"/>
  </cols>
  <sheetData>
    <row r="1" customFormat="false" ht="13.8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true" outlineLevel="0" collapsed="false">
      <c r="A2" s="1"/>
      <c r="B2" s="1"/>
      <c r="C2" s="1"/>
      <c r="D2" s="1"/>
      <c r="E2" s="1"/>
      <c r="F2" s="1"/>
      <c r="G2" s="1"/>
    </row>
    <row r="3" customFormat="false" ht="13.8" hidden="false" customHeight="false" outlineLevel="0" collapsed="false">
      <c r="A3" s="1"/>
      <c r="B3" s="1"/>
      <c r="C3" s="1"/>
      <c r="D3" s="1"/>
      <c r="E3" s="1"/>
      <c r="F3" s="1"/>
      <c r="G3" s="1"/>
    </row>
    <row r="4" customFormat="false" ht="13.8" hidden="false" customHeight="true" outlineLevel="0" collapsed="false">
      <c r="A4" s="2" t="s">
        <v>1</v>
      </c>
      <c r="B4" s="3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customFormat="false" ht="15.75" hidden="false" customHeight="true" outlineLevel="0" collapsed="false">
      <c r="A5" s="2"/>
      <c r="B5" s="3"/>
      <c r="C5" s="2"/>
      <c r="D5" s="2"/>
      <c r="E5" s="2"/>
      <c r="F5" s="2"/>
      <c r="G5" s="2"/>
    </row>
    <row r="6" customFormat="false" ht="13.8" hidden="false" customHeight="false" outlineLevel="0" collapsed="false">
      <c r="A6" s="4" t="s">
        <v>8</v>
      </c>
      <c r="B6" s="5" t="s">
        <v>9</v>
      </c>
      <c r="C6" s="6" t="s">
        <v>10</v>
      </c>
      <c r="D6" s="6" t="n">
        <v>2</v>
      </c>
      <c r="E6" s="7" t="n">
        <v>204000</v>
      </c>
      <c r="F6" s="6" t="n">
        <v>32</v>
      </c>
      <c r="G6" s="8" t="n">
        <f aca="false">D6*E6*F6</f>
        <v>13056000</v>
      </c>
    </row>
    <row r="7" customFormat="false" ht="13.8" hidden="false" customHeight="false" outlineLevel="0" collapsed="false">
      <c r="A7" s="9" t="s">
        <v>11</v>
      </c>
      <c r="B7" s="5" t="s">
        <v>9</v>
      </c>
      <c r="C7" s="6" t="s">
        <v>12</v>
      </c>
      <c r="D7" s="6" t="n">
        <v>2</v>
      </c>
      <c r="E7" s="7" t="n">
        <v>167000</v>
      </c>
      <c r="F7" s="6" t="n">
        <v>32</v>
      </c>
      <c r="G7" s="8" t="n">
        <f aca="false">D7*E7*F7</f>
        <v>10688000</v>
      </c>
    </row>
    <row r="8" customFormat="false" ht="13.8" hidden="false" customHeight="false" outlineLevel="0" collapsed="false">
      <c r="A8" s="9" t="s">
        <v>13</v>
      </c>
      <c r="B8" s="5" t="s">
        <v>14</v>
      </c>
      <c r="C8" s="6" t="s">
        <v>15</v>
      </c>
      <c r="D8" s="10" t="n">
        <v>30</v>
      </c>
      <c r="E8" s="7" t="n">
        <f aca="false">1.7*C14/(22*8)</f>
        <v>13655.0568181818</v>
      </c>
      <c r="F8" s="6" t="n">
        <v>32</v>
      </c>
      <c r="G8" s="8" t="n">
        <f aca="false">D8*E8*F8</f>
        <v>13108854.5454546</v>
      </c>
    </row>
    <row r="9" customFormat="false" ht="13.8" hidden="false" customHeight="true" outlineLevel="0" collapsed="false">
      <c r="A9" s="11" t="s">
        <v>16</v>
      </c>
      <c r="B9" s="11"/>
      <c r="C9" s="11"/>
      <c r="D9" s="11"/>
      <c r="E9" s="12" t="s">
        <v>17</v>
      </c>
      <c r="G9" s="13" t="n">
        <f aca="false">'Recurso Humano'!G6+'Recurso Humano'!G7+'Recurso Humano'!G8</f>
        <v>36852854.5454546</v>
      </c>
    </row>
    <row r="10" customFormat="false" ht="13.8" hidden="false" customHeight="true" outlineLevel="0" collapsed="false">
      <c r="A10" s="11" t="s">
        <v>18</v>
      </c>
      <c r="B10" s="11"/>
      <c r="C10" s="11"/>
      <c r="D10" s="11"/>
      <c r="E10" s="12"/>
      <c r="F10" s="14"/>
      <c r="G10" s="13"/>
    </row>
    <row r="11" customFormat="false" ht="13.8" hidden="false" customHeight="true" outlineLevel="0" collapsed="false">
      <c r="A11" s="11" t="s">
        <v>19</v>
      </c>
      <c r="B11" s="11"/>
      <c r="C11" s="11"/>
      <c r="D11" s="11"/>
      <c r="E11" s="12"/>
      <c r="F11" s="14"/>
      <c r="G11" s="13"/>
    </row>
    <row r="12" customFormat="false" ht="41.85" hidden="false" customHeight="true" outlineLevel="0" collapsed="false"/>
    <row r="14" customFormat="false" ht="13.8" hidden="false" customHeight="false" outlineLevel="0" collapsed="false">
      <c r="B14" s="15" t="s">
        <v>20</v>
      </c>
      <c r="C14" s="0" t="n">
        <f aca="false">2*706850</f>
        <v>1413700</v>
      </c>
    </row>
    <row r="16" customFormat="false" ht="15" hidden="false" customHeight="true" outlineLevel="0" collapsed="false">
      <c r="B16" s="16" t="s">
        <v>21</v>
      </c>
      <c r="C16" s="16"/>
      <c r="D16" s="16"/>
      <c r="E16" s="16"/>
      <c r="F16" s="16"/>
      <c r="G16" s="16"/>
      <c r="H16" s="16"/>
    </row>
    <row r="17" customFormat="false" ht="15" hidden="false" customHeight="true" outlineLevel="0" collapsed="false">
      <c r="B17" s="16" t="s">
        <v>22</v>
      </c>
      <c r="C17" s="16"/>
      <c r="D17" s="16"/>
      <c r="E17" s="16"/>
      <c r="F17" s="16"/>
      <c r="G17" s="16"/>
      <c r="H17" s="16"/>
    </row>
    <row r="18" customFormat="false" ht="15" hidden="false" customHeight="true" outlineLevel="0" collapsed="false">
      <c r="B18" s="16" t="s">
        <v>23</v>
      </c>
      <c r="C18" s="16"/>
      <c r="D18" s="16"/>
      <c r="E18" s="16"/>
      <c r="F18" s="16"/>
      <c r="G18" s="16"/>
      <c r="H18" s="17"/>
    </row>
    <row r="19" customFormat="false" ht="15.75" hidden="false" customHeight="true" outlineLevel="0" collapsed="false">
      <c r="B19" s="16" t="s">
        <v>24</v>
      </c>
      <c r="C19" s="16"/>
      <c r="D19" s="16"/>
      <c r="E19" s="16"/>
      <c r="F19" s="16"/>
      <c r="G19" s="16"/>
      <c r="H19" s="17"/>
    </row>
    <row r="20" customFormat="false" ht="15" hidden="false" customHeight="true" outlineLevel="0" collapsed="false">
      <c r="I20" s="18" t="s">
        <v>1</v>
      </c>
      <c r="J20" s="18" t="s">
        <v>3</v>
      </c>
      <c r="K20" s="18" t="s">
        <v>4</v>
      </c>
      <c r="L20" s="18" t="s">
        <v>5</v>
      </c>
      <c r="M20" s="18" t="s">
        <v>25</v>
      </c>
      <c r="N20" s="18" t="s">
        <v>7</v>
      </c>
    </row>
    <row r="21" customFormat="false" ht="13.8" hidden="false" customHeight="false" outlineLevel="0" collapsed="false">
      <c r="B21" s="0" t="s">
        <v>26</v>
      </c>
      <c r="C21" s="0" t="n">
        <v>3500000</v>
      </c>
      <c r="I21" s="18"/>
      <c r="J21" s="18"/>
      <c r="K21" s="18"/>
      <c r="L21" s="18"/>
      <c r="M21" s="18"/>
      <c r="N21" s="18"/>
    </row>
    <row r="22" customFormat="false" ht="13.8" hidden="false" customHeight="false" outlineLevel="0" collapsed="false">
      <c r="B22" s="0" t="s">
        <v>27</v>
      </c>
      <c r="C22" s="0" t="n">
        <v>3500000</v>
      </c>
      <c r="I22" s="19" t="s">
        <v>28</v>
      </c>
      <c r="J22" s="20" t="s">
        <v>10</v>
      </c>
      <c r="K22" s="20" t="n">
        <v>1</v>
      </c>
      <c r="L22" s="21" t="n">
        <v>90000</v>
      </c>
      <c r="M22" s="20" t="n">
        <v>16</v>
      </c>
      <c r="N22" s="21" t="n">
        <f aca="false">'Recurso Humano'!K22*'Recurso Humano'!L22*'Recurso Humano'!M22</f>
        <v>1440000</v>
      </c>
    </row>
    <row r="23" customFormat="false" ht="13.8" hidden="false" customHeight="false" outlineLevel="0" collapsed="false">
      <c r="I23" s="19" t="s">
        <v>29</v>
      </c>
      <c r="J23" s="20" t="s">
        <v>12</v>
      </c>
      <c r="K23" s="20" t="n">
        <v>4</v>
      </c>
      <c r="L23" s="21" t="n">
        <v>30000</v>
      </c>
      <c r="M23" s="20" t="n">
        <v>16</v>
      </c>
      <c r="N23" s="21" t="n">
        <f aca="false">'Recurso Humano'!K23*'Recurso Humano'!L23*'Recurso Humano'!M23</f>
        <v>1920000</v>
      </c>
    </row>
    <row r="24" customFormat="false" ht="13.8" hidden="false" customHeight="false" outlineLevel="0" collapsed="false">
      <c r="I24" s="19" t="s">
        <v>13</v>
      </c>
      <c r="J24" s="20" t="s">
        <v>15</v>
      </c>
      <c r="K24" s="20" t="n">
        <v>40</v>
      </c>
      <c r="L24" s="21" t="n">
        <f aca="false">3500*0.75</f>
        <v>2625</v>
      </c>
      <c r="M24" s="20" t="n">
        <v>16</v>
      </c>
      <c r="N24" s="21" t="n">
        <f aca="false">'Recurso Humano'!K24*'Recurso Humano'!L24*'Recurso Humano'!M24</f>
        <v>1680000</v>
      </c>
    </row>
    <row r="25" customFormat="false" ht="13.8" hidden="false" customHeight="false" outlineLevel="0" collapsed="false">
      <c r="I25" s="19" t="s">
        <v>30</v>
      </c>
      <c r="J25" s="20" t="s">
        <v>15</v>
      </c>
      <c r="K25" s="20" t="n">
        <v>40</v>
      </c>
      <c r="L25" s="21" t="n">
        <f aca="false">3500*0.75</f>
        <v>2625</v>
      </c>
      <c r="M25" s="20" t="n">
        <v>16</v>
      </c>
      <c r="N25" s="21" t="n">
        <f aca="false">'Recurso Humano'!K25*'Recurso Humano'!L25*'Recurso Humano'!M25</f>
        <v>1680000</v>
      </c>
    </row>
    <row r="26" customFormat="false" ht="15.75" hidden="false" customHeight="true" outlineLevel="0" collapsed="false">
      <c r="I26" s="22" t="s">
        <v>17</v>
      </c>
      <c r="J26" s="22"/>
      <c r="K26" s="22"/>
      <c r="L26" s="22"/>
      <c r="M26" s="22"/>
      <c r="N26" s="23" t="n">
        <f aca="false">'Recurso Humano'!N22+'Recurso Humano'!N23+'Recurso Humano'!N24+'Recurso Humano'!N25</f>
        <v>6720000</v>
      </c>
    </row>
  </sheetData>
  <mergeCells count="24">
    <mergeCell ref="A1:G3"/>
    <mergeCell ref="A4:A5"/>
    <mergeCell ref="B4:B5"/>
    <mergeCell ref="C4:C5"/>
    <mergeCell ref="D4:D5"/>
    <mergeCell ref="E4:E5"/>
    <mergeCell ref="F4:F5"/>
    <mergeCell ref="G4:G5"/>
    <mergeCell ref="A9:D9"/>
    <mergeCell ref="E9:E11"/>
    <mergeCell ref="G9:G11"/>
    <mergeCell ref="A10:D10"/>
    <mergeCell ref="A11:D11"/>
    <mergeCell ref="B16:H16"/>
    <mergeCell ref="B17:H17"/>
    <mergeCell ref="B18:G18"/>
    <mergeCell ref="B19:G19"/>
    <mergeCell ref="I20:I21"/>
    <mergeCell ref="J20:J21"/>
    <mergeCell ref="K20:K21"/>
    <mergeCell ref="L20:L21"/>
    <mergeCell ref="M20:M21"/>
    <mergeCell ref="N20:N21"/>
    <mergeCell ref="I26:M2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00B0F0"/>
    <pageSetUpPr fitToPage="false"/>
  </sheetPr>
  <dimension ref="B1:K21"/>
  <sheetViews>
    <sheetView windowProtection="false" showFormulas="false" showGridLines="true" showRowColHeaders="true" showZeros="true" rightToLeft="false" tabSelected="false" showOutlineSymbols="true" defaultGridColor="true" view="normal" topLeftCell="B4" colorId="64" zoomScale="85" zoomScaleNormal="85" zoomScalePageLayoutView="100" workbookViewId="0">
      <selection pane="topLeft" activeCell="G15" activeCellId="0" sqref="G15"/>
    </sheetView>
  </sheetViews>
  <sheetFormatPr defaultRowHeight="12.8"/>
  <cols>
    <col collapsed="false" hidden="false" max="1" min="1" style="0" width="10.6032388663968"/>
    <col collapsed="false" hidden="false" max="2" min="2" style="0" width="21.3157894736842"/>
    <col collapsed="false" hidden="false" max="3" min="3" style="0" width="19.1740890688259"/>
    <col collapsed="false" hidden="false" max="4" min="4" style="0" width="10.3886639676113"/>
    <col collapsed="false" hidden="false" max="6" min="5" style="0" width="13.3886639676113"/>
    <col collapsed="false" hidden="false" max="7" min="7" style="0" width="16.0688259109312"/>
    <col collapsed="false" hidden="false" max="8" min="8" style="0" width="10.6032388663968"/>
    <col collapsed="false" hidden="false" max="9" min="9" style="0" width="16.1740890688259"/>
    <col collapsed="false" hidden="false" max="10" min="10" style="0" width="15.7449392712551"/>
    <col collapsed="false" hidden="false" max="11" min="11" style="0" width="13.3886639676113"/>
    <col collapsed="false" hidden="false" max="1025" min="12" style="0" width="10.6032388663968"/>
  </cols>
  <sheetData>
    <row r="1" customFormat="false" ht="15" hidden="false" customHeight="false" outlineLevel="0" collapsed="false"/>
    <row r="2" customFormat="false" ht="13.8" hidden="false" customHeight="false" outlineLevel="0" collapsed="false">
      <c r="B2" s="24" t="s">
        <v>31</v>
      </c>
      <c r="C2" s="24"/>
      <c r="D2" s="24"/>
      <c r="E2" s="24"/>
      <c r="F2" s="24"/>
      <c r="G2" s="24"/>
      <c r="H2" s="25"/>
      <c r="I2" s="26" t="s">
        <v>32</v>
      </c>
      <c r="J2" s="15" t="n">
        <v>3105</v>
      </c>
    </row>
    <row r="3" customFormat="false" ht="13.8" hidden="false" customHeight="false" outlineLevel="0" collapsed="false">
      <c r="B3" s="24"/>
      <c r="C3" s="24"/>
      <c r="D3" s="24"/>
      <c r="E3" s="24"/>
      <c r="F3" s="24"/>
      <c r="G3" s="24"/>
      <c r="H3" s="25"/>
      <c r="I3" s="25"/>
    </row>
    <row r="4" customFormat="false" ht="13.8" hidden="false" customHeight="false" outlineLevel="0" collapsed="false">
      <c r="B4" s="24"/>
      <c r="C4" s="24"/>
      <c r="D4" s="24"/>
      <c r="E4" s="24"/>
      <c r="F4" s="24"/>
      <c r="G4" s="24"/>
    </row>
    <row r="5" customFormat="false" ht="25.5" hidden="false" customHeight="false" outlineLevel="0" collapsed="false">
      <c r="B5" s="27" t="s">
        <v>33</v>
      </c>
      <c r="C5" s="27" t="s">
        <v>34</v>
      </c>
      <c r="D5" s="27" t="s">
        <v>35</v>
      </c>
      <c r="E5" s="27" t="s">
        <v>36</v>
      </c>
      <c r="F5" s="28" t="s">
        <v>37</v>
      </c>
      <c r="G5" s="27" t="s">
        <v>38</v>
      </c>
      <c r="I5" s="29" t="s">
        <v>39</v>
      </c>
      <c r="J5" s="30" t="s">
        <v>40</v>
      </c>
      <c r="K5" s="31" t="s">
        <v>41</v>
      </c>
    </row>
    <row r="6" customFormat="false" ht="18" hidden="false" customHeight="true" outlineLevel="0" collapsed="false">
      <c r="B6" s="32" t="s">
        <v>42</v>
      </c>
      <c r="C6" s="33" t="s">
        <v>43</v>
      </c>
      <c r="D6" s="34" t="s">
        <v>44</v>
      </c>
      <c r="E6" s="35" t="n">
        <f aca="false">8*5*16</f>
        <v>640</v>
      </c>
      <c r="F6" s="36" t="n">
        <f aca="false">'Transporte y Equipos'!K6</f>
        <v>1802.88461538462</v>
      </c>
      <c r="G6" s="37" t="n">
        <f aca="false">'Transporte y Equipos'!E6*'Transporte y Equipos'!F6</f>
        <v>1153846.15384615</v>
      </c>
      <c r="I6" s="38" t="n">
        <v>2500000</v>
      </c>
      <c r="J6" s="39" t="n">
        <f aca="false">52*10*4</f>
        <v>2080</v>
      </c>
      <c r="K6" s="40" t="n">
        <f aca="false">'Transporte y Equipos'!I6/'Transporte y Equipos'!J6*1.5</f>
        <v>1802.88461538462</v>
      </c>
    </row>
    <row r="7" customFormat="false" ht="18" hidden="false" customHeight="true" outlineLevel="0" collapsed="false">
      <c r="B7" s="32"/>
      <c r="C7" s="41"/>
      <c r="D7" s="41"/>
      <c r="E7" s="42" t="s">
        <v>45</v>
      </c>
      <c r="F7" s="42"/>
      <c r="G7" s="43" t="n">
        <f aca="false">'Transporte y Equipos'!G6</f>
        <v>1153846.15384615</v>
      </c>
      <c r="I7" s="44"/>
      <c r="J7" s="39"/>
      <c r="K7" s="40"/>
    </row>
    <row r="8" customFormat="false" ht="18" hidden="false" customHeight="true" outlineLevel="0" collapsed="false">
      <c r="B8" s="32" t="s">
        <v>46</v>
      </c>
      <c r="C8" s="45" t="s">
        <v>47</v>
      </c>
      <c r="D8" s="34" t="s">
        <v>44</v>
      </c>
      <c r="E8" s="35" t="n">
        <v>2</v>
      </c>
      <c r="F8" s="36" t="n">
        <f aca="false">K8*J2</f>
        <v>95702.0547945205</v>
      </c>
      <c r="G8" s="37" t="n">
        <f aca="false">F8*E8</f>
        <v>191404.109589041</v>
      </c>
      <c r="I8" s="38" t="n">
        <v>450000</v>
      </c>
      <c r="J8" s="39" t="n">
        <f aca="false">3*365*24</f>
        <v>26280</v>
      </c>
      <c r="K8" s="46" t="n">
        <f aca="false">'Transporte y Equipos'!I8/'Transporte y Equipos'!J8*1.8</f>
        <v>30.8219178082192</v>
      </c>
    </row>
    <row r="9" customFormat="false" ht="18" hidden="false" customHeight="true" outlineLevel="0" collapsed="false">
      <c r="B9" s="32"/>
      <c r="C9" s="45" t="s">
        <v>48</v>
      </c>
      <c r="D9" s="34" t="s">
        <v>44</v>
      </c>
      <c r="E9" s="35" t="n">
        <v>1</v>
      </c>
      <c r="F9" s="35" t="n">
        <f aca="false">K9*J2</f>
        <v>89321.9178082191</v>
      </c>
      <c r="G9" s="37" t="n">
        <f aca="false">F9*E9</f>
        <v>89321.9178082191</v>
      </c>
      <c r="I9" s="38" t="n">
        <v>420000</v>
      </c>
      <c r="J9" s="39" t="n">
        <f aca="false">3*365*24</f>
        <v>26280</v>
      </c>
      <c r="K9" s="40" t="n">
        <f aca="false">'Transporte y Equipos'!I9/'Transporte y Equipos'!J9*1.8</f>
        <v>28.7671232876712</v>
      </c>
    </row>
    <row r="10" customFormat="false" ht="18" hidden="false" customHeight="true" outlineLevel="0" collapsed="false">
      <c r="B10" s="32"/>
      <c r="C10" s="45" t="s">
        <v>49</v>
      </c>
      <c r="D10" s="34" t="s">
        <v>50</v>
      </c>
      <c r="E10" s="35" t="n">
        <v>2</v>
      </c>
      <c r="F10" s="47" t="n">
        <f aca="false">'Transporte y Equipos'!J10</f>
        <v>596160</v>
      </c>
      <c r="G10" s="48" t="n">
        <f aca="false">'Transporte y Equipos'!E10*'Transporte y Equipos'!F10</f>
        <v>1192320</v>
      </c>
      <c r="I10" s="44" t="n">
        <v>192</v>
      </c>
      <c r="J10" s="39" t="n">
        <f aca="false">'Transporte y Equipos'!I10*'Transporte y Equipos'!$J$2</f>
        <v>596160</v>
      </c>
      <c r="K10" s="40"/>
    </row>
    <row r="11" customFormat="false" ht="18" hidden="false" customHeight="true" outlineLevel="0" collapsed="false">
      <c r="B11" s="32"/>
      <c r="C11" s="45" t="s">
        <v>51</v>
      </c>
      <c r="D11" s="34" t="s">
        <v>50</v>
      </c>
      <c r="E11" s="35" t="n">
        <v>2</v>
      </c>
      <c r="F11" s="47" t="n">
        <f aca="false">'Transporte y Equipos'!J11</f>
        <v>31050</v>
      </c>
      <c r="G11" s="48" t="n">
        <f aca="false">'Transporte y Equipos'!E11*'Transporte y Equipos'!F11</f>
        <v>62100</v>
      </c>
      <c r="I11" s="44" t="n">
        <v>10</v>
      </c>
      <c r="J11" s="39" t="n">
        <f aca="false">'Transporte y Equipos'!I11*'Transporte y Equipos'!$J$2</f>
        <v>31050</v>
      </c>
      <c r="K11" s="40"/>
    </row>
    <row r="12" customFormat="false" ht="18" hidden="false" customHeight="true" outlineLevel="0" collapsed="false">
      <c r="B12" s="32"/>
      <c r="C12" s="45" t="s">
        <v>52</v>
      </c>
      <c r="D12" s="34" t="s">
        <v>50</v>
      </c>
      <c r="E12" s="35" t="n">
        <v>4</v>
      </c>
      <c r="F12" s="47" t="n">
        <f aca="false">'Transporte y Equipos'!J12</f>
        <v>31050</v>
      </c>
      <c r="G12" s="48" t="n">
        <f aca="false">'Transporte y Equipos'!E12*'Transporte y Equipos'!F12</f>
        <v>124200</v>
      </c>
      <c r="I12" s="44" t="n">
        <v>10</v>
      </c>
      <c r="J12" s="39" t="n">
        <f aca="false">'Transporte y Equipos'!I12*'Transporte y Equipos'!$J$2</f>
        <v>31050</v>
      </c>
      <c r="K12" s="40"/>
    </row>
    <row r="13" customFormat="false" ht="13.9" hidden="false" customHeight="true" outlineLevel="0" collapsed="false">
      <c r="B13" s="41"/>
      <c r="C13" s="41"/>
      <c r="D13" s="41"/>
      <c r="E13" s="49" t="s">
        <v>53</v>
      </c>
      <c r="F13" s="49"/>
      <c r="G13" s="50" t="n">
        <f aca="false">SUM(G8:G12)</f>
        <v>1659346.02739726</v>
      </c>
      <c r="I13" s="44"/>
      <c r="J13" s="39"/>
      <c r="K13" s="40"/>
    </row>
    <row r="14" customFormat="false" ht="24.6" hidden="false" customHeight="true" outlineLevel="0" collapsed="false">
      <c r="B14" s="41"/>
      <c r="C14" s="41"/>
      <c r="D14" s="41"/>
      <c r="E14" s="51" t="s">
        <v>54</v>
      </c>
      <c r="F14" s="51"/>
      <c r="G14" s="52" t="n">
        <f aca="false">0.24*G13</f>
        <v>398243.046575342</v>
      </c>
      <c r="I14" s="44"/>
      <c r="J14" s="39"/>
      <c r="K14" s="40"/>
    </row>
    <row r="15" customFormat="false" ht="13.8" hidden="false" customHeight="false" outlineLevel="0" collapsed="false">
      <c r="B15" s="41"/>
      <c r="C15" s="41"/>
      <c r="D15" s="41"/>
      <c r="E15" s="42" t="s">
        <v>55</v>
      </c>
      <c r="F15" s="42"/>
      <c r="G15" s="53" t="n">
        <f aca="false">SUM('Transporte y Equipos'!G13:G14)</f>
        <v>2057589.0739726</v>
      </c>
      <c r="I15" s="44"/>
      <c r="J15" s="39"/>
      <c r="K15" s="40"/>
    </row>
    <row r="16" customFormat="false" ht="27.75" hidden="false" customHeight="true" outlineLevel="0" collapsed="false">
      <c r="B16" s="32" t="s">
        <v>56</v>
      </c>
      <c r="C16" s="32"/>
      <c r="D16" s="32"/>
      <c r="E16" s="54" t="s">
        <v>57</v>
      </c>
      <c r="F16" s="54"/>
      <c r="G16" s="55" t="n">
        <f aca="false">SUM(G7,G15)</f>
        <v>3211435.22781875</v>
      </c>
      <c r="J16" s="39"/>
      <c r="K16" s="40"/>
    </row>
    <row r="17" customFormat="false" ht="13.8" hidden="false" customHeight="false" outlineLevel="0" collapsed="false">
      <c r="B17" s="32"/>
      <c r="C17" s="32"/>
      <c r="D17" s="32"/>
      <c r="J17" s="39"/>
      <c r="K17" s="40"/>
    </row>
    <row r="18" customFormat="false" ht="14.85" hidden="false" customHeight="true" outlineLevel="0" collapsed="false">
      <c r="B18" s="32"/>
      <c r="C18" s="32"/>
      <c r="D18" s="32"/>
      <c r="E18" s="56"/>
      <c r="F18" s="56"/>
      <c r="G18" s="56"/>
      <c r="J18" s="39"/>
      <c r="K18" s="40"/>
    </row>
    <row r="19" customFormat="false" ht="13.8" hidden="false" customHeight="false" outlineLevel="0" collapsed="false">
      <c r="B19" s="32"/>
      <c r="C19" s="32"/>
      <c r="D19" s="32"/>
      <c r="J19" s="39"/>
      <c r="K19" s="40"/>
    </row>
    <row r="20" customFormat="false" ht="30" hidden="false" customHeight="true" outlineLevel="0" collapsed="false">
      <c r="J20" s="39"/>
      <c r="K20" s="40"/>
    </row>
    <row r="21" customFormat="false" ht="15" hidden="false" customHeight="true" outlineLevel="0" collapsed="false">
      <c r="H21" s="57"/>
      <c r="J21" s="58"/>
      <c r="K21" s="59"/>
    </row>
  </sheetData>
  <mergeCells count="11">
    <mergeCell ref="B2:G4"/>
    <mergeCell ref="B6:B7"/>
    <mergeCell ref="C7:D7"/>
    <mergeCell ref="E7:F7"/>
    <mergeCell ref="B8:B12"/>
    <mergeCell ref="B13:D15"/>
    <mergeCell ref="E13:F13"/>
    <mergeCell ref="E14:F14"/>
    <mergeCell ref="E15:F15"/>
    <mergeCell ref="B16:D16"/>
    <mergeCell ref="E16:F1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B2:M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18" activeCellId="0" sqref="G18"/>
    </sheetView>
  </sheetViews>
  <sheetFormatPr defaultRowHeight="15"/>
  <cols>
    <col collapsed="false" hidden="false" max="1" min="1" style="0" width="10.6032388663968"/>
    <col collapsed="false" hidden="false" max="2" min="2" style="0" width="15.3198380566802"/>
    <col collapsed="false" hidden="false" max="3" min="3" style="0" width="28.1740890688259"/>
    <col collapsed="false" hidden="false" max="4" min="4" style="0" width="8.89068825910931"/>
    <col collapsed="false" hidden="false" max="5" min="5" style="0" width="9.10526315789474"/>
    <col collapsed="false" hidden="false" max="6" min="6" style="0" width="12.9595141700405"/>
    <col collapsed="false" hidden="false" max="7" min="7" style="0" width="16.3886639676113"/>
    <col collapsed="false" hidden="false" max="1025" min="8" style="0" width="10.6032388663968"/>
  </cols>
  <sheetData>
    <row r="2" customFormat="false" ht="13.8" hidden="false" customHeight="false" outlineLevel="0" collapsed="false">
      <c r="B2" s="24" t="s">
        <v>58</v>
      </c>
      <c r="C2" s="24"/>
      <c r="D2" s="24"/>
      <c r="E2" s="24"/>
      <c r="F2" s="24"/>
      <c r="G2" s="24"/>
    </row>
    <row r="3" customFormat="false" ht="13.8" hidden="false" customHeight="false" outlineLevel="0" collapsed="false">
      <c r="B3" s="24"/>
      <c r="C3" s="24"/>
      <c r="D3" s="24"/>
      <c r="E3" s="24"/>
      <c r="F3" s="24"/>
      <c r="G3" s="24"/>
    </row>
    <row r="4" customFormat="false" ht="13.8" hidden="false" customHeight="false" outlineLevel="0" collapsed="false">
      <c r="B4" s="24"/>
      <c r="C4" s="24"/>
      <c r="D4" s="24"/>
      <c r="E4" s="24"/>
      <c r="F4" s="24"/>
      <c r="G4" s="24"/>
    </row>
    <row r="5" customFormat="false" ht="25.5" hidden="false" customHeight="false" outlineLevel="0" collapsed="false">
      <c r="B5" s="27" t="s">
        <v>33</v>
      </c>
      <c r="C5" s="27" t="s">
        <v>34</v>
      </c>
      <c r="D5" s="27" t="s">
        <v>35</v>
      </c>
      <c r="E5" s="27" t="s">
        <v>36</v>
      </c>
      <c r="F5" s="28" t="s">
        <v>37</v>
      </c>
      <c r="G5" s="27" t="s">
        <v>38</v>
      </c>
    </row>
    <row r="6" customFormat="false" ht="15.75" hidden="false" customHeight="true" outlineLevel="0" collapsed="false">
      <c r="B6" s="32" t="s">
        <v>59</v>
      </c>
      <c r="C6" s="45" t="s">
        <v>60</v>
      </c>
      <c r="D6" s="34" t="s">
        <v>61</v>
      </c>
      <c r="E6" s="35" t="n">
        <v>1680</v>
      </c>
      <c r="F6" s="48" t="n">
        <v>1000</v>
      </c>
      <c r="G6" s="48" t="n">
        <f aca="false">'Insumos y consultas biblio'!E6*'Insumos y consultas biblio'!F6</f>
        <v>1680000</v>
      </c>
    </row>
    <row r="7" customFormat="false" ht="13.8" hidden="false" customHeight="false" outlineLevel="0" collapsed="false">
      <c r="B7" s="32"/>
      <c r="C7" s="45" t="s">
        <v>62</v>
      </c>
      <c r="D7" s="34" t="s">
        <v>63</v>
      </c>
      <c r="E7" s="35" t="n">
        <v>150</v>
      </c>
      <c r="F7" s="48" t="n">
        <v>7800</v>
      </c>
      <c r="G7" s="48" t="n">
        <f aca="false">E7*F7</f>
        <v>1170000</v>
      </c>
      <c r="I7" s="26" t="s">
        <v>32</v>
      </c>
      <c r="J7" s="0" t="n">
        <f aca="false">'Transporte y Equipos'!J2</f>
        <v>3105</v>
      </c>
    </row>
    <row r="8" customFormat="false" ht="13.8" hidden="false" customHeight="false" outlineLevel="0" collapsed="false">
      <c r="B8" s="32"/>
      <c r="C8" s="60"/>
      <c r="D8" s="60"/>
      <c r="E8" s="61"/>
      <c r="F8" s="42" t="s">
        <v>45</v>
      </c>
      <c r="G8" s="62" t="n">
        <f aca="false">SUM(G6:G7)</f>
        <v>2850000</v>
      </c>
      <c r="I8" s="26"/>
    </row>
    <row r="9" customFormat="false" ht="15.75" hidden="false" customHeight="true" outlineLevel="0" collapsed="false">
      <c r="B9" s="32" t="s">
        <v>64</v>
      </c>
      <c r="C9" s="45" t="s">
        <v>65</v>
      </c>
      <c r="D9" s="34" t="s">
        <v>35</v>
      </c>
      <c r="E9" s="35" t="n">
        <v>800</v>
      </c>
      <c r="F9" s="48" t="n">
        <v>100</v>
      </c>
      <c r="G9" s="48" t="n">
        <f aca="false">E9*F9</f>
        <v>80000</v>
      </c>
    </row>
    <row r="10" customFormat="false" ht="13.8" hidden="false" customHeight="false" outlineLevel="0" collapsed="false">
      <c r="B10" s="32"/>
      <c r="C10" s="45" t="s">
        <v>66</v>
      </c>
      <c r="D10" s="34" t="s">
        <v>67</v>
      </c>
      <c r="E10" s="35" t="n">
        <v>400</v>
      </c>
      <c r="F10" s="48" t="n">
        <v>50</v>
      </c>
      <c r="G10" s="48" t="n">
        <f aca="false">E10*F10</f>
        <v>20000</v>
      </c>
    </row>
    <row r="11" customFormat="false" ht="13.8" hidden="false" customHeight="false" outlineLevel="0" collapsed="false">
      <c r="B11" s="32"/>
      <c r="C11" s="45" t="s">
        <v>68</v>
      </c>
      <c r="D11" s="34" t="s">
        <v>67</v>
      </c>
      <c r="E11" s="35" t="n">
        <v>2</v>
      </c>
      <c r="F11" s="48" t="n">
        <v>60000</v>
      </c>
      <c r="G11" s="48" t="n">
        <f aca="false">E11*F11</f>
        <v>120000</v>
      </c>
      <c r="I11" s="39"/>
      <c r="J11" s="39"/>
      <c r="K11" s="39"/>
      <c r="L11" s="39"/>
      <c r="M11" s="39"/>
    </row>
    <row r="12" customFormat="false" ht="13.8" hidden="false" customHeight="false" outlineLevel="0" collapsed="false">
      <c r="B12" s="32"/>
      <c r="C12" s="60"/>
      <c r="D12" s="60"/>
      <c r="E12" s="61"/>
      <c r="F12" s="42" t="s">
        <v>45</v>
      </c>
      <c r="G12" s="62" t="n">
        <f aca="false">SUM(G9:G11)</f>
        <v>220000</v>
      </c>
      <c r="I12" s="39"/>
      <c r="J12" s="39"/>
      <c r="K12" s="39"/>
      <c r="L12" s="39"/>
      <c r="M12" s="39"/>
    </row>
    <row r="13" customFormat="false" ht="13.9" hidden="false" customHeight="true" outlineLevel="0" collapsed="false">
      <c r="B13" s="32" t="s">
        <v>69</v>
      </c>
      <c r="C13" s="45" t="s">
        <v>70</v>
      </c>
      <c r="D13" s="34" t="s">
        <v>44</v>
      </c>
      <c r="E13" s="35" t="n">
        <f aca="false">0.5*24*365</f>
        <v>4380</v>
      </c>
      <c r="F13" s="37" t="n">
        <f aca="false">'Insumos y consultas biblio'!K13</f>
        <v>0</v>
      </c>
      <c r="G13" s="37" t="n">
        <f aca="false">'Insumos y consultas biblio'!F13*'Insumos y consultas biblio'!E13</f>
        <v>0</v>
      </c>
      <c r="I13" s="39"/>
      <c r="J13" s="39"/>
      <c r="K13" s="39"/>
      <c r="L13" s="39"/>
      <c r="M13" s="39"/>
    </row>
    <row r="14" customFormat="false" ht="13.8" hidden="false" customHeight="false" outlineLevel="0" collapsed="false">
      <c r="B14" s="32"/>
      <c r="C14" s="60"/>
      <c r="D14" s="60"/>
      <c r="E14" s="60"/>
      <c r="F14" s="42" t="s">
        <v>55</v>
      </c>
      <c r="G14" s="62" t="n">
        <f aca="false">SUM('Insumos y consultas biblio'!G13:G13)</f>
        <v>0</v>
      </c>
      <c r="I14" s="39"/>
      <c r="J14" s="39"/>
      <c r="K14" s="39"/>
      <c r="L14" s="39"/>
      <c r="M14" s="39"/>
    </row>
    <row r="15" customFormat="false" ht="13.9" hidden="false" customHeight="true" outlineLevel="0" collapsed="false">
      <c r="B15" s="32" t="s">
        <v>71</v>
      </c>
      <c r="C15" s="45" t="s">
        <v>72</v>
      </c>
      <c r="D15" s="45" t="s">
        <v>73</v>
      </c>
      <c r="E15" s="35" t="n">
        <v>1</v>
      </c>
      <c r="F15" s="37" t="n">
        <f aca="false">J15</f>
        <v>1552500</v>
      </c>
      <c r="G15" s="37" t="n">
        <f aca="false">'Insumos y consultas biblio'!E15*'Insumos y consultas biblio'!F15</f>
        <v>1552500</v>
      </c>
      <c r="I15" s="63" t="n">
        <v>500</v>
      </c>
      <c r="J15" s="64" t="n">
        <f aca="false">'Insumos y consultas biblio'!I15*'Transporte y Equipos'!J2</f>
        <v>1552500</v>
      </c>
      <c r="K15" s="39"/>
      <c r="L15" s="39"/>
      <c r="M15" s="39"/>
    </row>
    <row r="16" customFormat="false" ht="13.8" hidden="false" customHeight="false" outlineLevel="0" collapsed="false">
      <c r="B16" s="32"/>
      <c r="C16" s="45" t="s">
        <v>74</v>
      </c>
      <c r="D16" s="34" t="s">
        <v>73</v>
      </c>
      <c r="E16" s="35" t="n">
        <v>1</v>
      </c>
      <c r="F16" s="37" t="n">
        <f aca="false">J16</f>
        <v>1397250</v>
      </c>
      <c r="G16" s="37" t="n">
        <f aca="false">'Insumos y consultas biblio'!E16*'Insumos y consultas biblio'!F16</f>
        <v>1397250</v>
      </c>
      <c r="I16" s="65" t="n">
        <v>450</v>
      </c>
      <c r="J16" s="66" t="n">
        <f aca="false">'Insumos y consultas biblio'!I16*'Transporte y Equipos'!J2</f>
        <v>1397250</v>
      </c>
      <c r="K16" s="39"/>
      <c r="L16" s="39"/>
      <c r="M16" s="39"/>
    </row>
    <row r="17" customFormat="false" ht="13.8" hidden="false" customHeight="false" outlineLevel="0" collapsed="false">
      <c r="B17" s="32"/>
      <c r="C17" s="67"/>
      <c r="D17" s="67"/>
      <c r="E17" s="68" t="s">
        <v>53</v>
      </c>
      <c r="F17" s="68"/>
      <c r="G17" s="69" t="n">
        <f aca="false">SUM(G15+G16+ G12+G8+G14)</f>
        <v>6019750</v>
      </c>
      <c r="I17" s="39"/>
      <c r="J17" s="39"/>
      <c r="K17" s="39"/>
      <c r="L17" s="39"/>
      <c r="M17" s="39"/>
    </row>
    <row r="18" customFormat="false" ht="25.7" hidden="false" customHeight="true" outlineLevel="0" collapsed="false">
      <c r="B18" s="32"/>
      <c r="C18" s="70"/>
      <c r="D18" s="70"/>
      <c r="E18" s="51" t="s">
        <v>75</v>
      </c>
      <c r="F18" s="51"/>
      <c r="G18" s="48" t="n">
        <f aca="false">0.24*G17</f>
        <v>1444740</v>
      </c>
      <c r="I18" s="39"/>
      <c r="J18" s="39"/>
      <c r="K18" s="39"/>
      <c r="L18" s="39"/>
      <c r="M18" s="39"/>
    </row>
    <row r="19" customFormat="false" ht="15.75" hidden="false" customHeight="true" outlineLevel="0" collapsed="false">
      <c r="C19" s="71"/>
      <c r="D19" s="71"/>
      <c r="E19" s="72"/>
      <c r="F19" s="42" t="s">
        <v>76</v>
      </c>
      <c r="G19" s="62" t="n">
        <f aca="false">SUM('Insumos y consultas biblio'!G17:G18)</f>
        <v>7464490</v>
      </c>
    </row>
    <row r="20" customFormat="false" ht="51.75" hidden="false" customHeight="true" outlineLevel="0" collapsed="false">
      <c r="B20" s="73" t="s">
        <v>77</v>
      </c>
      <c r="C20" s="73"/>
      <c r="D20" s="73"/>
      <c r="E20" s="73"/>
      <c r="F20" s="74" t="s">
        <v>57</v>
      </c>
      <c r="G20" s="75" t="n">
        <f aca="false">SUM(G12,G14,G19)</f>
        <v>7684490</v>
      </c>
      <c r="I20" s="39"/>
      <c r="J20" s="39"/>
      <c r="K20" s="39"/>
    </row>
    <row r="21" customFormat="false" ht="13.8" hidden="false" customHeight="true" outlineLevel="0" collapsed="false">
      <c r="B21" s="76" t="s">
        <v>78</v>
      </c>
      <c r="C21" s="76"/>
      <c r="D21" s="76"/>
      <c r="E21" s="76"/>
      <c r="I21" s="39"/>
      <c r="J21" s="39"/>
      <c r="K21" s="39"/>
    </row>
    <row r="1048576" customFormat="false" ht="12.8" hidden="false" customHeight="false" outlineLevel="0" collapsed="false"/>
  </sheetData>
  <mergeCells count="10">
    <mergeCell ref="B2:G4"/>
    <mergeCell ref="B6:B7"/>
    <mergeCell ref="B9:B11"/>
    <mergeCell ref="B13:B14"/>
    <mergeCell ref="C14:E14"/>
    <mergeCell ref="B15:B18"/>
    <mergeCell ref="E17:F17"/>
    <mergeCell ref="E18:F18"/>
    <mergeCell ref="B20:E20"/>
    <mergeCell ref="B21:E2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2:L17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85" zoomScaleNormal="85" zoomScalePageLayoutView="100" workbookViewId="0">
      <selection pane="topLeft" activeCell="H11" activeCellId="0" sqref="H11"/>
    </sheetView>
  </sheetViews>
  <sheetFormatPr defaultRowHeight="15"/>
  <cols>
    <col collapsed="false" hidden="false" max="1" min="1" style="0" width="3.10526315789474"/>
    <col collapsed="false" hidden="false" max="2" min="2" style="0" width="10.6032388663968"/>
    <col collapsed="false" hidden="false" max="3" min="3" style="0" width="11.4615384615385"/>
    <col collapsed="false" hidden="false" max="4" min="4" style="0" width="8.35627530364373"/>
    <col collapsed="false" hidden="true" max="5" min="5" style="0" width="0"/>
    <col collapsed="false" hidden="false" max="6" min="6" style="0" width="11.6761133603239"/>
    <col collapsed="false" hidden="false" max="7" min="7" style="0" width="6.42914979757085"/>
    <col collapsed="false" hidden="false" max="8" min="8" style="0" width="5.67611336032389"/>
    <col collapsed="false" hidden="false" max="9" min="9" style="0" width="16.1740890688259"/>
    <col collapsed="false" hidden="false" max="10" min="10" style="0" width="6"/>
    <col collapsed="false" hidden="false" max="11" min="11" style="0" width="4.39271255060729"/>
    <col collapsed="false" hidden="false" max="12" min="12" style="0" width="13.2834008097166"/>
    <col collapsed="false" hidden="false" max="1025" min="13" style="0" width="10.6032388663968"/>
  </cols>
  <sheetData>
    <row r="2" customFormat="false" ht="15" hidden="false" customHeight="false" outlineLevel="0" collapsed="false">
      <c r="B2" s="77" t="s">
        <v>79</v>
      </c>
      <c r="C2" s="77"/>
      <c r="D2" s="77"/>
      <c r="E2" s="77"/>
      <c r="F2" s="77"/>
    </row>
    <row r="3" customFormat="false" ht="15" hidden="false" customHeight="false" outlineLevel="0" collapsed="false">
      <c r="B3" s="77"/>
      <c r="C3" s="77"/>
      <c r="D3" s="77"/>
      <c r="E3" s="77"/>
      <c r="F3" s="77"/>
    </row>
    <row r="5" customFormat="false" ht="15" hidden="false" customHeight="false" outlineLevel="0" collapsed="false">
      <c r="B5" s="78" t="s">
        <v>80</v>
      </c>
      <c r="C5" s="78"/>
      <c r="D5" s="78"/>
      <c r="E5" s="78"/>
      <c r="F5" s="79" t="s">
        <v>38</v>
      </c>
    </row>
    <row r="6" customFormat="false" ht="15.75" hidden="false" customHeight="true" outlineLevel="0" collapsed="false">
      <c r="B6" s="80" t="s">
        <v>81</v>
      </c>
      <c r="C6" s="80"/>
      <c r="D6" s="80"/>
      <c r="E6" s="80"/>
      <c r="F6" s="81" t="n">
        <f aca="false">'Recurso Humano'!G9</f>
        <v>36852854.5454546</v>
      </c>
    </row>
    <row r="7" customFormat="false" ht="15.75" hidden="false" customHeight="true" outlineLevel="0" collapsed="false">
      <c r="B7" s="80" t="s">
        <v>82</v>
      </c>
      <c r="C7" s="80"/>
      <c r="D7" s="80"/>
      <c r="E7" s="80"/>
      <c r="F7" s="81" t="n">
        <f aca="false">'Transporte y Equipos'!G16</f>
        <v>3211435.22781875</v>
      </c>
    </row>
    <row r="8" customFormat="false" ht="15.75" hidden="false" customHeight="true" outlineLevel="0" collapsed="false">
      <c r="B8" s="80" t="s">
        <v>83</v>
      </c>
      <c r="C8" s="80"/>
      <c r="D8" s="80"/>
      <c r="E8" s="80"/>
      <c r="F8" s="81" t="e">
        <f aca="false">#REF!</f>
        <v>#REF!</v>
      </c>
    </row>
    <row r="9" customFormat="false" ht="15.75" hidden="false" customHeight="true" outlineLevel="0" collapsed="false">
      <c r="B9" s="80" t="s">
        <v>84</v>
      </c>
      <c r="C9" s="80"/>
      <c r="D9" s="80"/>
      <c r="E9" s="80"/>
      <c r="F9" s="81" t="n">
        <f aca="false">'Insumos y consultas biblio'!G20</f>
        <v>7684490</v>
      </c>
    </row>
    <row r="10" customFormat="false" ht="15" hidden="false" customHeight="false" outlineLevel="0" collapsed="false">
      <c r="A10" s="82"/>
      <c r="B10" s="83" t="s">
        <v>85</v>
      </c>
      <c r="C10" s="83"/>
      <c r="D10" s="83"/>
      <c r="E10" s="83"/>
      <c r="F10" s="84" t="e">
        <f aca="false">SUM('COSTOS TOTALES '!F6:F9)</f>
        <v>#REF!</v>
      </c>
    </row>
    <row r="11" customFormat="false" ht="13.8" hidden="false" customHeight="false" outlineLevel="0" collapsed="false">
      <c r="H11" s="29" t="s">
        <v>80</v>
      </c>
      <c r="I11" s="29"/>
      <c r="J11" s="29"/>
      <c r="K11" s="29"/>
      <c r="L11" s="31" t="s">
        <v>38</v>
      </c>
    </row>
    <row r="12" customFormat="false" ht="15.75" hidden="false" customHeight="true" outlineLevel="0" collapsed="false">
      <c r="H12" s="85" t="s">
        <v>81</v>
      </c>
      <c r="I12" s="85"/>
      <c r="J12" s="85"/>
      <c r="K12" s="85"/>
      <c r="L12" s="86" t="n">
        <f aca="false">'COSTOS TOTALES '!F6</f>
        <v>36852854.5454546</v>
      </c>
    </row>
    <row r="13" customFormat="false" ht="15.75" hidden="false" customHeight="true" outlineLevel="0" collapsed="false">
      <c r="H13" s="85" t="s">
        <v>82</v>
      </c>
      <c r="I13" s="85"/>
      <c r="J13" s="85"/>
      <c r="K13" s="85"/>
      <c r="L13" s="86" t="n">
        <f aca="false">'COSTOS TOTALES '!F7</f>
        <v>3211435.22781875</v>
      </c>
    </row>
    <row r="14" customFormat="false" ht="15.75" hidden="false" customHeight="true" outlineLevel="0" collapsed="false">
      <c r="H14" s="85" t="s">
        <v>84</v>
      </c>
      <c r="I14" s="85"/>
      <c r="J14" s="85"/>
      <c r="K14" s="85"/>
      <c r="L14" s="86" t="n">
        <f aca="false">'COSTOS TOTALES '!F9</f>
        <v>7684490</v>
      </c>
    </row>
    <row r="15" customFormat="false" ht="15.75" hidden="false" customHeight="true" outlineLevel="0" collapsed="false">
      <c r="H15" s="87" t="s">
        <v>86</v>
      </c>
      <c r="I15" s="87"/>
      <c r="J15" s="87"/>
      <c r="K15" s="87"/>
      <c r="L15" s="88" t="n">
        <f aca="false">SUM('COSTOS TOTALES '!L12:L14)</f>
        <v>47748779.7732733</v>
      </c>
    </row>
    <row r="16" customFormat="false" ht="15.75" hidden="false" customHeight="true" outlineLevel="0" collapsed="false">
      <c r="H16" s="89" t="s">
        <v>87</v>
      </c>
      <c r="I16" s="89"/>
      <c r="J16" s="90" t="n">
        <f aca="false">0.07</f>
        <v>0.07</v>
      </c>
      <c r="K16" s="90" t="s">
        <v>88</v>
      </c>
      <c r="L16" s="86" t="n">
        <f aca="false">'COSTOS TOTALES '!J16*'COSTOS TOTALES '!L15</f>
        <v>3342414.58412913</v>
      </c>
    </row>
    <row r="17" customFormat="false" ht="13.8" hidden="false" customHeight="false" outlineLevel="0" collapsed="false">
      <c r="H17" s="91" t="s">
        <v>85</v>
      </c>
      <c r="I17" s="91"/>
      <c r="J17" s="91"/>
      <c r="K17" s="91"/>
      <c r="L17" s="92" t="n">
        <f aca="false">SUM('COSTOS TOTALES '!L15:L16)</f>
        <v>51091194.3574025</v>
      </c>
    </row>
  </sheetData>
  <mergeCells count="14">
    <mergeCell ref="B2:F3"/>
    <mergeCell ref="B5:E5"/>
    <mergeCell ref="B6:E6"/>
    <mergeCell ref="B7:E7"/>
    <mergeCell ref="B8:E8"/>
    <mergeCell ref="B9:E9"/>
    <mergeCell ref="B10:E10"/>
    <mergeCell ref="H11:K11"/>
    <mergeCell ref="H12:K12"/>
    <mergeCell ref="H13:K13"/>
    <mergeCell ref="H14:K14"/>
    <mergeCell ref="H15:K15"/>
    <mergeCell ref="H16:I16"/>
    <mergeCell ref="H17:K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256</TotalTime>
  <Application>LibreOffice/5.0.1.2$Linux_X86_64 LibreOffice_project/00m0$Build-2</Application>
  <Company>RevolucionUnattended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2012-07-16T14:58:06Z</dcterms:created>
  <dc:creator>William J Trigos G</dc:creator>
  <dc:language>en-US</dc:language>
  <cp:lastModifiedBy>live </cp:lastModifiedBy>
  <dcterms:modified xsi:type="dcterms:W3CDTF">2016-06-04T16:42:30Z</dcterms:modified>
  <cp:revision>27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RevolucionUnattended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