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ument 2023\document\lab\lab 301\"/>
    </mc:Choice>
  </mc:AlternateContent>
  <xr:revisionPtr revIDLastSave="0" documentId="13_ncr:1_{95D7BD86-4989-4441-8FF9-222F1BEF5A0E}" xr6:coauthVersionLast="47" xr6:coauthVersionMax="47" xr10:uidLastSave="{00000000-0000-0000-0000-000000000000}"/>
  <bookViews>
    <workbookView xWindow="-108" yWindow="-108" windowWidth="23256" windowHeight="12456" xr2:uid="{FA4E4893-C13E-4B3D-A19F-D21E3749E9FA}"/>
  </bookViews>
  <sheets>
    <sheet name="2103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1" l="1"/>
  <c r="T9" i="1"/>
  <c r="R9" i="1" a="1"/>
  <c r="R9" i="1" s="1"/>
  <c r="M8" i="1"/>
  <c r="N8" i="1" s="1"/>
  <c r="Q9" i="1" a="1"/>
  <c r="Q9" i="1" s="1"/>
  <c r="X4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H23" i="1"/>
  <c r="M23" i="1"/>
  <c r="N23" i="1" s="1"/>
  <c r="H22" i="1"/>
  <c r="K22" i="1"/>
  <c r="K23" i="1"/>
  <c r="M22" i="1"/>
  <c r="N22" i="1" s="1"/>
  <c r="I21" i="1"/>
  <c r="K21" i="1" s="1"/>
  <c r="H21" i="1"/>
  <c r="M9" i="1"/>
  <c r="M21" i="1"/>
  <c r="N21" i="1" s="1"/>
  <c r="H20" i="1"/>
  <c r="H14" i="1"/>
  <c r="M20" i="1"/>
  <c r="N20" i="1" s="1"/>
  <c r="M19" i="1"/>
  <c r="N19" i="1" s="1"/>
  <c r="K19" i="1"/>
  <c r="M18" i="1"/>
  <c r="N18" i="1" s="1"/>
  <c r="M17" i="1"/>
  <c r="N17" i="1" s="1"/>
  <c r="I16" i="1"/>
  <c r="K16" i="1" s="1"/>
  <c r="M16" i="1"/>
  <c r="N16" i="1" s="1"/>
  <c r="H15" i="1"/>
  <c r="M15" i="1"/>
  <c r="N15" i="1" s="1"/>
  <c r="M14" i="1"/>
  <c r="N14" i="1" s="1"/>
  <c r="M13" i="1"/>
  <c r="N13" i="1" s="1"/>
  <c r="M12" i="1"/>
  <c r="N12" i="1" s="1"/>
  <c r="M11" i="1"/>
  <c r="N11" i="1" s="1"/>
  <c r="M10" i="1"/>
  <c r="N10" i="1"/>
  <c r="N9" i="1"/>
  <c r="P9" i="1" s="1"/>
  <c r="K8" i="1"/>
  <c r="K9" i="1"/>
  <c r="K10" i="1"/>
  <c r="K11" i="1"/>
  <c r="K12" i="1"/>
  <c r="K13" i="1"/>
  <c r="K14" i="1"/>
  <c r="K15" i="1"/>
  <c r="K17" i="1"/>
  <c r="K18" i="1"/>
  <c r="K20" i="1"/>
  <c r="L12" i="1"/>
  <c r="L22" i="1" l="1"/>
  <c r="O18" i="1"/>
  <c r="L23" i="1"/>
  <c r="P23" i="1"/>
  <c r="P22" i="1"/>
  <c r="O22" i="1"/>
  <c r="O23" i="1"/>
  <c r="L21" i="1"/>
  <c r="O21" i="1"/>
  <c r="O20" i="1"/>
  <c r="O19" i="1"/>
  <c r="P21" i="1"/>
  <c r="P20" i="1"/>
  <c r="P19" i="1"/>
  <c r="P18" i="1"/>
  <c r="O16" i="1"/>
  <c r="P10" i="1"/>
  <c r="O14" i="1"/>
  <c r="O13" i="1"/>
  <c r="P12" i="1"/>
  <c r="O8" i="1"/>
  <c r="P17" i="1"/>
  <c r="P15" i="1"/>
  <c r="O9" i="1"/>
  <c r="P11" i="1"/>
  <c r="L17" i="1"/>
  <c r="L10" i="1"/>
  <c r="P14" i="1"/>
  <c r="P13" i="1"/>
  <c r="O17" i="1"/>
  <c r="O15" i="1"/>
  <c r="P8" i="1"/>
  <c r="L16" i="1"/>
  <c r="L11" i="1"/>
  <c r="P16" i="1"/>
  <c r="O11" i="1"/>
  <c r="O10" i="1"/>
  <c r="L15" i="1"/>
  <c r="L9" i="1"/>
  <c r="L20" i="1"/>
  <c r="L14" i="1"/>
  <c r="L8" i="1"/>
  <c r="L19" i="1"/>
  <c r="L13" i="1"/>
  <c r="L18" i="1"/>
  <c r="O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<sst xmlns="http://schemas.openxmlformats.org/spreadsheetml/2006/main" count="29" uniqueCount="29">
  <si>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Inlet</t>
  </si>
  <si>
    <t>Outlet</t>
  </si>
  <si>
    <t>Temperature</t>
  </si>
  <si>
    <t>Power Input</t>
  </si>
  <si>
    <t>Energy meter</t>
  </si>
  <si>
    <t>I2R</t>
  </si>
  <si>
    <t>LPM</t>
  </si>
  <si>
    <t>mc(To - Ti)</t>
  </si>
  <si>
    <t>I</t>
  </si>
  <si>
    <t>Re</t>
  </si>
  <si>
    <t>R1</t>
  </si>
  <si>
    <t>R2</t>
  </si>
  <si>
    <t>R3</t>
  </si>
  <si>
    <t>Power Input - mc(To - Ti)</t>
  </si>
  <si>
    <t>V</t>
  </si>
  <si>
    <t>IV</t>
  </si>
  <si>
    <t>Efficiency (%)</t>
  </si>
  <si>
    <t>Surface</t>
  </si>
  <si>
    <t>Ambient</t>
  </si>
  <si>
    <t>Time</t>
  </si>
  <si>
    <t>Date</t>
  </si>
  <si>
    <t>260325_1919</t>
  </si>
  <si>
    <t>Heating Coil 4</t>
  </si>
  <si>
    <t>D=</t>
  </si>
  <si>
    <t>L=</t>
  </si>
  <si>
    <t>A=</t>
  </si>
  <si>
    <t>T_surf -  T_amb</t>
  </si>
  <si>
    <t>h=</t>
  </si>
  <si>
    <r>
      <t>hA</t>
    </r>
    <r>
      <rPr>
        <b/>
        <sz val="11"/>
        <color theme="1"/>
        <rFont val="Aptos Narrow"/>
        <family val="2"/>
      </rPr>
      <t>∆</t>
    </r>
    <r>
      <rPr>
        <b/>
        <sz val="10"/>
        <color theme="1"/>
        <rFont val="Aptos Narrow"/>
        <family val="2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</si>
</sst>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</font>
    <font>
      <b/>
      <sz val="10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054F-4BA9-4506-9DFC-3AADEABF8606}">
  <sheetPr>
    <pageSetUpPr fitToPage="1"/>
  </sheetPr>
  <dimension ref="A1:X23"/>
  <sheetViews>
    <sheetView tabSelected="1" zoomScale="88" zoomScaleNormal="88" workbookViewId="0">
      <selection activeCell="X2" sqref="X2"/>
    </sheetView>
  </sheetViews>
  <sheetFormatPr defaultRowHeight="14.4" x14ac:dyDescent="0.3"/>
  <cols>
    <col min="1" max="1" width="11.44140625" customWidth="1"/>
    <col min="2" max="2" width="9.109375" style="1" customWidth="1"/>
    <col min="3" max="3" width="8.44140625" style="1" customWidth="1"/>
    <col min="4" max="4" width="7.44140625" style="1" customWidth="1"/>
    <col min="5" max="6" width="9.109375" style="1"/>
    <col min="7" max="7" width="9.109375" style="5"/>
    <col min="8" max="8" width="12.88671875" style="1" customWidth="1"/>
    <col min="9" max="9" width="7" customWidth="1"/>
    <col min="10" max="11" width="6.5546875" customWidth="1"/>
    <col min="14" max="14" width="13.33203125" customWidth="1"/>
    <col min="15" max="15" width="26.109375" customWidth="1"/>
    <col min="16" max="16" width="28" customWidth="1"/>
    <col min="17" max="17" width="17.44140625" style="15" customWidth="1"/>
    <col min="18" max="18" width="14.6640625" style="16" customWidth="1"/>
    <col min="19" max="19" width="3.33203125" customWidth="1"/>
    <col min="21" max="21" width="4" customWidth="1"/>
    <col min="22" max="22" width="5.5546875" customWidth="1"/>
    <col min="23" max="24" width="9.109375" style="1"/>
  </cols>
  <sheetData>
    <row r="1" spans="1:24" x14ac:dyDescent="0.3">
      <c r="A1" s="20" t="s">
        <v>20</v>
      </c>
      <c r="B1" s="17" t="s">
        <v>19</v>
      </c>
      <c r="C1" s="19" t="s">
        <v>2</v>
      </c>
      <c r="D1" s="19"/>
      <c r="E1" s="19"/>
      <c r="F1" s="19"/>
      <c r="G1" s="19"/>
      <c r="H1" s="22" t="s">
        <v>3</v>
      </c>
      <c r="I1" s="22"/>
      <c r="J1" s="22"/>
      <c r="K1" s="22"/>
      <c r="L1" s="22"/>
      <c r="M1" s="17" t="s">
        <v>6</v>
      </c>
      <c r="N1" s="17" t="s">
        <v>7</v>
      </c>
      <c r="O1" s="17" t="s">
        <v>13</v>
      </c>
      <c r="P1" s="17" t="s">
        <v>16</v>
      </c>
      <c r="Q1" s="17" t="s">
        <v>26</v>
      </c>
      <c r="R1" s="18" t="s">
        <v>28</v>
      </c>
    </row>
    <row r="2" spans="1:24" x14ac:dyDescent="0.3">
      <c r="A2" s="21"/>
      <c r="B2" s="17"/>
      <c r="C2" s="6" t="s">
        <v>18</v>
      </c>
      <c r="D2" s="6" t="s">
        <v>17</v>
      </c>
      <c r="E2" s="6" t="s">
        <v>0</v>
      </c>
      <c r="F2" s="6" t="s">
        <v>1</v>
      </c>
      <c r="G2" s="7" t="s">
        <v>22</v>
      </c>
      <c r="H2" s="10" t="s">
        <v>4</v>
      </c>
      <c r="I2" s="10" t="s">
        <v>8</v>
      </c>
      <c r="J2" s="10" t="s">
        <v>14</v>
      </c>
      <c r="K2" s="10" t="s">
        <v>15</v>
      </c>
      <c r="L2" s="10" t="s">
        <v>5</v>
      </c>
      <c r="M2" s="17"/>
      <c r="N2" s="17"/>
      <c r="O2" s="17"/>
      <c r="P2" s="17"/>
      <c r="Q2" s="17"/>
      <c r="R2" s="18"/>
      <c r="S2" s="1" t="s">
        <v>9</v>
      </c>
      <c r="T2">
        <f>1/(1/V2+1/V3+1/V4)</f>
        <v>23.028829454671762</v>
      </c>
      <c r="U2" t="s">
        <v>10</v>
      </c>
      <c r="V2">
        <v>65</v>
      </c>
      <c r="W2" s="1" t="s">
        <v>23</v>
      </c>
      <c r="X2" s="1">
        <v>0.17</v>
      </c>
    </row>
    <row r="3" spans="1:24" x14ac:dyDescent="0.3">
      <c r="B3" s="4"/>
      <c r="C3" s="8"/>
      <c r="D3" s="8"/>
      <c r="E3" s="8"/>
      <c r="F3" s="8"/>
      <c r="G3" s="9"/>
      <c r="H3" s="11"/>
      <c r="I3" s="12"/>
      <c r="J3" s="12"/>
      <c r="K3" s="12"/>
      <c r="L3" s="12"/>
      <c r="M3" s="2"/>
      <c r="N3" s="2"/>
      <c r="O3" s="2"/>
      <c r="P3" s="3"/>
      <c r="Q3" s="2"/>
      <c r="R3" s="3"/>
      <c r="U3" t="s">
        <v>11</v>
      </c>
      <c r="V3">
        <v>68</v>
      </c>
      <c r="W3" s="1" t="s">
        <v>24</v>
      </c>
      <c r="X3" s="1">
        <v>0.48</v>
      </c>
    </row>
    <row r="4" spans="1:24" x14ac:dyDescent="0.3">
      <c r="B4" s="4"/>
      <c r="C4" s="8"/>
      <c r="D4" s="8"/>
      <c r="E4" s="8"/>
      <c r="F4" s="8"/>
      <c r="G4" s="9"/>
      <c r="H4" s="11"/>
      <c r="I4" s="12"/>
      <c r="J4" s="12"/>
      <c r="K4" s="12"/>
      <c r="L4" s="12"/>
      <c r="M4" s="2"/>
      <c r="N4" s="2"/>
      <c r="O4" s="2"/>
      <c r="P4" s="3"/>
      <c r="Q4" s="2"/>
      <c r="R4" s="3"/>
      <c r="U4" t="s">
        <v>12</v>
      </c>
      <c r="V4">
        <v>75</v>
      </c>
      <c r="W4" s="1" t="s">
        <v>25</v>
      </c>
      <c r="X4" s="1">
        <f>PI()*X2*X3</f>
        <v>0.25635396053292714</v>
      </c>
    </row>
    <row r="5" spans="1:24" x14ac:dyDescent="0.3">
      <c r="B5" s="4"/>
      <c r="C5" s="8"/>
      <c r="D5" s="8"/>
      <c r="E5" s="8"/>
      <c r="F5" s="8"/>
      <c r="G5" s="9"/>
      <c r="H5" s="11"/>
      <c r="I5" s="12"/>
      <c r="J5" s="12"/>
      <c r="K5" s="12"/>
      <c r="L5" s="12"/>
      <c r="M5" s="2"/>
      <c r="N5" s="2"/>
      <c r="O5" s="2"/>
      <c r="P5" s="3"/>
      <c r="Q5" s="2"/>
      <c r="R5" s="3"/>
      <c r="W5" s="1" t="s">
        <v>27</v>
      </c>
      <c r="X5" s="1">
        <v>25</v>
      </c>
    </row>
    <row r="6" spans="1:24" x14ac:dyDescent="0.3">
      <c r="B6" s="4"/>
      <c r="C6" s="4"/>
      <c r="D6" s="4"/>
      <c r="E6" s="4"/>
      <c r="F6" s="4"/>
      <c r="G6" s="14"/>
      <c r="H6" s="4"/>
      <c r="I6" s="2"/>
      <c r="J6" s="2"/>
      <c r="K6" s="2"/>
      <c r="L6" s="2"/>
      <c r="M6" s="2"/>
      <c r="N6" s="2"/>
      <c r="O6" s="2"/>
      <c r="P6" s="2"/>
      <c r="Q6" s="2"/>
      <c r="R6" s="3"/>
    </row>
    <row r="7" spans="1:24" x14ac:dyDescent="0.3">
      <c r="B7" s="4"/>
      <c r="C7" s="4"/>
      <c r="D7" s="4"/>
      <c r="E7" s="4"/>
      <c r="F7" s="4"/>
      <c r="G7" s="14"/>
      <c r="H7" s="4"/>
      <c r="I7" s="2"/>
      <c r="J7" s="2"/>
      <c r="K7" s="2"/>
      <c r="L7" s="2"/>
      <c r="M7" s="2"/>
      <c r="N7" s="2"/>
      <c r="O7" s="2"/>
      <c r="P7" s="2"/>
      <c r="Q7" s="2"/>
      <c r="R7" s="3"/>
    </row>
    <row r="8" spans="1:24" x14ac:dyDescent="0.3">
      <c r="A8" t="s">
        <v>21</v>
      </c>
      <c r="B8" s="4">
        <v>0</v>
      </c>
      <c r="C8" s="8">
        <v>27.82</v>
      </c>
      <c r="D8" s="8">
        <v>28.32</v>
      </c>
      <c r="E8" s="8">
        <v>33.020000000000003</v>
      </c>
      <c r="F8" s="8">
        <v>33.020000000000003</v>
      </c>
      <c r="G8" s="9">
        <v>35</v>
      </c>
      <c r="H8" s="11">
        <v>0</v>
      </c>
      <c r="I8" s="13">
        <v>0</v>
      </c>
      <c r="J8" s="13">
        <v>0</v>
      </c>
      <c r="K8" s="12">
        <f t="shared" ref="K8:K21" si="0">I8*J8</f>
        <v>0</v>
      </c>
      <c r="L8" s="12">
        <f t="shared" ref="L8:L21" si="1">I8*I8*T$2</f>
        <v>0</v>
      </c>
      <c r="M8" s="2">
        <f>(4.3+4.4+4.5)/3</f>
        <v>4.3999999999999995</v>
      </c>
      <c r="N8" s="2">
        <f t="shared" ref="N8:N16" si="2">M8*4182*(F8-E8)/60</f>
        <v>0</v>
      </c>
      <c r="O8" s="2">
        <f t="shared" ref="O8:O17" si="3">K8-N8</f>
        <v>0</v>
      </c>
      <c r="P8" s="3" t="e">
        <f t="shared" ref="P8:P17" si="4">N8*100/K8</f>
        <v>#DIV/0!</v>
      </c>
      <c r="Q8" s="2"/>
      <c r="R8" s="3"/>
    </row>
    <row r="9" spans="1:24" x14ac:dyDescent="0.3">
      <c r="A9">
        <v>1925</v>
      </c>
      <c r="B9" s="4">
        <v>6</v>
      </c>
      <c r="C9" s="8">
        <v>27.77</v>
      </c>
      <c r="D9" s="8">
        <v>28.58</v>
      </c>
      <c r="E9" s="8">
        <v>32.770000000000003</v>
      </c>
      <c r="F9" s="8">
        <v>33.020000000000003</v>
      </c>
      <c r="G9" s="9">
        <v>40</v>
      </c>
      <c r="H9" s="11">
        <v>100.8</v>
      </c>
      <c r="I9" s="13">
        <v>2.1</v>
      </c>
      <c r="J9" s="13">
        <v>47</v>
      </c>
      <c r="K9" s="12">
        <f t="shared" si="0"/>
        <v>98.7</v>
      </c>
      <c r="L9" s="12">
        <f t="shared" si="1"/>
        <v>101.55713789510247</v>
      </c>
      <c r="M9" s="2">
        <f>(4.3+4.4+4.2)/3</f>
        <v>4.3</v>
      </c>
      <c r="N9" s="2">
        <f t="shared" si="2"/>
        <v>74.927499999999995</v>
      </c>
      <c r="O9" s="2">
        <f t="shared" si="3"/>
        <v>23.772500000000008</v>
      </c>
      <c r="P9" s="3">
        <f>N9*100/K9</f>
        <v>75.914387031408296</v>
      </c>
      <c r="Q9" s="2" cm="1">
        <f t="array" ref="Q9:Q23">D9:D23-C9:C23</f>
        <v>0.80999999999999872</v>
      </c>
      <c r="R9" s="3" cm="1">
        <f t="array" ref="R9:R23">X5*X4*_xlfn.ANCHORARRAY(Q9)</f>
        <v>5.191167700791766</v>
      </c>
      <c r="T9">
        <f>F9-E9</f>
        <v>0.25</v>
      </c>
    </row>
    <row r="10" spans="1:24" x14ac:dyDescent="0.3">
      <c r="A10">
        <v>1931</v>
      </c>
      <c r="B10" s="4">
        <v>6</v>
      </c>
      <c r="C10" s="8">
        <v>27.88</v>
      </c>
      <c r="D10" s="8">
        <v>28.74</v>
      </c>
      <c r="E10" s="8">
        <v>32.56</v>
      </c>
      <c r="F10" s="8">
        <v>32.97</v>
      </c>
      <c r="G10" s="9">
        <v>43</v>
      </c>
      <c r="H10" s="11">
        <v>149.6</v>
      </c>
      <c r="I10" s="13">
        <v>2.5</v>
      </c>
      <c r="J10" s="13">
        <v>57</v>
      </c>
      <c r="K10" s="12">
        <f t="shared" si="0"/>
        <v>142.5</v>
      </c>
      <c r="L10" s="12">
        <f t="shared" si="1"/>
        <v>143.93018409169852</v>
      </c>
      <c r="M10" s="2">
        <f>(4.3+4.4+4.2)/3</f>
        <v>4.3</v>
      </c>
      <c r="N10" s="2">
        <f t="shared" si="2"/>
        <v>122.88109999999897</v>
      </c>
      <c r="O10" s="2">
        <f t="shared" si="3"/>
        <v>19.618900000001034</v>
      </c>
      <c r="P10" s="3">
        <f t="shared" si="4"/>
        <v>86.23235087719226</v>
      </c>
      <c r="Q10" s="2">
        <v>0.85999999999999943</v>
      </c>
      <c r="R10" s="3">
        <v>5.5116101514579299</v>
      </c>
      <c r="T10">
        <f t="shared" ref="T10:T23" si="5">F10-E10</f>
        <v>0.40999999999999659</v>
      </c>
    </row>
    <row r="11" spans="1:24" x14ac:dyDescent="0.3">
      <c r="A11">
        <v>1937</v>
      </c>
      <c r="B11" s="4">
        <v>6</v>
      </c>
      <c r="C11" s="8">
        <v>27.77</v>
      </c>
      <c r="D11" s="8">
        <v>28.94</v>
      </c>
      <c r="E11" s="8">
        <v>32.33</v>
      </c>
      <c r="F11" s="8">
        <v>32.85</v>
      </c>
      <c r="G11" s="9">
        <v>45</v>
      </c>
      <c r="H11" s="11">
        <v>203.4</v>
      </c>
      <c r="I11" s="13">
        <v>3</v>
      </c>
      <c r="J11" s="13">
        <v>67</v>
      </c>
      <c r="K11" s="12">
        <f t="shared" si="0"/>
        <v>201</v>
      </c>
      <c r="L11" s="12">
        <f t="shared" si="1"/>
        <v>207.25946509204584</v>
      </c>
      <c r="M11" s="2">
        <f>(4.3+4.4+4.2)/3</f>
        <v>4.3</v>
      </c>
      <c r="N11" s="2">
        <f t="shared" si="2"/>
        <v>155.84920000000093</v>
      </c>
      <c r="O11" s="2">
        <f t="shared" si="3"/>
        <v>45.150799999999066</v>
      </c>
      <c r="P11" s="3">
        <f t="shared" si="4"/>
        <v>77.53691542288604</v>
      </c>
      <c r="Q11" s="2">
        <v>1.1700000000000017</v>
      </c>
      <c r="R11" s="3">
        <v>7.4983533455881295</v>
      </c>
      <c r="T11">
        <f t="shared" si="5"/>
        <v>0.52000000000000313</v>
      </c>
    </row>
    <row r="12" spans="1:24" x14ac:dyDescent="0.3">
      <c r="A12">
        <v>1942</v>
      </c>
      <c r="B12" s="4">
        <v>6</v>
      </c>
      <c r="C12" s="8">
        <v>27.75</v>
      </c>
      <c r="D12" s="8">
        <v>29.18</v>
      </c>
      <c r="E12" s="8">
        <v>32.130000000000003</v>
      </c>
      <c r="F12" s="8">
        <v>32.770000000000003</v>
      </c>
      <c r="G12" s="9">
        <v>47</v>
      </c>
      <c r="H12" s="11">
        <v>252.2</v>
      </c>
      <c r="I12" s="13">
        <v>3.3</v>
      </c>
      <c r="J12" s="13">
        <v>74</v>
      </c>
      <c r="K12" s="12">
        <f t="shared" si="0"/>
        <v>244.2</v>
      </c>
      <c r="L12" s="12">
        <f t="shared" si="1"/>
        <v>250.78395276137545</v>
      </c>
      <c r="M12" s="2">
        <f>(4.3+4.4+4.2)/3</f>
        <v>4.3</v>
      </c>
      <c r="N12" s="2">
        <f t="shared" si="2"/>
        <v>191.81440000000015</v>
      </c>
      <c r="O12" s="2">
        <f t="shared" si="3"/>
        <v>52.38559999999984</v>
      </c>
      <c r="P12" s="3">
        <f t="shared" si="4"/>
        <v>78.5480753480754</v>
      </c>
      <c r="Q12" s="2">
        <v>1.4299999999999997</v>
      </c>
      <c r="R12" s="3">
        <v>9.1646540890521422</v>
      </c>
      <c r="T12">
        <f t="shared" si="5"/>
        <v>0.64000000000000057</v>
      </c>
    </row>
    <row r="13" spans="1:24" x14ac:dyDescent="0.3">
      <c r="A13">
        <v>1950</v>
      </c>
      <c r="B13" s="4">
        <v>8</v>
      </c>
      <c r="C13" s="8">
        <v>27.86</v>
      </c>
      <c r="D13" s="8">
        <v>29.54</v>
      </c>
      <c r="E13" s="8">
        <v>31.87</v>
      </c>
      <c r="F13" s="8">
        <v>32.659999999999997</v>
      </c>
      <c r="G13" s="9">
        <v>50</v>
      </c>
      <c r="H13" s="11">
        <v>298.5</v>
      </c>
      <c r="I13" s="13">
        <v>3.6</v>
      </c>
      <c r="J13" s="13">
        <v>81</v>
      </c>
      <c r="K13" s="12">
        <f t="shared" si="0"/>
        <v>291.60000000000002</v>
      </c>
      <c r="L13" s="12">
        <f t="shared" si="1"/>
        <v>298.45362973254606</v>
      </c>
      <c r="M13" s="2">
        <f t="shared" ref="M13:M20" si="6">(4.3+4.1+4.2)/3</f>
        <v>4.1999999999999993</v>
      </c>
      <c r="N13" s="2">
        <f t="shared" si="2"/>
        <v>231.26459999999867</v>
      </c>
      <c r="O13" s="2">
        <f t="shared" si="3"/>
        <v>60.335400000001357</v>
      </c>
      <c r="P13" s="3">
        <f t="shared" si="4"/>
        <v>79.308847736625054</v>
      </c>
      <c r="Q13" s="2">
        <v>1.6799999999999997</v>
      </c>
      <c r="R13" s="3">
        <v>10.766866342382938</v>
      </c>
      <c r="T13">
        <f t="shared" si="5"/>
        <v>0.78999999999999559</v>
      </c>
    </row>
    <row r="14" spans="1:24" x14ac:dyDescent="0.3">
      <c r="A14">
        <v>1956</v>
      </c>
      <c r="B14" s="4">
        <v>6</v>
      </c>
      <c r="C14" s="8">
        <v>27.78</v>
      </c>
      <c r="D14" s="8">
        <v>29.93</v>
      </c>
      <c r="E14" s="8">
        <v>31.63</v>
      </c>
      <c r="F14" s="8">
        <v>32.57</v>
      </c>
      <c r="G14" s="9">
        <v>52</v>
      </c>
      <c r="H14" s="11">
        <f>(352.9+353.8)/2</f>
        <v>353.35</v>
      </c>
      <c r="I14" s="13">
        <v>3.9</v>
      </c>
      <c r="J14" s="13">
        <v>88</v>
      </c>
      <c r="K14" s="12">
        <f t="shared" si="0"/>
        <v>343.2</v>
      </c>
      <c r="L14" s="12">
        <f t="shared" si="1"/>
        <v>350.26849600555749</v>
      </c>
      <c r="M14" s="2">
        <f t="shared" si="6"/>
        <v>4.1999999999999993</v>
      </c>
      <c r="N14" s="2">
        <f t="shared" si="2"/>
        <v>275.17560000000037</v>
      </c>
      <c r="O14" s="2">
        <f t="shared" si="3"/>
        <v>68.024399999999616</v>
      </c>
      <c r="P14" s="3">
        <f t="shared" si="4"/>
        <v>80.179370629370737</v>
      </c>
      <c r="Q14" s="2">
        <v>2.1499999999999986</v>
      </c>
      <c r="R14" s="3">
        <v>13.779025378644825</v>
      </c>
      <c r="T14">
        <f t="shared" si="5"/>
        <v>0.94000000000000128</v>
      </c>
    </row>
    <row r="15" spans="1:24" x14ac:dyDescent="0.3">
      <c r="A15">
        <v>2002</v>
      </c>
      <c r="B15" s="4">
        <v>6</v>
      </c>
      <c r="C15" s="8">
        <v>27.73</v>
      </c>
      <c r="D15" s="8">
        <v>30.29</v>
      </c>
      <c r="E15" s="8">
        <v>31.49</v>
      </c>
      <c r="F15" s="8">
        <v>32.54</v>
      </c>
      <c r="G15" s="9">
        <v>55</v>
      </c>
      <c r="H15" s="11">
        <f>(403.7+404.2)/2</f>
        <v>403.95</v>
      </c>
      <c r="I15" s="13">
        <v>4.2</v>
      </c>
      <c r="J15" s="13">
        <v>94</v>
      </c>
      <c r="K15" s="12">
        <f t="shared" si="0"/>
        <v>394.8</v>
      </c>
      <c r="L15" s="12">
        <f t="shared" si="1"/>
        <v>406.22855158040988</v>
      </c>
      <c r="M15" s="2">
        <f t="shared" si="6"/>
        <v>4.1999999999999993</v>
      </c>
      <c r="N15" s="2">
        <f t="shared" si="2"/>
        <v>307.37700000000018</v>
      </c>
      <c r="O15" s="2">
        <f t="shared" si="3"/>
        <v>87.422999999999831</v>
      </c>
      <c r="P15" s="3">
        <f t="shared" si="4"/>
        <v>77.856382978723445</v>
      </c>
      <c r="Q15" s="2">
        <v>2.5599999999999987</v>
      </c>
      <c r="R15" s="3">
        <v>16.406653474107326</v>
      </c>
      <c r="T15">
        <f t="shared" si="5"/>
        <v>1.0500000000000007</v>
      </c>
    </row>
    <row r="16" spans="1:24" x14ac:dyDescent="0.3">
      <c r="A16">
        <v>2008</v>
      </c>
      <c r="B16" s="4">
        <v>6</v>
      </c>
      <c r="C16" s="8">
        <v>27.88</v>
      </c>
      <c r="D16" s="8">
        <v>30.76</v>
      </c>
      <c r="E16" s="8">
        <v>31.33</v>
      </c>
      <c r="F16" s="8">
        <v>32.520000000000003</v>
      </c>
      <c r="G16" s="9">
        <v>57</v>
      </c>
      <c r="H16" s="11">
        <v>450.3</v>
      </c>
      <c r="I16" s="13">
        <f>(4.4+4.5)/2</f>
        <v>4.45</v>
      </c>
      <c r="J16" s="13">
        <v>100</v>
      </c>
      <c r="K16" s="12">
        <f t="shared" si="0"/>
        <v>445</v>
      </c>
      <c r="L16" s="12">
        <f t="shared" si="1"/>
        <v>456.02839527613759</v>
      </c>
      <c r="M16" s="2">
        <f t="shared" si="6"/>
        <v>4.1999999999999993</v>
      </c>
      <c r="N16" s="2">
        <f t="shared" si="2"/>
        <v>348.3606000000014</v>
      </c>
      <c r="O16" s="2">
        <f t="shared" si="3"/>
        <v>96.639399999998602</v>
      </c>
      <c r="P16" s="3">
        <f t="shared" si="4"/>
        <v>78.283280898876725</v>
      </c>
      <c r="Q16" s="2">
        <v>2.8800000000000026</v>
      </c>
      <c r="R16" s="3">
        <v>18.457485158370769</v>
      </c>
      <c r="T16">
        <f t="shared" si="5"/>
        <v>1.1900000000000048</v>
      </c>
    </row>
    <row r="17" spans="1:20" x14ac:dyDescent="0.3">
      <c r="A17">
        <v>2016</v>
      </c>
      <c r="B17" s="4">
        <v>8</v>
      </c>
      <c r="C17" s="8">
        <v>27.81</v>
      </c>
      <c r="D17" s="8">
        <v>31.63</v>
      </c>
      <c r="E17" s="8">
        <v>31.13</v>
      </c>
      <c r="F17" s="8">
        <v>32.39</v>
      </c>
      <c r="G17" s="9">
        <v>59</v>
      </c>
      <c r="H17" s="11">
        <v>499.9</v>
      </c>
      <c r="I17" s="13">
        <v>4.7</v>
      </c>
      <c r="J17" s="13">
        <v>105</v>
      </c>
      <c r="K17" s="12">
        <f t="shared" si="0"/>
        <v>493.5</v>
      </c>
      <c r="L17" s="12">
        <f t="shared" si="1"/>
        <v>508.70684265369931</v>
      </c>
      <c r="M17" s="2">
        <f t="shared" si="6"/>
        <v>4.1999999999999993</v>
      </c>
      <c r="N17" s="2">
        <f>M17*4182*(F17-E17)/60</f>
        <v>368.85240000000044</v>
      </c>
      <c r="O17" s="2">
        <f t="shared" si="3"/>
        <v>124.64759999999956</v>
      </c>
      <c r="P17" s="3">
        <f t="shared" si="4"/>
        <v>74.74212765957455</v>
      </c>
      <c r="Q17" s="2">
        <v>3.8200000000000003</v>
      </c>
      <c r="R17" s="3">
        <v>24.481803230894542</v>
      </c>
      <c r="T17">
        <f t="shared" si="5"/>
        <v>1.2600000000000016</v>
      </c>
    </row>
    <row r="18" spans="1:20" x14ac:dyDescent="0.3">
      <c r="A18">
        <v>2023</v>
      </c>
      <c r="B18" s="4">
        <v>7</v>
      </c>
      <c r="C18" s="8">
        <v>27.78</v>
      </c>
      <c r="D18" s="8">
        <v>32.1</v>
      </c>
      <c r="E18" s="8">
        <v>31</v>
      </c>
      <c r="F18" s="8">
        <v>32.42</v>
      </c>
      <c r="G18" s="9">
        <v>62</v>
      </c>
      <c r="H18" s="11">
        <v>548</v>
      </c>
      <c r="I18" s="13">
        <v>4.9000000000000004</v>
      </c>
      <c r="J18" s="13">
        <v>110</v>
      </c>
      <c r="K18" s="12">
        <f t="shared" si="0"/>
        <v>539</v>
      </c>
      <c r="L18" s="12">
        <f t="shared" si="1"/>
        <v>552.92219520666913</v>
      </c>
      <c r="M18" s="2">
        <f t="shared" si="6"/>
        <v>4.1999999999999993</v>
      </c>
      <c r="N18" s="2">
        <f t="shared" ref="N18:N23" si="7">M18*4182*(F18-E18)/60</f>
        <v>415.69080000000042</v>
      </c>
      <c r="O18" s="2">
        <f t="shared" ref="O18:O23" si="8">K18-N18</f>
        <v>123.30919999999958</v>
      </c>
      <c r="P18" s="3">
        <f t="shared" ref="P18:P23" si="9">N18*100/K18</f>
        <v>77.122597402597492</v>
      </c>
      <c r="Q18" s="2">
        <v>4.32</v>
      </c>
      <c r="R18" s="3">
        <v>27.686227737556131</v>
      </c>
      <c r="T18">
        <f t="shared" si="5"/>
        <v>1.4200000000000017</v>
      </c>
    </row>
    <row r="19" spans="1:20" x14ac:dyDescent="0.3">
      <c r="A19">
        <v>2030</v>
      </c>
      <c r="B19" s="4">
        <v>7</v>
      </c>
      <c r="C19" s="8">
        <v>27.82</v>
      </c>
      <c r="D19" s="8">
        <v>32.979999999999997</v>
      </c>
      <c r="E19" s="8">
        <v>30.78</v>
      </c>
      <c r="F19" s="8">
        <v>32.340000000000003</v>
      </c>
      <c r="G19" s="9">
        <v>65</v>
      </c>
      <c r="H19" s="11">
        <v>599.79999999999995</v>
      </c>
      <c r="I19" s="13">
        <v>5.0999999999999996</v>
      </c>
      <c r="J19" s="13">
        <v>115</v>
      </c>
      <c r="K19" s="12">
        <f t="shared" si="0"/>
        <v>586.5</v>
      </c>
      <c r="L19" s="12">
        <f t="shared" si="1"/>
        <v>598.97985411601246</v>
      </c>
      <c r="M19" s="2">
        <f t="shared" si="6"/>
        <v>4.1999999999999993</v>
      </c>
      <c r="N19" s="2">
        <f t="shared" si="7"/>
        <v>456.67440000000062</v>
      </c>
      <c r="O19" s="2">
        <f t="shared" si="8"/>
        <v>129.82559999999938</v>
      </c>
      <c r="P19" s="3">
        <f t="shared" si="9"/>
        <v>77.864347826087055</v>
      </c>
      <c r="Q19" s="2">
        <v>5.1599999999999966</v>
      </c>
      <c r="R19" s="3">
        <v>33.069660908747579</v>
      </c>
      <c r="T19">
        <f t="shared" si="5"/>
        <v>1.5600000000000023</v>
      </c>
    </row>
    <row r="20" spans="1:20" x14ac:dyDescent="0.3">
      <c r="A20">
        <v>2036</v>
      </c>
      <c r="B20" s="4">
        <v>6</v>
      </c>
      <c r="C20" s="8">
        <v>27.81</v>
      </c>
      <c r="D20" s="8">
        <v>33.47</v>
      </c>
      <c r="E20" s="8">
        <v>30.64</v>
      </c>
      <c r="F20" s="8">
        <v>32.32</v>
      </c>
      <c r="G20" s="9">
        <v>67</v>
      </c>
      <c r="H20" s="11">
        <f>(646.7+649.5)/2</f>
        <v>648.1</v>
      </c>
      <c r="I20" s="13">
        <v>5.3</v>
      </c>
      <c r="J20" s="13">
        <v>120</v>
      </c>
      <c r="K20" s="12">
        <f t="shared" si="0"/>
        <v>636</v>
      </c>
      <c r="L20" s="12">
        <f t="shared" si="1"/>
        <v>646.87981938172982</v>
      </c>
      <c r="M20" s="2">
        <f t="shared" si="6"/>
        <v>4.1999999999999993</v>
      </c>
      <c r="N20" s="2">
        <f t="shared" si="7"/>
        <v>491.80319999999989</v>
      </c>
      <c r="O20" s="2">
        <f t="shared" si="8"/>
        <v>144.19680000000011</v>
      </c>
      <c r="P20" s="3">
        <f t="shared" si="9"/>
        <v>77.327547169811311</v>
      </c>
      <c r="Q20" s="2">
        <v>5.66</v>
      </c>
      <c r="R20" s="3">
        <v>36.274085415409189</v>
      </c>
      <c r="T20">
        <f t="shared" si="5"/>
        <v>1.6799999999999997</v>
      </c>
    </row>
    <row r="21" spans="1:20" x14ac:dyDescent="0.3">
      <c r="A21">
        <v>2044</v>
      </c>
      <c r="B21" s="4">
        <v>8</v>
      </c>
      <c r="C21" s="8">
        <v>27.87</v>
      </c>
      <c r="D21" s="8">
        <v>34.28</v>
      </c>
      <c r="E21" s="8">
        <v>30.41</v>
      </c>
      <c r="F21" s="8">
        <v>32.22</v>
      </c>
      <c r="G21" s="9">
        <v>69</v>
      </c>
      <c r="H21" s="11">
        <f>(702.9+702.2)/2</f>
        <v>702.55</v>
      </c>
      <c r="I21" s="13">
        <f>(5.5+5.6)/2</f>
        <v>5.55</v>
      </c>
      <c r="J21" s="13">
        <v>125</v>
      </c>
      <c r="K21" s="13">
        <f t="shared" si="0"/>
        <v>693.75</v>
      </c>
      <c r="L21" s="13">
        <f t="shared" si="1"/>
        <v>709.34551927752693</v>
      </c>
      <c r="M21" s="2">
        <f>(4+4.1+4.2)/3</f>
        <v>4.1000000000000005</v>
      </c>
      <c r="N21" s="2">
        <f t="shared" si="7"/>
        <v>517.24369999999965</v>
      </c>
      <c r="O21" s="2">
        <f t="shared" si="8"/>
        <v>176.50630000000035</v>
      </c>
      <c r="P21" s="3">
        <f t="shared" si="9"/>
        <v>74.557650450450396</v>
      </c>
      <c r="Q21" s="2">
        <v>6.41</v>
      </c>
      <c r="R21" s="3">
        <v>41.080722175401576</v>
      </c>
      <c r="T21">
        <f t="shared" si="5"/>
        <v>1.8099999999999987</v>
      </c>
    </row>
    <row r="22" spans="1:20" x14ac:dyDescent="0.3">
      <c r="A22">
        <v>2050</v>
      </c>
      <c r="B22" s="4">
        <v>6</v>
      </c>
      <c r="C22" s="8">
        <v>27.75</v>
      </c>
      <c r="D22" s="8">
        <v>34.76</v>
      </c>
      <c r="E22" s="8">
        <v>30.28</v>
      </c>
      <c r="F22" s="8">
        <v>32.19</v>
      </c>
      <c r="G22" s="9">
        <v>71</v>
      </c>
      <c r="H22" s="11">
        <f>(750.4+751.7)/2</f>
        <v>751.05</v>
      </c>
      <c r="I22" s="13">
        <v>5.7</v>
      </c>
      <c r="J22" s="13">
        <v>129</v>
      </c>
      <c r="K22" s="13">
        <f t="shared" ref="K22:K23" si="10">I22*J22</f>
        <v>735.30000000000007</v>
      </c>
      <c r="L22" s="13">
        <f t="shared" ref="L22:L23" si="11">I22*I22*T$2</f>
        <v>748.20666898228558</v>
      </c>
      <c r="M22" s="2">
        <f>(4+4.1+4.2)/3</f>
        <v>4.1000000000000005</v>
      </c>
      <c r="N22" s="2">
        <f t="shared" si="7"/>
        <v>545.82069999999908</v>
      </c>
      <c r="O22" s="2">
        <f>K22-N22</f>
        <v>189.47930000000099</v>
      </c>
      <c r="P22" s="3">
        <f t="shared" si="9"/>
        <v>74.231021351829042</v>
      </c>
      <c r="Q22" s="2">
        <v>7.009999999999998</v>
      </c>
      <c r="R22" s="3">
        <v>44.926031583395464</v>
      </c>
      <c r="T22">
        <f t="shared" si="5"/>
        <v>1.9099999999999966</v>
      </c>
    </row>
    <row r="23" spans="1:20" x14ac:dyDescent="0.3">
      <c r="A23">
        <v>2056</v>
      </c>
      <c r="B23" s="4">
        <v>6</v>
      </c>
      <c r="C23" s="8">
        <v>27.81</v>
      </c>
      <c r="D23" s="8">
        <v>35.35</v>
      </c>
      <c r="E23" s="8">
        <v>30.14</v>
      </c>
      <c r="F23" s="8">
        <v>32.229999999999997</v>
      </c>
      <c r="G23" s="9">
        <v>74</v>
      </c>
      <c r="H23" s="11">
        <f>(801.9+803.3)/2</f>
        <v>802.59999999999991</v>
      </c>
      <c r="I23" s="13">
        <v>5.9</v>
      </c>
      <c r="J23" s="13">
        <v>134</v>
      </c>
      <c r="K23" s="13">
        <f t="shared" si="10"/>
        <v>790.6</v>
      </c>
      <c r="L23" s="13">
        <f t="shared" si="11"/>
        <v>801.6335533171241</v>
      </c>
      <c r="M23" s="2">
        <f>(4+4.1+4.2)/3</f>
        <v>4.1000000000000005</v>
      </c>
      <c r="N23" s="2">
        <f t="shared" si="7"/>
        <v>597.25929999999903</v>
      </c>
      <c r="O23" s="2">
        <f t="shared" si="8"/>
        <v>193.34070000000099</v>
      </c>
      <c r="P23" s="3">
        <f t="shared" si="9"/>
        <v>75.545067037692775</v>
      </c>
      <c r="Q23" s="2">
        <v>7.5400000000000027</v>
      </c>
      <c r="R23" s="3">
        <v>48.322721560456777</v>
      </c>
      <c r="T23">
        <f t="shared" si="5"/>
        <v>2.0899999999999963</v>
      </c>
    </row>
  </sheetData>
  <mergeCells count="10">
    <mergeCell ref="A1:A2"/>
    <mergeCell ref="H1:L1"/>
    <mergeCell ref="M1:M2"/>
    <mergeCell ref="N1:N2"/>
    <mergeCell ref="O1:O2"/>
    <mergeCell ref="Q1:Q2"/>
    <mergeCell ref="R1:R2"/>
    <mergeCell ref="P1:P2"/>
    <mergeCell ref="C1:G1"/>
    <mergeCell ref="B1:B2"/>
  </mergeCells>
  <phoneticPr fontId="2" type="noConversion"/>
  <pageMargins left="0.7" right="0.7" top="0.75" bottom="0.75" header="0.3" footer="0.3"/>
  <pageSetup paperSize="9" scale="51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Thakur</dc:creator>
  <cp:lastModifiedBy>Shishir Kumar Mall</cp:lastModifiedBy>
  <cp:lastPrinted>2025-03-27T07:18:49Z</cp:lastPrinted>
  <dcterms:created xsi:type="dcterms:W3CDTF">2025-03-21T12:50:51Z</dcterms:created>
  <dcterms:modified xsi:type="dcterms:W3CDTF">2025-06-14T20:41:43Z</dcterms:modified>
</cp:coreProperties>
</file>