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teedaniels\Desktop\Business Analytics Capstone Project\"/>
    </mc:Choice>
  </mc:AlternateContent>
  <xr:revisionPtr revIDLastSave="0" documentId="13_ncr:1_{9D0DA53A-1799-4728-A5A3-B2E4825FC526}" xr6:coauthVersionLast="36" xr6:coauthVersionMax="36" xr10:uidLastSave="{00000000-0000-0000-0000-000000000000}"/>
  <bookViews>
    <workbookView xWindow="0" yWindow="0" windowWidth="20490" windowHeight="8130" activeTab="5" xr2:uid="{00000000-000D-0000-FFFF-FFFF00000000}"/>
  </bookViews>
  <sheets>
    <sheet name="IF" sheetId="1" r:id="rId1"/>
    <sheet name="Data_Set 1" sheetId="2" r:id="rId2"/>
    <sheet name="Functions" sheetId="3" r:id="rId3"/>
    <sheet name="Data_Set 2" sheetId="4" r:id="rId4"/>
    <sheet name="Vlookup" sheetId="5" r:id="rId5"/>
    <sheet name="Assignment" sheetId="6" r:id="rId6"/>
    <sheet name="Sheet2" sheetId="10" r:id="rId7"/>
    <sheet name="Instructions" sheetId="11" r:id="rId8"/>
    <sheet name="Sheet1" sheetId="12" r:id="rId9"/>
    <sheet name="Instruction" sheetId="13" r:id="rId10"/>
    <sheet name="Question" sheetId="14" r:id="rId11"/>
    <sheet name="Instructions (2)" sheetId="15" r:id="rId12"/>
    <sheet name="Exercise 1" sheetId="16" r:id="rId13"/>
    <sheet name="Exercise 2" sheetId="17" r:id="rId14"/>
  </sheets>
  <definedNames>
    <definedName name="_Sales">Question!$B$4:$B$6</definedName>
    <definedName name="Costs">Question!$D$4:$D$6</definedName>
    <definedName name="Discount_Amount">Assignment!#REF!</definedName>
    <definedName name="Hours">Sheet1!$D$6:$D$16</definedName>
    <definedName name="Ingredients">Question!$B$9</definedName>
    <definedName name="Labour_Total">Sheet1!$E$18</definedName>
    <definedName name="Month">SalesData[Month]</definedName>
    <definedName name="Overheads">Question!$B$11</definedName>
    <definedName name="Profit">Question!$E$4:$E$6</definedName>
    <definedName name="Profit_Loss">Assignment!$J:$J</definedName>
    <definedName name="Rate">Sheet1!$G$6</definedName>
    <definedName name="Revenue">Question!$C$4:$C$6</definedName>
    <definedName name="Sale_Price">Question!$B$10</definedName>
    <definedName name="Sales">'Data_Set 1'!$D:$D</definedName>
    <definedName name="SellingPrice">SalesData[Selling Price]</definedName>
    <definedName name="SKU">SalesData[SKU]</definedName>
    <definedName name="Store">SalesData[Store '#]</definedName>
    <definedName name="Total">Sheet1!$E$6:$E$16</definedName>
    <definedName name="Total_Cost">CustomerData[Total_Cost]</definedName>
    <definedName name="Total_Revenue">Assignment!#REF!</definedName>
    <definedName name="Units">'Data_Set 1'!$E:$E</definedName>
  </definedNames>
  <calcPr calcId="191029"/>
  <pivotCaches>
    <pivotCache cacheId="0" r:id="rId15"/>
    <pivotCache cacheId="1" r:id="rId16"/>
  </pivotCaches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J18" i="3" l="1"/>
  <c r="Q19" i="17" l="1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F26" i="16"/>
  <c r="G26" i="16" s="1"/>
  <c r="H26" i="16" s="1"/>
  <c r="G25" i="16"/>
  <c r="H25" i="16" s="1"/>
  <c r="F25" i="16"/>
  <c r="H24" i="16"/>
  <c r="G24" i="16"/>
  <c r="F24" i="16"/>
  <c r="I23" i="16"/>
  <c r="H23" i="16"/>
  <c r="G23" i="16"/>
  <c r="F23" i="16"/>
  <c r="F22" i="16"/>
  <c r="G22" i="16" s="1"/>
  <c r="H22" i="16" s="1"/>
  <c r="G21" i="16"/>
  <c r="H21" i="16" s="1"/>
  <c r="F21" i="16"/>
  <c r="H20" i="16"/>
  <c r="G20" i="16"/>
  <c r="F20" i="16"/>
  <c r="I19" i="16"/>
  <c r="H19" i="16"/>
  <c r="G19" i="16"/>
  <c r="F19" i="16"/>
  <c r="F18" i="16"/>
  <c r="G18" i="16" s="1"/>
  <c r="H18" i="16" s="1"/>
  <c r="G17" i="16"/>
  <c r="H17" i="16" s="1"/>
  <c r="F17" i="16"/>
  <c r="H16" i="16"/>
  <c r="G16" i="16"/>
  <c r="F16" i="16"/>
  <c r="I15" i="16"/>
  <c r="H15" i="16"/>
  <c r="G15" i="16"/>
  <c r="F15" i="16"/>
  <c r="F14" i="16"/>
  <c r="G14" i="16" s="1"/>
  <c r="H14" i="16" s="1"/>
  <c r="G13" i="16"/>
  <c r="H13" i="16" s="1"/>
  <c r="F13" i="16"/>
  <c r="H12" i="16"/>
  <c r="G12" i="16"/>
  <c r="F12" i="16"/>
  <c r="I11" i="16"/>
  <c r="H11" i="16"/>
  <c r="G11" i="16"/>
  <c r="F11" i="16"/>
  <c r="F10" i="16"/>
  <c r="G10" i="16" s="1"/>
  <c r="H10" i="16" s="1"/>
  <c r="G9" i="16"/>
  <c r="H9" i="16" s="1"/>
  <c r="F9" i="16"/>
  <c r="H8" i="16"/>
  <c r="G8" i="16"/>
  <c r="F8" i="16"/>
  <c r="I7" i="16"/>
  <c r="H7" i="16"/>
  <c r="G7" i="16"/>
  <c r="F7" i="16"/>
  <c r="D6" i="14"/>
  <c r="C6" i="14"/>
  <c r="E6" i="14" s="1"/>
  <c r="D5" i="14"/>
  <c r="C5" i="14"/>
  <c r="E5" i="14" s="1"/>
  <c r="D4" i="14"/>
  <c r="C4" i="14"/>
  <c r="E4" i="14" s="1"/>
  <c r="K14" i="16" l="1"/>
  <c r="N14" i="16" s="1"/>
  <c r="J14" i="16"/>
  <c r="M14" i="16" s="1"/>
  <c r="I14" i="16"/>
  <c r="L14" i="16" s="1"/>
  <c r="K22" i="16"/>
  <c r="N22" i="16" s="1"/>
  <c r="J22" i="16"/>
  <c r="M22" i="16" s="1"/>
  <c r="I22" i="16"/>
  <c r="L22" i="16" s="1"/>
  <c r="L9" i="16"/>
  <c r="K9" i="16"/>
  <c r="N9" i="16"/>
  <c r="J9" i="16"/>
  <c r="M9" i="16"/>
  <c r="I9" i="16"/>
  <c r="L17" i="16"/>
  <c r="K17" i="16"/>
  <c r="N17" i="16"/>
  <c r="J17" i="16"/>
  <c r="M17" i="16"/>
  <c r="I17" i="16"/>
  <c r="L25" i="16"/>
  <c r="K25" i="16"/>
  <c r="N25" i="16"/>
  <c r="J25" i="16"/>
  <c r="M25" i="16"/>
  <c r="I25" i="16"/>
  <c r="K10" i="16"/>
  <c r="N10" i="16" s="1"/>
  <c r="J10" i="16"/>
  <c r="M10" i="16" s="1"/>
  <c r="I10" i="16"/>
  <c r="L10" i="16" s="1"/>
  <c r="K18" i="16"/>
  <c r="N18" i="16" s="1"/>
  <c r="J18" i="16"/>
  <c r="M18" i="16" s="1"/>
  <c r="I18" i="16"/>
  <c r="L18" i="16" s="1"/>
  <c r="K26" i="16"/>
  <c r="N26" i="16" s="1"/>
  <c r="J26" i="16"/>
  <c r="M26" i="16" s="1"/>
  <c r="I26" i="16"/>
  <c r="L26" i="16" s="1"/>
  <c r="K13" i="16"/>
  <c r="N13" i="16" s="1"/>
  <c r="J13" i="16"/>
  <c r="M13" i="16" s="1"/>
  <c r="I13" i="16"/>
  <c r="L13" i="16" s="1"/>
  <c r="K21" i="16"/>
  <c r="N21" i="16" s="1"/>
  <c r="J21" i="16"/>
  <c r="M21" i="16" s="1"/>
  <c r="I21" i="16"/>
  <c r="L21" i="16" s="1"/>
  <c r="K7" i="16"/>
  <c r="N7" i="16" s="1"/>
  <c r="J8" i="16"/>
  <c r="M8" i="16" s="1"/>
  <c r="K11" i="16"/>
  <c r="N11" i="16" s="1"/>
  <c r="J12" i="16"/>
  <c r="M12" i="16" s="1"/>
  <c r="N12" i="16"/>
  <c r="K15" i="16"/>
  <c r="N15" i="16" s="1"/>
  <c r="J16" i="16"/>
  <c r="M16" i="16" s="1"/>
  <c r="K19" i="16"/>
  <c r="N19" i="16" s="1"/>
  <c r="J20" i="16"/>
  <c r="M20" i="16" s="1"/>
  <c r="N20" i="16"/>
  <c r="K23" i="16"/>
  <c r="N23" i="16" s="1"/>
  <c r="J24" i="16"/>
  <c r="M24" i="16" s="1"/>
  <c r="L7" i="16"/>
  <c r="K8" i="16"/>
  <c r="N8" i="16" s="1"/>
  <c r="L11" i="16"/>
  <c r="K12" i="16"/>
  <c r="L15" i="16"/>
  <c r="K16" i="16"/>
  <c r="N16" i="16" s="1"/>
  <c r="L19" i="16"/>
  <c r="K20" i="16"/>
  <c r="L23" i="16"/>
  <c r="K24" i="16"/>
  <c r="N24" i="16" s="1"/>
  <c r="J7" i="16"/>
  <c r="M7" i="16" s="1"/>
  <c r="I8" i="16"/>
  <c r="L8" i="16" s="1"/>
  <c r="J11" i="16"/>
  <c r="M11" i="16" s="1"/>
  <c r="I12" i="16"/>
  <c r="L12" i="16" s="1"/>
  <c r="J15" i="16"/>
  <c r="M15" i="16" s="1"/>
  <c r="I16" i="16"/>
  <c r="L16" i="16" s="1"/>
  <c r="J19" i="16"/>
  <c r="M19" i="16" s="1"/>
  <c r="I20" i="16"/>
  <c r="L20" i="16" s="1"/>
  <c r="J23" i="16"/>
  <c r="M23" i="16" s="1"/>
  <c r="I24" i="16"/>
  <c r="L24" i="16" s="1"/>
  <c r="E16" i="12" l="1"/>
  <c r="E15" i="12"/>
  <c r="E14" i="12"/>
  <c r="E13" i="12"/>
  <c r="E12" i="12"/>
  <c r="E11" i="12"/>
  <c r="E10" i="12"/>
  <c r="E9" i="12"/>
  <c r="E8" i="12"/>
  <c r="E7" i="12"/>
  <c r="E6" i="12"/>
  <c r="E18" i="12" l="1"/>
  <c r="C9" i="3"/>
  <c r="I2" i="6" l="1"/>
  <c r="B3" i="5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B17" i="3" l="1"/>
  <c r="K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M2" i="6" l="1"/>
  <c r="N2" i="6" s="1"/>
  <c r="I5" i="1" l="1"/>
  <c r="H5" i="1"/>
  <c r="F5" i="1"/>
  <c r="T17" i="3" l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F1002" i="6"/>
  <c r="G1002" i="6"/>
  <c r="H1002" i="6"/>
  <c r="M1001" i="6" l="1"/>
  <c r="M993" i="6"/>
  <c r="M985" i="6"/>
  <c r="M981" i="6"/>
  <c r="M973" i="6"/>
  <c r="M961" i="6"/>
  <c r="M957" i="6"/>
  <c r="M949" i="6"/>
  <c r="M941" i="6"/>
  <c r="M933" i="6"/>
  <c r="M921" i="6"/>
  <c r="M917" i="6"/>
  <c r="M909" i="6"/>
  <c r="M901" i="6"/>
  <c r="M893" i="6"/>
  <c r="M885" i="6"/>
  <c r="M873" i="6"/>
  <c r="M865" i="6"/>
  <c r="M861" i="6"/>
  <c r="M853" i="6"/>
  <c r="M845" i="6"/>
  <c r="M837" i="6"/>
  <c r="M829" i="6"/>
  <c r="M821" i="6"/>
  <c r="M813" i="6"/>
  <c r="M805" i="6"/>
  <c r="M797" i="6"/>
  <c r="M789" i="6"/>
  <c r="M781" i="6"/>
  <c r="M773" i="6"/>
  <c r="M761" i="6"/>
  <c r="M753" i="6"/>
  <c r="M745" i="6"/>
  <c r="M737" i="6"/>
  <c r="M733" i="6"/>
  <c r="M725" i="6"/>
  <c r="M717" i="6"/>
  <c r="M709" i="6"/>
  <c r="M701" i="6"/>
  <c r="M693" i="6"/>
  <c r="M685" i="6"/>
  <c r="M677" i="6"/>
  <c r="M669" i="6"/>
  <c r="M661" i="6"/>
  <c r="M653" i="6"/>
  <c r="M645" i="6"/>
  <c r="M637" i="6"/>
  <c r="M629" i="6"/>
  <c r="M621" i="6"/>
  <c r="M613" i="6"/>
  <c r="M605" i="6"/>
  <c r="M597" i="6"/>
  <c r="M589" i="6"/>
  <c r="M581" i="6"/>
  <c r="M573" i="6"/>
  <c r="M565" i="6"/>
  <c r="M557" i="6"/>
  <c r="M549" i="6"/>
  <c r="M537" i="6"/>
  <c r="M529" i="6"/>
  <c r="M521" i="6"/>
  <c r="M513" i="6"/>
  <c r="M509" i="6"/>
  <c r="M497" i="6"/>
  <c r="M489" i="6"/>
  <c r="M481" i="6"/>
  <c r="M473" i="6"/>
  <c r="M465" i="6"/>
  <c r="M457" i="6"/>
  <c r="M449" i="6"/>
  <c r="M441" i="6"/>
  <c r="M437" i="6"/>
  <c r="M425" i="6"/>
  <c r="M417" i="6"/>
  <c r="M409" i="6"/>
  <c r="M401" i="6"/>
  <c r="M393" i="6"/>
  <c r="M385" i="6"/>
  <c r="M377" i="6"/>
  <c r="M369" i="6"/>
  <c r="M361" i="6"/>
  <c r="M353" i="6"/>
  <c r="M349" i="6"/>
  <c r="M341" i="6"/>
  <c r="M333" i="6"/>
  <c r="M325" i="6"/>
  <c r="M317" i="6"/>
  <c r="M309" i="6"/>
  <c r="M301" i="6"/>
  <c r="M289" i="6"/>
  <c r="M281" i="6"/>
  <c r="M277" i="6"/>
  <c r="M269" i="6"/>
  <c r="M261" i="6"/>
  <c r="M249" i="6"/>
  <c r="M245" i="6"/>
  <c r="M237" i="6"/>
  <c r="M229" i="6"/>
  <c r="M221" i="6"/>
  <c r="M169" i="6"/>
  <c r="M996" i="6"/>
  <c r="M992" i="6"/>
  <c r="M984" i="6"/>
  <c r="M976" i="6"/>
  <c r="M968" i="6"/>
  <c r="M960" i="6"/>
  <c r="M948" i="6"/>
  <c r="M944" i="6"/>
  <c r="M936" i="6"/>
  <c r="M928" i="6"/>
  <c r="M920" i="6"/>
  <c r="M912" i="6"/>
  <c r="M904" i="6"/>
  <c r="M896" i="6"/>
  <c r="M888" i="6"/>
  <c r="M880" i="6"/>
  <c r="M872" i="6"/>
  <c r="M864" i="6"/>
  <c r="M856" i="6"/>
  <c r="M848" i="6"/>
  <c r="M840" i="6"/>
  <c r="M828" i="6"/>
  <c r="M820" i="6"/>
  <c r="M812" i="6"/>
  <c r="M804" i="6"/>
  <c r="M796" i="6"/>
  <c r="M788" i="6"/>
  <c r="M780" i="6"/>
  <c r="M776" i="6"/>
  <c r="M768" i="6"/>
  <c r="M760" i="6"/>
  <c r="M752" i="6"/>
  <c r="M740" i="6"/>
  <c r="M732" i="6"/>
  <c r="M724" i="6"/>
  <c r="M716" i="6"/>
  <c r="M708" i="6"/>
  <c r="M700" i="6"/>
  <c r="M692" i="6"/>
  <c r="M688" i="6"/>
  <c r="M680" i="6"/>
  <c r="M672" i="6"/>
  <c r="M664" i="6"/>
  <c r="M656" i="6"/>
  <c r="M648" i="6"/>
  <c r="M640" i="6"/>
  <c r="M632" i="6"/>
  <c r="M624" i="6"/>
  <c r="M616" i="6"/>
  <c r="M608" i="6"/>
  <c r="M600" i="6"/>
  <c r="M592" i="6"/>
  <c r="M584" i="6"/>
  <c r="M576" i="6"/>
  <c r="M568" i="6"/>
  <c r="M560" i="6"/>
  <c r="M552" i="6"/>
  <c r="M544" i="6"/>
  <c r="M536" i="6"/>
  <c r="M528" i="6"/>
  <c r="M520" i="6"/>
  <c r="M512" i="6"/>
  <c r="M504" i="6"/>
  <c r="M496" i="6"/>
  <c r="M488" i="6"/>
  <c r="M480" i="6"/>
  <c r="M472" i="6"/>
  <c r="M464" i="6"/>
  <c r="M456" i="6"/>
  <c r="M448" i="6"/>
  <c r="M440" i="6"/>
  <c r="M432" i="6"/>
  <c r="M424" i="6"/>
  <c r="M416" i="6"/>
  <c r="M408" i="6"/>
  <c r="M400" i="6"/>
  <c r="M392" i="6"/>
  <c r="M384" i="6"/>
  <c r="M376" i="6"/>
  <c r="M368" i="6"/>
  <c r="M360" i="6"/>
  <c r="M352" i="6"/>
  <c r="M344" i="6"/>
  <c r="M336" i="6"/>
  <c r="M328" i="6"/>
  <c r="M320" i="6"/>
  <c r="M312" i="6"/>
  <c r="M304" i="6"/>
  <c r="M296" i="6"/>
  <c r="M288" i="6"/>
  <c r="M280" i="6"/>
  <c r="M272" i="6"/>
  <c r="M264" i="6"/>
  <c r="M212" i="6"/>
  <c r="M999" i="6"/>
  <c r="M995" i="6"/>
  <c r="M991" i="6"/>
  <c r="M987" i="6"/>
  <c r="M983" i="6"/>
  <c r="M979" i="6"/>
  <c r="M975" i="6"/>
  <c r="M971" i="6"/>
  <c r="M967" i="6"/>
  <c r="M963" i="6"/>
  <c r="M959" i="6"/>
  <c r="M955" i="6"/>
  <c r="M951" i="6"/>
  <c r="M947" i="6"/>
  <c r="M943" i="6"/>
  <c r="M939" i="6"/>
  <c r="M935" i="6"/>
  <c r="M931" i="6"/>
  <c r="M927" i="6"/>
  <c r="M923" i="6"/>
  <c r="M919" i="6"/>
  <c r="M915" i="6"/>
  <c r="M911" i="6"/>
  <c r="M907" i="6"/>
  <c r="M903" i="6"/>
  <c r="M899" i="6"/>
  <c r="M895" i="6"/>
  <c r="M891" i="6"/>
  <c r="M887" i="6"/>
  <c r="M883" i="6"/>
  <c r="M879" i="6"/>
  <c r="M875" i="6"/>
  <c r="M871" i="6"/>
  <c r="M867" i="6"/>
  <c r="M863" i="6"/>
  <c r="M859" i="6"/>
  <c r="M855" i="6"/>
  <c r="M851" i="6"/>
  <c r="M847" i="6"/>
  <c r="M843" i="6"/>
  <c r="M839" i="6"/>
  <c r="M835" i="6"/>
  <c r="M831" i="6"/>
  <c r="M827" i="6"/>
  <c r="M823" i="6"/>
  <c r="M819" i="6"/>
  <c r="M815" i="6"/>
  <c r="M811" i="6"/>
  <c r="M807" i="6"/>
  <c r="M803" i="6"/>
  <c r="M799" i="6"/>
  <c r="M795" i="6"/>
  <c r="M791" i="6"/>
  <c r="M787" i="6"/>
  <c r="M783" i="6"/>
  <c r="M779" i="6"/>
  <c r="M775" i="6"/>
  <c r="M771" i="6"/>
  <c r="M767" i="6"/>
  <c r="M763" i="6"/>
  <c r="M759" i="6"/>
  <c r="M755" i="6"/>
  <c r="M751" i="6"/>
  <c r="M747" i="6"/>
  <c r="M743" i="6"/>
  <c r="M739" i="6"/>
  <c r="M735" i="6"/>
  <c r="M731" i="6"/>
  <c r="M727" i="6"/>
  <c r="M723" i="6"/>
  <c r="M719" i="6"/>
  <c r="M715" i="6"/>
  <c r="M711" i="6"/>
  <c r="M707" i="6"/>
  <c r="M703" i="6"/>
  <c r="M699" i="6"/>
  <c r="M695" i="6"/>
  <c r="M691" i="6"/>
  <c r="M687" i="6"/>
  <c r="M683" i="6"/>
  <c r="M679" i="6"/>
  <c r="M675" i="6"/>
  <c r="M671" i="6"/>
  <c r="M667" i="6"/>
  <c r="M663" i="6"/>
  <c r="M659" i="6"/>
  <c r="M655" i="6"/>
  <c r="M651" i="6"/>
  <c r="M647" i="6"/>
  <c r="M643" i="6"/>
  <c r="M639" i="6"/>
  <c r="M635" i="6"/>
  <c r="M631" i="6"/>
  <c r="M627" i="6"/>
  <c r="M623" i="6"/>
  <c r="M619" i="6"/>
  <c r="M615" i="6"/>
  <c r="M611" i="6"/>
  <c r="M607" i="6"/>
  <c r="M603" i="6"/>
  <c r="M599" i="6"/>
  <c r="M595" i="6"/>
  <c r="M591" i="6"/>
  <c r="M587" i="6"/>
  <c r="M583" i="6"/>
  <c r="M579" i="6"/>
  <c r="M575" i="6"/>
  <c r="M571" i="6"/>
  <c r="M567" i="6"/>
  <c r="M563" i="6"/>
  <c r="M559" i="6"/>
  <c r="M555" i="6"/>
  <c r="M551" i="6"/>
  <c r="M547" i="6"/>
  <c r="M543" i="6"/>
  <c r="M539" i="6"/>
  <c r="M535" i="6"/>
  <c r="M531" i="6"/>
  <c r="M527" i="6"/>
  <c r="M523" i="6"/>
  <c r="M519" i="6"/>
  <c r="M515" i="6"/>
  <c r="M511" i="6"/>
  <c r="M507" i="6"/>
  <c r="M503" i="6"/>
  <c r="M499" i="6"/>
  <c r="M495" i="6"/>
  <c r="M491" i="6"/>
  <c r="M487" i="6"/>
  <c r="M483" i="6"/>
  <c r="M479" i="6"/>
  <c r="M475" i="6"/>
  <c r="M471" i="6"/>
  <c r="M467" i="6"/>
  <c r="M463" i="6"/>
  <c r="M459" i="6"/>
  <c r="M455" i="6"/>
  <c r="M451" i="6"/>
  <c r="M447" i="6"/>
  <c r="M443" i="6"/>
  <c r="M439" i="6"/>
  <c r="M435" i="6"/>
  <c r="M431" i="6"/>
  <c r="M427" i="6"/>
  <c r="M423" i="6"/>
  <c r="M419" i="6"/>
  <c r="M415" i="6"/>
  <c r="M411" i="6"/>
  <c r="M407" i="6"/>
  <c r="M403" i="6"/>
  <c r="M399" i="6"/>
  <c r="M395" i="6"/>
  <c r="M391" i="6"/>
  <c r="M387" i="6"/>
  <c r="M383" i="6"/>
  <c r="M379" i="6"/>
  <c r="M375" i="6"/>
  <c r="M371" i="6"/>
  <c r="M367" i="6"/>
  <c r="M363" i="6"/>
  <c r="M359" i="6"/>
  <c r="M355" i="6"/>
  <c r="M351" i="6"/>
  <c r="M347" i="6"/>
  <c r="M343" i="6"/>
  <c r="M339" i="6"/>
  <c r="M335" i="6"/>
  <c r="M331" i="6"/>
  <c r="M327" i="6"/>
  <c r="M323" i="6"/>
  <c r="M319" i="6"/>
  <c r="M315" i="6"/>
  <c r="M311" i="6"/>
  <c r="M307" i="6"/>
  <c r="M303" i="6"/>
  <c r="M299" i="6"/>
  <c r="M295" i="6"/>
  <c r="M291" i="6"/>
  <c r="M287" i="6"/>
  <c r="M283" i="6"/>
  <c r="M279" i="6"/>
  <c r="M275" i="6"/>
  <c r="M271" i="6"/>
  <c r="M267" i="6"/>
  <c r="M263" i="6"/>
  <c r="M259" i="6"/>
  <c r="M255" i="6"/>
  <c r="M251" i="6"/>
  <c r="M247" i="6"/>
  <c r="M243" i="6"/>
  <c r="M239" i="6"/>
  <c r="M235" i="6"/>
  <c r="M231" i="6"/>
  <c r="M227" i="6"/>
  <c r="M223" i="6"/>
  <c r="M219" i="6"/>
  <c r="M215" i="6"/>
  <c r="M211" i="6"/>
  <c r="M207" i="6"/>
  <c r="M203" i="6"/>
  <c r="M199" i="6"/>
  <c r="M195" i="6"/>
  <c r="M191" i="6"/>
  <c r="M187" i="6"/>
  <c r="M183" i="6"/>
  <c r="M179" i="6"/>
  <c r="M175" i="6"/>
  <c r="M171" i="6"/>
  <c r="M167" i="6"/>
  <c r="M163" i="6"/>
  <c r="M159" i="6"/>
  <c r="M155" i="6"/>
  <c r="M151" i="6"/>
  <c r="M147" i="6"/>
  <c r="M143" i="6"/>
  <c r="M139" i="6"/>
  <c r="M135" i="6"/>
  <c r="M131" i="6"/>
  <c r="M127" i="6"/>
  <c r="M123" i="6"/>
  <c r="M119" i="6"/>
  <c r="M115" i="6"/>
  <c r="M111" i="6"/>
  <c r="M107" i="6"/>
  <c r="M103" i="6"/>
  <c r="M99" i="6"/>
  <c r="M95" i="6"/>
  <c r="M91" i="6"/>
  <c r="M87" i="6"/>
  <c r="M83" i="6"/>
  <c r="M79" i="6"/>
  <c r="M75" i="6"/>
  <c r="M71" i="6"/>
  <c r="M67" i="6"/>
  <c r="M63" i="6"/>
  <c r="M59" i="6"/>
  <c r="M55" i="6"/>
  <c r="M51" i="6"/>
  <c r="M47" i="6"/>
  <c r="M43" i="6"/>
  <c r="M39" i="6"/>
  <c r="M35" i="6"/>
  <c r="M31" i="6"/>
  <c r="M27" i="6"/>
  <c r="M23" i="6"/>
  <c r="M19" i="6"/>
  <c r="M15" i="6"/>
  <c r="M11" i="6"/>
  <c r="M7" i="6"/>
  <c r="M3" i="6"/>
  <c r="M997" i="6"/>
  <c r="M989" i="6"/>
  <c r="M977" i="6"/>
  <c r="M969" i="6"/>
  <c r="M965" i="6"/>
  <c r="M953" i="6"/>
  <c r="M945" i="6"/>
  <c r="M937" i="6"/>
  <c r="M929" i="6"/>
  <c r="M925" i="6"/>
  <c r="M913" i="6"/>
  <c r="M905" i="6"/>
  <c r="M897" i="6"/>
  <c r="M889" i="6"/>
  <c r="M881" i="6"/>
  <c r="M877" i="6"/>
  <c r="M869" i="6"/>
  <c r="M857" i="6"/>
  <c r="M849" i="6"/>
  <c r="M841" i="6"/>
  <c r="M833" i="6"/>
  <c r="M825" i="6"/>
  <c r="M817" i="6"/>
  <c r="M809" i="6"/>
  <c r="M801" i="6"/>
  <c r="M793" i="6"/>
  <c r="M785" i="6"/>
  <c r="M777" i="6"/>
  <c r="M769" i="6"/>
  <c r="M765" i="6"/>
  <c r="M757" i="6"/>
  <c r="M749" i="6"/>
  <c r="M741" i="6"/>
  <c r="M729" i="6"/>
  <c r="M721" i="6"/>
  <c r="M713" i="6"/>
  <c r="M705" i="6"/>
  <c r="M697" i="6"/>
  <c r="M689" i="6"/>
  <c r="M681" i="6"/>
  <c r="M673" i="6"/>
  <c r="M665" i="6"/>
  <c r="M657" i="6"/>
  <c r="M649" i="6"/>
  <c r="M641" i="6"/>
  <c r="M633" i="6"/>
  <c r="M625" i="6"/>
  <c r="M617" i="6"/>
  <c r="M609" i="6"/>
  <c r="M601" i="6"/>
  <c r="M593" i="6"/>
  <c r="M585" i="6"/>
  <c r="M577" i="6"/>
  <c r="M569" i="6"/>
  <c r="M561" i="6"/>
  <c r="M553" i="6"/>
  <c r="M545" i="6"/>
  <c r="M541" i="6"/>
  <c r="M533" i="6"/>
  <c r="M525" i="6"/>
  <c r="M517" i="6"/>
  <c r="M505" i="6"/>
  <c r="M501" i="6"/>
  <c r="M493" i="6"/>
  <c r="M485" i="6"/>
  <c r="M477" i="6"/>
  <c r="M469" i="6"/>
  <c r="M461" i="6"/>
  <c r="M453" i="6"/>
  <c r="M445" i="6"/>
  <c r="M433" i="6"/>
  <c r="M429" i="6"/>
  <c r="M421" i="6"/>
  <c r="M413" i="6"/>
  <c r="M405" i="6"/>
  <c r="M397" i="6"/>
  <c r="M389" i="6"/>
  <c r="M381" i="6"/>
  <c r="M373" i="6"/>
  <c r="M365" i="6"/>
  <c r="M357" i="6"/>
  <c r="M345" i="6"/>
  <c r="M337" i="6"/>
  <c r="M329" i="6"/>
  <c r="M321" i="6"/>
  <c r="M313" i="6"/>
  <c r="M305" i="6"/>
  <c r="M297" i="6"/>
  <c r="M293" i="6"/>
  <c r="M285" i="6"/>
  <c r="M273" i="6"/>
  <c r="M265" i="6"/>
  <c r="M257" i="6"/>
  <c r="M253" i="6"/>
  <c r="M241" i="6"/>
  <c r="M233" i="6"/>
  <c r="M225" i="6"/>
  <c r="M217" i="6"/>
  <c r="M213" i="6"/>
  <c r="M209" i="6"/>
  <c r="M205" i="6"/>
  <c r="M201" i="6"/>
  <c r="M197" i="6"/>
  <c r="M193" i="6"/>
  <c r="M189" i="6"/>
  <c r="M185" i="6"/>
  <c r="M181" i="6"/>
  <c r="M177" i="6"/>
  <c r="M173" i="6"/>
  <c r="M165" i="6"/>
  <c r="M161" i="6"/>
  <c r="M157" i="6"/>
  <c r="M153" i="6"/>
  <c r="M149" i="6"/>
  <c r="M145" i="6"/>
  <c r="M141" i="6"/>
  <c r="M137" i="6"/>
  <c r="M133" i="6"/>
  <c r="M129" i="6"/>
  <c r="M125" i="6"/>
  <c r="M121" i="6"/>
  <c r="M117" i="6"/>
  <c r="M113" i="6"/>
  <c r="M109" i="6"/>
  <c r="M105" i="6"/>
  <c r="M101" i="6"/>
  <c r="M97" i="6"/>
  <c r="M93" i="6"/>
  <c r="M89" i="6"/>
  <c r="M85" i="6"/>
  <c r="M81" i="6"/>
  <c r="M77" i="6"/>
  <c r="M73" i="6"/>
  <c r="M69" i="6"/>
  <c r="M65" i="6"/>
  <c r="M61" i="6"/>
  <c r="M57" i="6"/>
  <c r="M53" i="6"/>
  <c r="M49" i="6"/>
  <c r="M45" i="6"/>
  <c r="M41" i="6"/>
  <c r="M37" i="6"/>
  <c r="M33" i="6"/>
  <c r="M29" i="6"/>
  <c r="M25" i="6"/>
  <c r="M21" i="6"/>
  <c r="M17" i="6"/>
  <c r="M13" i="6"/>
  <c r="M9" i="6"/>
  <c r="M5" i="6"/>
  <c r="M1000" i="6"/>
  <c r="M988" i="6"/>
  <c r="M980" i="6"/>
  <c r="M972" i="6"/>
  <c r="M964" i="6"/>
  <c r="M956" i="6"/>
  <c r="M952" i="6"/>
  <c r="M940" i="6"/>
  <c r="M932" i="6"/>
  <c r="M924" i="6"/>
  <c r="M916" i="6"/>
  <c r="M908" i="6"/>
  <c r="M900" i="6"/>
  <c r="M892" i="6"/>
  <c r="M884" i="6"/>
  <c r="M876" i="6"/>
  <c r="M868" i="6"/>
  <c r="M860" i="6"/>
  <c r="M852" i="6"/>
  <c r="M844" i="6"/>
  <c r="M836" i="6"/>
  <c r="M832" i="6"/>
  <c r="M824" i="6"/>
  <c r="M816" i="6"/>
  <c r="M808" i="6"/>
  <c r="M800" i="6"/>
  <c r="M792" i="6"/>
  <c r="M784" i="6"/>
  <c r="M772" i="6"/>
  <c r="M764" i="6"/>
  <c r="M756" i="6"/>
  <c r="M748" i="6"/>
  <c r="M744" i="6"/>
  <c r="M736" i="6"/>
  <c r="M728" i="6"/>
  <c r="M720" i="6"/>
  <c r="M712" i="6"/>
  <c r="M704" i="6"/>
  <c r="M696" i="6"/>
  <c r="M684" i="6"/>
  <c r="M676" i="6"/>
  <c r="M668" i="6"/>
  <c r="M660" i="6"/>
  <c r="M652" i="6"/>
  <c r="M644" i="6"/>
  <c r="M636" i="6"/>
  <c r="M628" i="6"/>
  <c r="M620" i="6"/>
  <c r="M612" i="6"/>
  <c r="M604" i="6"/>
  <c r="M596" i="6"/>
  <c r="M588" i="6"/>
  <c r="M580" i="6"/>
  <c r="M572" i="6"/>
  <c r="M564" i="6"/>
  <c r="M556" i="6"/>
  <c r="M548" i="6"/>
  <c r="M540" i="6"/>
  <c r="M532" i="6"/>
  <c r="M524" i="6"/>
  <c r="M516" i="6"/>
  <c r="M508" i="6"/>
  <c r="M500" i="6"/>
  <c r="M492" i="6"/>
  <c r="M484" i="6"/>
  <c r="M476" i="6"/>
  <c r="M468" i="6"/>
  <c r="M460" i="6"/>
  <c r="M452" i="6"/>
  <c r="M444" i="6"/>
  <c r="M436" i="6"/>
  <c r="M428" i="6"/>
  <c r="M420" i="6"/>
  <c r="M412" i="6"/>
  <c r="M404" i="6"/>
  <c r="M396" i="6"/>
  <c r="M388" i="6"/>
  <c r="M380" i="6"/>
  <c r="M372" i="6"/>
  <c r="M364" i="6"/>
  <c r="M356" i="6"/>
  <c r="M348" i="6"/>
  <c r="M340" i="6"/>
  <c r="M332" i="6"/>
  <c r="M324" i="6"/>
  <c r="M316" i="6"/>
  <c r="M308" i="6"/>
  <c r="M300" i="6"/>
  <c r="M292" i="6"/>
  <c r="M284" i="6"/>
  <c r="M276" i="6"/>
  <c r="M268" i="6"/>
  <c r="M260" i="6"/>
  <c r="M256" i="6"/>
  <c r="M252" i="6"/>
  <c r="M248" i="6"/>
  <c r="M244" i="6"/>
  <c r="M240" i="6"/>
  <c r="M236" i="6"/>
  <c r="M232" i="6"/>
  <c r="M228" i="6"/>
  <c r="M224" i="6"/>
  <c r="M220" i="6"/>
  <c r="M216" i="6"/>
  <c r="M208" i="6"/>
  <c r="M204" i="6"/>
  <c r="M200" i="6"/>
  <c r="M196" i="6"/>
  <c r="M192" i="6"/>
  <c r="M188" i="6"/>
  <c r="M184" i="6"/>
  <c r="M180" i="6"/>
  <c r="M176" i="6"/>
  <c r="M172" i="6"/>
  <c r="M168" i="6"/>
  <c r="M164" i="6"/>
  <c r="M160" i="6"/>
  <c r="M156" i="6"/>
  <c r="M152" i="6"/>
  <c r="M148" i="6"/>
  <c r="M144" i="6"/>
  <c r="M140" i="6"/>
  <c r="M136" i="6"/>
  <c r="M132" i="6"/>
  <c r="M128" i="6"/>
  <c r="M124" i="6"/>
  <c r="M120" i="6"/>
  <c r="M116" i="6"/>
  <c r="M112" i="6"/>
  <c r="M108" i="6"/>
  <c r="M104" i="6"/>
  <c r="M100" i="6"/>
  <c r="M96" i="6"/>
  <c r="M92" i="6"/>
  <c r="M88" i="6"/>
  <c r="M84" i="6"/>
  <c r="M80" i="6"/>
  <c r="M76" i="6"/>
  <c r="M72" i="6"/>
  <c r="M68" i="6"/>
  <c r="M64" i="6"/>
  <c r="M60" i="6"/>
  <c r="M56" i="6"/>
  <c r="M52" i="6"/>
  <c r="M48" i="6"/>
  <c r="M44" i="6"/>
  <c r="M40" i="6"/>
  <c r="M36" i="6"/>
  <c r="M32" i="6"/>
  <c r="M28" i="6"/>
  <c r="M24" i="6"/>
  <c r="M20" i="6"/>
  <c r="M16" i="6"/>
  <c r="M12" i="6"/>
  <c r="M8" i="6"/>
  <c r="M4" i="6"/>
  <c r="M998" i="6"/>
  <c r="M994" i="6"/>
  <c r="M990" i="6"/>
  <c r="M986" i="6"/>
  <c r="M982" i="6"/>
  <c r="M978" i="6"/>
  <c r="M974" i="6"/>
  <c r="M970" i="6"/>
  <c r="M966" i="6"/>
  <c r="M962" i="6"/>
  <c r="M958" i="6"/>
  <c r="M954" i="6"/>
  <c r="M950" i="6"/>
  <c r="M946" i="6"/>
  <c r="M942" i="6"/>
  <c r="M938" i="6"/>
  <c r="M934" i="6"/>
  <c r="M930" i="6"/>
  <c r="M926" i="6"/>
  <c r="M922" i="6"/>
  <c r="M918" i="6"/>
  <c r="M914" i="6"/>
  <c r="M910" i="6"/>
  <c r="M906" i="6"/>
  <c r="M902" i="6"/>
  <c r="M898" i="6"/>
  <c r="M894" i="6"/>
  <c r="M890" i="6"/>
  <c r="M886" i="6"/>
  <c r="M882" i="6"/>
  <c r="M878" i="6"/>
  <c r="M874" i="6"/>
  <c r="M870" i="6"/>
  <c r="M866" i="6"/>
  <c r="M862" i="6"/>
  <c r="M858" i="6"/>
  <c r="M854" i="6"/>
  <c r="M850" i="6"/>
  <c r="M846" i="6"/>
  <c r="M842" i="6"/>
  <c r="M838" i="6"/>
  <c r="M834" i="6"/>
  <c r="M830" i="6"/>
  <c r="M826" i="6"/>
  <c r="M822" i="6"/>
  <c r="M818" i="6"/>
  <c r="M814" i="6"/>
  <c r="M810" i="6"/>
  <c r="M806" i="6"/>
  <c r="M802" i="6"/>
  <c r="M798" i="6"/>
  <c r="M794" i="6"/>
  <c r="M790" i="6"/>
  <c r="M786" i="6"/>
  <c r="M782" i="6"/>
  <c r="M778" i="6"/>
  <c r="M774" i="6"/>
  <c r="M770" i="6"/>
  <c r="M766" i="6"/>
  <c r="M762" i="6"/>
  <c r="M758" i="6"/>
  <c r="M754" i="6"/>
  <c r="M750" i="6"/>
  <c r="M746" i="6"/>
  <c r="M742" i="6"/>
  <c r="M738" i="6"/>
  <c r="M734" i="6"/>
  <c r="M730" i="6"/>
  <c r="M726" i="6"/>
  <c r="M722" i="6"/>
  <c r="M718" i="6"/>
  <c r="M714" i="6"/>
  <c r="M710" i="6"/>
  <c r="M706" i="6"/>
  <c r="M702" i="6"/>
  <c r="M698" i="6"/>
  <c r="M694" i="6"/>
  <c r="M690" i="6"/>
  <c r="M686" i="6"/>
  <c r="M682" i="6"/>
  <c r="M678" i="6"/>
  <c r="M674" i="6"/>
  <c r="M670" i="6"/>
  <c r="M666" i="6"/>
  <c r="M662" i="6"/>
  <c r="M658" i="6"/>
  <c r="M654" i="6"/>
  <c r="M650" i="6"/>
  <c r="M646" i="6"/>
  <c r="M642" i="6"/>
  <c r="M638" i="6"/>
  <c r="M634" i="6"/>
  <c r="M630" i="6"/>
  <c r="M626" i="6"/>
  <c r="M622" i="6"/>
  <c r="M618" i="6"/>
  <c r="M614" i="6"/>
  <c r="M610" i="6"/>
  <c r="M606" i="6"/>
  <c r="M602" i="6"/>
  <c r="M598" i="6"/>
  <c r="M594" i="6"/>
  <c r="M590" i="6"/>
  <c r="M586" i="6"/>
  <c r="M582" i="6"/>
  <c r="M578" i="6"/>
  <c r="M574" i="6"/>
  <c r="M570" i="6"/>
  <c r="M566" i="6"/>
  <c r="M562" i="6"/>
  <c r="M558" i="6"/>
  <c r="M554" i="6"/>
  <c r="M550" i="6"/>
  <c r="M546" i="6"/>
  <c r="M542" i="6"/>
  <c r="M538" i="6"/>
  <c r="M534" i="6"/>
  <c r="M530" i="6"/>
  <c r="M526" i="6"/>
  <c r="M522" i="6"/>
  <c r="M518" i="6"/>
  <c r="M514" i="6"/>
  <c r="M510" i="6"/>
  <c r="M506" i="6"/>
  <c r="M502" i="6"/>
  <c r="M498" i="6"/>
  <c r="M494" i="6"/>
  <c r="M490" i="6"/>
  <c r="M486" i="6"/>
  <c r="M482" i="6"/>
  <c r="M478" i="6"/>
  <c r="M474" i="6"/>
  <c r="M470" i="6"/>
  <c r="M466" i="6"/>
  <c r="M462" i="6"/>
  <c r="M458" i="6"/>
  <c r="M454" i="6"/>
  <c r="M450" i="6"/>
  <c r="M446" i="6"/>
  <c r="M442" i="6"/>
  <c r="M438" i="6"/>
  <c r="M434" i="6"/>
  <c r="M430" i="6"/>
  <c r="M426" i="6"/>
  <c r="M422" i="6"/>
  <c r="M418" i="6"/>
  <c r="M414" i="6"/>
  <c r="M410" i="6"/>
  <c r="M406" i="6"/>
  <c r="M402" i="6"/>
  <c r="M398" i="6"/>
  <c r="M394" i="6"/>
  <c r="M390" i="6"/>
  <c r="M386" i="6"/>
  <c r="M382" i="6"/>
  <c r="M378" i="6"/>
  <c r="M374" i="6"/>
  <c r="M370" i="6"/>
  <c r="M366" i="6"/>
  <c r="M362" i="6"/>
  <c r="M358" i="6"/>
  <c r="M354" i="6"/>
  <c r="M350" i="6"/>
  <c r="M346" i="6"/>
  <c r="M342" i="6"/>
  <c r="M338" i="6"/>
  <c r="M334" i="6"/>
  <c r="M330" i="6"/>
  <c r="M326" i="6"/>
  <c r="M322" i="6"/>
  <c r="M318" i="6"/>
  <c r="M314" i="6"/>
  <c r="M310" i="6"/>
  <c r="M306" i="6"/>
  <c r="M302" i="6"/>
  <c r="M298" i="6"/>
  <c r="M294" i="6"/>
  <c r="M290" i="6"/>
  <c r="M286" i="6"/>
  <c r="M282" i="6"/>
  <c r="M278" i="6"/>
  <c r="M274" i="6"/>
  <c r="M270" i="6"/>
  <c r="M266" i="6"/>
  <c r="M262" i="6"/>
  <c r="M258" i="6"/>
  <c r="M254" i="6"/>
  <c r="M250" i="6"/>
  <c r="M246" i="6"/>
  <c r="M242" i="6"/>
  <c r="M238" i="6"/>
  <c r="M234" i="6"/>
  <c r="M230" i="6"/>
  <c r="M226" i="6"/>
  <c r="M222" i="6"/>
  <c r="M218" i="6"/>
  <c r="M214" i="6"/>
  <c r="M210" i="6"/>
  <c r="M206" i="6"/>
  <c r="M202" i="6"/>
  <c r="M198" i="6"/>
  <c r="M194" i="6"/>
  <c r="M190" i="6"/>
  <c r="M186" i="6"/>
  <c r="M182" i="6"/>
  <c r="M178" i="6"/>
  <c r="M174" i="6"/>
  <c r="M170" i="6"/>
  <c r="M166" i="6"/>
  <c r="M162" i="6"/>
  <c r="M158" i="6"/>
  <c r="M154" i="6"/>
  <c r="M150" i="6"/>
  <c r="M146" i="6"/>
  <c r="M142" i="6"/>
  <c r="M138" i="6"/>
  <c r="M134" i="6"/>
  <c r="M130" i="6"/>
  <c r="M126" i="6"/>
  <c r="M122" i="6"/>
  <c r="M118" i="6"/>
  <c r="M114" i="6"/>
  <c r="M110" i="6"/>
  <c r="M106" i="6"/>
  <c r="M102" i="6"/>
  <c r="M98" i="6"/>
  <c r="M94" i="6"/>
  <c r="M90" i="6"/>
  <c r="M86" i="6"/>
  <c r="M82" i="6"/>
  <c r="M78" i="6"/>
  <c r="M74" i="6"/>
  <c r="M70" i="6"/>
  <c r="M66" i="6"/>
  <c r="M62" i="6"/>
  <c r="M58" i="6"/>
  <c r="M54" i="6"/>
  <c r="M50" i="6"/>
  <c r="M46" i="6"/>
  <c r="M42" i="6"/>
  <c r="M38" i="6"/>
  <c r="M34" i="6"/>
  <c r="M30" i="6"/>
  <c r="M26" i="6"/>
  <c r="M22" i="6"/>
  <c r="M18" i="6"/>
  <c r="M14" i="6"/>
  <c r="M10" i="6"/>
  <c r="M6" i="6"/>
  <c r="J1002" i="6"/>
  <c r="K1002" i="6"/>
  <c r="U26" i="3"/>
  <c r="O17" i="3"/>
  <c r="K17" i="3"/>
  <c r="U27" i="3" l="1"/>
  <c r="U28" i="3"/>
  <c r="E17" i="3"/>
  <c r="O18" i="3"/>
  <c r="O19" i="3"/>
  <c r="O20" i="3"/>
  <c r="O21" i="3"/>
  <c r="O22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N993" i="6" l="1"/>
  <c r="N985" i="6"/>
  <c r="N969" i="6"/>
  <c r="N961" i="6"/>
  <c r="N949" i="6"/>
  <c r="N933" i="6"/>
  <c r="N921" i="6"/>
  <c r="N909" i="6"/>
  <c r="N897" i="6"/>
  <c r="N881" i="6"/>
  <c r="N869" i="6"/>
  <c r="N853" i="6"/>
  <c r="N845" i="6"/>
  <c r="N837" i="6"/>
  <c r="N825" i="6"/>
  <c r="N813" i="6"/>
  <c r="N797" i="6"/>
  <c r="N781" i="6"/>
  <c r="N773" i="6"/>
  <c r="N765" i="6"/>
  <c r="N749" i="6"/>
  <c r="N737" i="6"/>
  <c r="N725" i="6"/>
  <c r="N713" i="6"/>
  <c r="N709" i="6"/>
  <c r="N697" i="6"/>
  <c r="N681" i="6"/>
  <c r="N673" i="6"/>
  <c r="N657" i="6"/>
  <c r="N645" i="6"/>
  <c r="N633" i="6"/>
  <c r="N621" i="6"/>
  <c r="N613" i="6"/>
  <c r="N601" i="6"/>
  <c r="N589" i="6"/>
  <c r="N577" i="6"/>
  <c r="N565" i="6"/>
  <c r="N553" i="6"/>
  <c r="N545" i="6"/>
  <c r="N537" i="6"/>
  <c r="N525" i="6"/>
  <c r="N513" i="6"/>
  <c r="N501" i="6"/>
  <c r="N493" i="6"/>
  <c r="N485" i="6"/>
  <c r="N465" i="6"/>
  <c r="N457" i="6"/>
  <c r="N449" i="6"/>
  <c r="N437" i="6"/>
  <c r="N433" i="6"/>
  <c r="N417" i="6"/>
  <c r="N401" i="6"/>
  <c r="N393" i="6"/>
  <c r="N385" i="6"/>
  <c r="N361" i="6"/>
  <c r="N349" i="6"/>
  <c r="N337" i="6"/>
  <c r="N325" i="6"/>
  <c r="N313" i="6"/>
  <c r="N309" i="6"/>
  <c r="N297" i="6"/>
  <c r="N277" i="6"/>
  <c r="N265" i="6"/>
  <c r="N249" i="6"/>
  <c r="N241" i="6"/>
  <c r="N229" i="6"/>
  <c r="N221" i="6"/>
  <c r="N205" i="6"/>
  <c r="N201" i="6"/>
  <c r="N189" i="6"/>
  <c r="N129" i="6"/>
  <c r="N113" i="6"/>
  <c r="N105" i="6"/>
  <c r="N97" i="6"/>
  <c r="N85" i="6"/>
  <c r="N69" i="6"/>
  <c r="N53" i="6"/>
  <c r="N45" i="6"/>
  <c r="N37" i="6"/>
  <c r="N22" i="6"/>
  <c r="N14" i="6"/>
  <c r="N6" i="6"/>
  <c r="N1000" i="6"/>
  <c r="N992" i="6"/>
  <c r="N980" i="6"/>
  <c r="N972" i="6"/>
  <c r="N968" i="6"/>
  <c r="N960" i="6"/>
  <c r="N952" i="6"/>
  <c r="N944" i="6"/>
  <c r="N932" i="6"/>
  <c r="N924" i="6"/>
  <c r="N916" i="6"/>
  <c r="N908" i="6"/>
  <c r="N896" i="6"/>
  <c r="N888" i="6"/>
  <c r="N880" i="6"/>
  <c r="N868" i="6"/>
  <c r="N856" i="6"/>
  <c r="N840" i="6"/>
  <c r="N828" i="6"/>
  <c r="N816" i="6"/>
  <c r="N796" i="6"/>
  <c r="N784" i="6"/>
  <c r="N772" i="6"/>
  <c r="N756" i="6"/>
  <c r="N744" i="6"/>
  <c r="N736" i="6"/>
  <c r="N728" i="6"/>
  <c r="N720" i="6"/>
  <c r="N712" i="6"/>
  <c r="N704" i="6"/>
  <c r="N696" i="6"/>
  <c r="N688" i="6"/>
  <c r="N680" i="6"/>
  <c r="N672" i="6"/>
  <c r="N664" i="6"/>
  <c r="N660" i="6"/>
  <c r="N652" i="6"/>
  <c r="N644" i="6"/>
  <c r="N632" i="6"/>
  <c r="N624" i="6"/>
  <c r="N616" i="6"/>
  <c r="N608" i="6"/>
  <c r="N600" i="6"/>
  <c r="N592" i="6"/>
  <c r="N584" i="6"/>
  <c r="N576" i="6"/>
  <c r="N564" i="6"/>
  <c r="N560" i="6"/>
  <c r="N556" i="6"/>
  <c r="N552" i="6"/>
  <c r="N548" i="6"/>
  <c r="N540" i="6"/>
  <c r="N536" i="6"/>
  <c r="N532" i="6"/>
  <c r="N528" i="6"/>
  <c r="N524" i="6"/>
  <c r="N520" i="6"/>
  <c r="N516" i="6"/>
  <c r="N512" i="6"/>
  <c r="N508" i="6"/>
  <c r="N504" i="6"/>
  <c r="N500" i="6"/>
  <c r="N496" i="6"/>
  <c r="N492" i="6"/>
  <c r="N488" i="6"/>
  <c r="N484" i="6"/>
  <c r="N480" i="6"/>
  <c r="N476" i="6"/>
  <c r="N472" i="6"/>
  <c r="N468" i="6"/>
  <c r="N464" i="6"/>
  <c r="N460" i="6"/>
  <c r="N456" i="6"/>
  <c r="N452" i="6"/>
  <c r="N448" i="6"/>
  <c r="N444" i="6"/>
  <c r="N440" i="6"/>
  <c r="N436" i="6"/>
  <c r="N432" i="6"/>
  <c r="N428" i="6"/>
  <c r="N424" i="6"/>
  <c r="N420" i="6"/>
  <c r="N416" i="6"/>
  <c r="N412" i="6"/>
  <c r="N408" i="6"/>
  <c r="N404" i="6"/>
  <c r="N400" i="6"/>
  <c r="N396" i="6"/>
  <c r="N392" i="6"/>
  <c r="N388" i="6"/>
  <c r="N384" i="6"/>
  <c r="N380" i="6"/>
  <c r="N376" i="6"/>
  <c r="N372" i="6"/>
  <c r="N368" i="6"/>
  <c r="N364" i="6"/>
  <c r="N360" i="6"/>
  <c r="N356" i="6"/>
  <c r="N352" i="6"/>
  <c r="N348" i="6"/>
  <c r="N344" i="6"/>
  <c r="N340" i="6"/>
  <c r="N336" i="6"/>
  <c r="N332" i="6"/>
  <c r="N328" i="6"/>
  <c r="N324" i="6"/>
  <c r="N320" i="6"/>
  <c r="N316" i="6"/>
  <c r="N312" i="6"/>
  <c r="N308" i="6"/>
  <c r="N304" i="6"/>
  <c r="N300" i="6"/>
  <c r="N296" i="6"/>
  <c r="N292" i="6"/>
  <c r="N288" i="6"/>
  <c r="N284" i="6"/>
  <c r="N280" i="6"/>
  <c r="N276" i="6"/>
  <c r="N272" i="6"/>
  <c r="N268" i="6"/>
  <c r="N264" i="6"/>
  <c r="N260" i="6"/>
  <c r="N256" i="6"/>
  <c r="N252" i="6"/>
  <c r="N248" i="6"/>
  <c r="N244" i="6"/>
  <c r="N240" i="6"/>
  <c r="N236" i="6"/>
  <c r="N232" i="6"/>
  <c r="N228" i="6"/>
  <c r="N224" i="6"/>
  <c r="N220" i="6"/>
  <c r="N216" i="6"/>
  <c r="N212" i="6"/>
  <c r="N208" i="6"/>
  <c r="N204" i="6"/>
  <c r="N200" i="6"/>
  <c r="N196" i="6"/>
  <c r="N192" i="6"/>
  <c r="N188" i="6"/>
  <c r="N184" i="6"/>
  <c r="N180" i="6"/>
  <c r="N176" i="6"/>
  <c r="N172" i="6"/>
  <c r="N168" i="6"/>
  <c r="N164" i="6"/>
  <c r="N160" i="6"/>
  <c r="N156" i="6"/>
  <c r="N152" i="6"/>
  <c r="N148" i="6"/>
  <c r="N144" i="6"/>
  <c r="N140" i="6"/>
  <c r="N136" i="6"/>
  <c r="N132" i="6"/>
  <c r="N128" i="6"/>
  <c r="N124" i="6"/>
  <c r="N120" i="6"/>
  <c r="N116" i="6"/>
  <c r="N112" i="6"/>
  <c r="N108" i="6"/>
  <c r="N104" i="6"/>
  <c r="N100" i="6"/>
  <c r="N96" i="6"/>
  <c r="N92" i="6"/>
  <c r="N88" i="6"/>
  <c r="N84" i="6"/>
  <c r="N80" i="6"/>
  <c r="N76" i="6"/>
  <c r="N72" i="6"/>
  <c r="N68" i="6"/>
  <c r="N64" i="6"/>
  <c r="N60" i="6"/>
  <c r="N56" i="6"/>
  <c r="N52" i="6"/>
  <c r="N48" i="6"/>
  <c r="N44" i="6"/>
  <c r="N40" i="6"/>
  <c r="N36" i="6"/>
  <c r="N32" i="6"/>
  <c r="N28" i="6"/>
  <c r="N21" i="6"/>
  <c r="N17" i="6"/>
  <c r="N13" i="6"/>
  <c r="N9" i="6"/>
  <c r="N5" i="6"/>
  <c r="N25" i="6"/>
  <c r="N997" i="6"/>
  <c r="N981" i="6"/>
  <c r="N973" i="6"/>
  <c r="N965" i="6"/>
  <c r="N953" i="6"/>
  <c r="N941" i="6"/>
  <c r="N937" i="6"/>
  <c r="N929" i="6"/>
  <c r="N917" i="6"/>
  <c r="N905" i="6"/>
  <c r="N893" i="6"/>
  <c r="N885" i="6"/>
  <c r="N877" i="6"/>
  <c r="N865" i="6"/>
  <c r="N857" i="6"/>
  <c r="N841" i="6"/>
  <c r="N833" i="6"/>
  <c r="N817" i="6"/>
  <c r="N805" i="6"/>
  <c r="N801" i="6"/>
  <c r="N789" i="6"/>
  <c r="N777" i="6"/>
  <c r="N757" i="6"/>
  <c r="N753" i="6"/>
  <c r="N745" i="6"/>
  <c r="N729" i="6"/>
  <c r="N717" i="6"/>
  <c r="N701" i="6"/>
  <c r="N689" i="6"/>
  <c r="N685" i="6"/>
  <c r="N665" i="6"/>
  <c r="N649" i="6"/>
  <c r="N637" i="6"/>
  <c r="N625" i="6"/>
  <c r="N609" i="6"/>
  <c r="N597" i="6"/>
  <c r="N585" i="6"/>
  <c r="N573" i="6"/>
  <c r="N561" i="6"/>
  <c r="N549" i="6"/>
  <c r="N529" i="6"/>
  <c r="N517" i="6"/>
  <c r="N505" i="6"/>
  <c r="N489" i="6"/>
  <c r="N477" i="6"/>
  <c r="N469" i="6"/>
  <c r="N453" i="6"/>
  <c r="N445" i="6"/>
  <c r="N429" i="6"/>
  <c r="N421" i="6"/>
  <c r="N409" i="6"/>
  <c r="N397" i="6"/>
  <c r="N381" i="6"/>
  <c r="N373" i="6"/>
  <c r="N365" i="6"/>
  <c r="N353" i="6"/>
  <c r="N345" i="6"/>
  <c r="N329" i="6"/>
  <c r="N321" i="6"/>
  <c r="N305" i="6"/>
  <c r="N293" i="6"/>
  <c r="N285" i="6"/>
  <c r="N273" i="6"/>
  <c r="N269" i="6"/>
  <c r="N261" i="6"/>
  <c r="N257" i="6"/>
  <c r="N245" i="6"/>
  <c r="N237" i="6"/>
  <c r="N233" i="6"/>
  <c r="N225" i="6"/>
  <c r="N217" i="6"/>
  <c r="N213" i="6"/>
  <c r="N209" i="6"/>
  <c r="N197" i="6"/>
  <c r="N193" i="6"/>
  <c r="N185" i="6"/>
  <c r="N181" i="6"/>
  <c r="N177" i="6"/>
  <c r="N173" i="6"/>
  <c r="N169" i="6"/>
  <c r="N165" i="6"/>
  <c r="N161" i="6"/>
  <c r="N157" i="6"/>
  <c r="N153" i="6"/>
  <c r="N149" i="6"/>
  <c r="N145" i="6"/>
  <c r="N141" i="6"/>
  <c r="N137" i="6"/>
  <c r="N133" i="6"/>
  <c r="N125" i="6"/>
  <c r="N121" i="6"/>
  <c r="N117" i="6"/>
  <c r="N109" i="6"/>
  <c r="N101" i="6"/>
  <c r="N93" i="6"/>
  <c r="N89" i="6"/>
  <c r="N81" i="6"/>
  <c r="N77" i="6"/>
  <c r="N73" i="6"/>
  <c r="N65" i="6"/>
  <c r="N61" i="6"/>
  <c r="N57" i="6"/>
  <c r="N49" i="6"/>
  <c r="N41" i="6"/>
  <c r="N33" i="6"/>
  <c r="N29" i="6"/>
  <c r="N18" i="6"/>
  <c r="N10" i="6"/>
  <c r="N996" i="6"/>
  <c r="N988" i="6"/>
  <c r="N984" i="6"/>
  <c r="N976" i="6"/>
  <c r="N964" i="6"/>
  <c r="N956" i="6"/>
  <c r="N948" i="6"/>
  <c r="N940" i="6"/>
  <c r="N936" i="6"/>
  <c r="N928" i="6"/>
  <c r="N920" i="6"/>
  <c r="N912" i="6"/>
  <c r="N904" i="6"/>
  <c r="N900" i="6"/>
  <c r="N892" i="6"/>
  <c r="N884" i="6"/>
  <c r="N876" i="6"/>
  <c r="N872" i="6"/>
  <c r="N864" i="6"/>
  <c r="N860" i="6"/>
  <c r="N852" i="6"/>
  <c r="N848" i="6"/>
  <c r="N844" i="6"/>
  <c r="N836" i="6"/>
  <c r="N832" i="6"/>
  <c r="N824" i="6"/>
  <c r="N820" i="6"/>
  <c r="N812" i="6"/>
  <c r="N808" i="6"/>
  <c r="N804" i="6"/>
  <c r="N800" i="6"/>
  <c r="N792" i="6"/>
  <c r="N788" i="6"/>
  <c r="N780" i="6"/>
  <c r="N776" i="6"/>
  <c r="N764" i="6"/>
  <c r="N760" i="6"/>
  <c r="N752" i="6"/>
  <c r="N740" i="6"/>
  <c r="N732" i="6"/>
  <c r="N724" i="6"/>
  <c r="N716" i="6"/>
  <c r="N708" i="6"/>
  <c r="N700" i="6"/>
  <c r="N692" i="6"/>
  <c r="N684" i="6"/>
  <c r="N676" i="6"/>
  <c r="N668" i="6"/>
  <c r="N656" i="6"/>
  <c r="N648" i="6"/>
  <c r="N640" i="6"/>
  <c r="N636" i="6"/>
  <c r="N628" i="6"/>
  <c r="N620" i="6"/>
  <c r="N612" i="6"/>
  <c r="N604" i="6"/>
  <c r="N596" i="6"/>
  <c r="N588" i="6"/>
  <c r="N580" i="6"/>
  <c r="N572" i="6"/>
  <c r="N568" i="6"/>
  <c r="N544" i="6"/>
  <c r="N999" i="6"/>
  <c r="N995" i="6"/>
  <c r="N991" i="6"/>
  <c r="N987" i="6"/>
  <c r="N983" i="6"/>
  <c r="N979" i="6"/>
  <c r="N975" i="6"/>
  <c r="N971" i="6"/>
  <c r="N967" i="6"/>
  <c r="N963" i="6"/>
  <c r="N959" i="6"/>
  <c r="N955" i="6"/>
  <c r="N951" i="6"/>
  <c r="N947" i="6"/>
  <c r="N943" i="6"/>
  <c r="N939" i="6"/>
  <c r="N935" i="6"/>
  <c r="N931" i="6"/>
  <c r="N927" i="6"/>
  <c r="N923" i="6"/>
  <c r="N919" i="6"/>
  <c r="N915" i="6"/>
  <c r="N911" i="6"/>
  <c r="N907" i="6"/>
  <c r="N903" i="6"/>
  <c r="N899" i="6"/>
  <c r="N895" i="6"/>
  <c r="N891" i="6"/>
  <c r="N887" i="6"/>
  <c r="N883" i="6"/>
  <c r="N879" i="6"/>
  <c r="N875" i="6"/>
  <c r="N871" i="6"/>
  <c r="N867" i="6"/>
  <c r="N863" i="6"/>
  <c r="N859" i="6"/>
  <c r="N855" i="6"/>
  <c r="N851" i="6"/>
  <c r="N847" i="6"/>
  <c r="N843" i="6"/>
  <c r="N839" i="6"/>
  <c r="N835" i="6"/>
  <c r="N831" i="6"/>
  <c r="N827" i="6"/>
  <c r="N823" i="6"/>
  <c r="N819" i="6"/>
  <c r="N815" i="6"/>
  <c r="N811" i="6"/>
  <c r="N807" i="6"/>
  <c r="N803" i="6"/>
  <c r="N799" i="6"/>
  <c r="N795" i="6"/>
  <c r="N791" i="6"/>
  <c r="N787" i="6"/>
  <c r="N783" i="6"/>
  <c r="N779" i="6"/>
  <c r="N775" i="6"/>
  <c r="N771" i="6"/>
  <c r="N767" i="6"/>
  <c r="N763" i="6"/>
  <c r="N759" i="6"/>
  <c r="N755" i="6"/>
  <c r="N751" i="6"/>
  <c r="N747" i="6"/>
  <c r="N743" i="6"/>
  <c r="N739" i="6"/>
  <c r="N735" i="6"/>
  <c r="N731" i="6"/>
  <c r="N727" i="6"/>
  <c r="N723" i="6"/>
  <c r="N719" i="6"/>
  <c r="N715" i="6"/>
  <c r="N711" i="6"/>
  <c r="N707" i="6"/>
  <c r="N703" i="6"/>
  <c r="N699" i="6"/>
  <c r="N695" i="6"/>
  <c r="N691" i="6"/>
  <c r="N687" i="6"/>
  <c r="N683" i="6"/>
  <c r="N679" i="6"/>
  <c r="N675" i="6"/>
  <c r="N671" i="6"/>
  <c r="N667" i="6"/>
  <c r="N663" i="6"/>
  <c r="N659" i="6"/>
  <c r="N655" i="6"/>
  <c r="N651" i="6"/>
  <c r="N647" i="6"/>
  <c r="N643" i="6"/>
  <c r="N639" i="6"/>
  <c r="N635" i="6"/>
  <c r="N631" i="6"/>
  <c r="N627" i="6"/>
  <c r="N623" i="6"/>
  <c r="N619" i="6"/>
  <c r="N615" i="6"/>
  <c r="N611" i="6"/>
  <c r="N607" i="6"/>
  <c r="N603" i="6"/>
  <c r="N599" i="6"/>
  <c r="N595" i="6"/>
  <c r="N591" i="6"/>
  <c r="N587" i="6"/>
  <c r="N583" i="6"/>
  <c r="N579" i="6"/>
  <c r="N575" i="6"/>
  <c r="N571" i="6"/>
  <c r="N567" i="6"/>
  <c r="N563" i="6"/>
  <c r="N559" i="6"/>
  <c r="N555" i="6"/>
  <c r="N551" i="6"/>
  <c r="N547" i="6"/>
  <c r="N543" i="6"/>
  <c r="N539" i="6"/>
  <c r="N535" i="6"/>
  <c r="N531" i="6"/>
  <c r="N527" i="6"/>
  <c r="N523" i="6"/>
  <c r="N519" i="6"/>
  <c r="N515" i="6"/>
  <c r="N511" i="6"/>
  <c r="N507" i="6"/>
  <c r="N503" i="6"/>
  <c r="N499" i="6"/>
  <c r="N495" i="6"/>
  <c r="N491" i="6"/>
  <c r="N487" i="6"/>
  <c r="N483" i="6"/>
  <c r="N479" i="6"/>
  <c r="N475" i="6"/>
  <c r="N471" i="6"/>
  <c r="N467" i="6"/>
  <c r="N463" i="6"/>
  <c r="N459" i="6"/>
  <c r="N455" i="6"/>
  <c r="N451" i="6"/>
  <c r="N447" i="6"/>
  <c r="N443" i="6"/>
  <c r="N439" i="6"/>
  <c r="N435" i="6"/>
  <c r="N431" i="6"/>
  <c r="N427" i="6"/>
  <c r="N423" i="6"/>
  <c r="N419" i="6"/>
  <c r="N415" i="6"/>
  <c r="N411" i="6"/>
  <c r="N407" i="6"/>
  <c r="N403" i="6"/>
  <c r="N399" i="6"/>
  <c r="N395" i="6"/>
  <c r="N391" i="6"/>
  <c r="N387" i="6"/>
  <c r="N383" i="6"/>
  <c r="N379" i="6"/>
  <c r="N375" i="6"/>
  <c r="N371" i="6"/>
  <c r="N367" i="6"/>
  <c r="N363" i="6"/>
  <c r="N359" i="6"/>
  <c r="N355" i="6"/>
  <c r="N351" i="6"/>
  <c r="N347" i="6"/>
  <c r="N343" i="6"/>
  <c r="N339" i="6"/>
  <c r="N335" i="6"/>
  <c r="N331" i="6"/>
  <c r="N327" i="6"/>
  <c r="N323" i="6"/>
  <c r="N319" i="6"/>
  <c r="N315" i="6"/>
  <c r="N311" i="6"/>
  <c r="N307" i="6"/>
  <c r="N303" i="6"/>
  <c r="N299" i="6"/>
  <c r="N295" i="6"/>
  <c r="N291" i="6"/>
  <c r="N287" i="6"/>
  <c r="N283" i="6"/>
  <c r="N279" i="6"/>
  <c r="N275" i="6"/>
  <c r="N271" i="6"/>
  <c r="N267" i="6"/>
  <c r="N263" i="6"/>
  <c r="N259" i="6"/>
  <c r="N255" i="6"/>
  <c r="N251" i="6"/>
  <c r="N247" i="6"/>
  <c r="N243" i="6"/>
  <c r="N239" i="6"/>
  <c r="N235" i="6"/>
  <c r="N231" i="6"/>
  <c r="N227" i="6"/>
  <c r="N223" i="6"/>
  <c r="N219" i="6"/>
  <c r="N215" i="6"/>
  <c r="N211" i="6"/>
  <c r="N207" i="6"/>
  <c r="N203" i="6"/>
  <c r="N199" i="6"/>
  <c r="N195" i="6"/>
  <c r="N191" i="6"/>
  <c r="N187" i="6"/>
  <c r="N183" i="6"/>
  <c r="N179" i="6"/>
  <c r="N175" i="6"/>
  <c r="N171" i="6"/>
  <c r="N167" i="6"/>
  <c r="N163" i="6"/>
  <c r="N159" i="6"/>
  <c r="N155" i="6"/>
  <c r="N151" i="6"/>
  <c r="N147" i="6"/>
  <c r="N143" i="6"/>
  <c r="N139" i="6"/>
  <c r="N135" i="6"/>
  <c r="N131" i="6"/>
  <c r="N127" i="6"/>
  <c r="N123" i="6"/>
  <c r="N119" i="6"/>
  <c r="N115" i="6"/>
  <c r="N111" i="6"/>
  <c r="N107" i="6"/>
  <c r="N103" i="6"/>
  <c r="N99" i="6"/>
  <c r="N95" i="6"/>
  <c r="N91" i="6"/>
  <c r="N87" i="6"/>
  <c r="N83" i="6"/>
  <c r="N79" i="6"/>
  <c r="N75" i="6"/>
  <c r="N71" i="6"/>
  <c r="N67" i="6"/>
  <c r="N63" i="6"/>
  <c r="N59" i="6"/>
  <c r="N55" i="6"/>
  <c r="N51" i="6"/>
  <c r="N47" i="6"/>
  <c r="N43" i="6"/>
  <c r="N39" i="6"/>
  <c r="N35" i="6"/>
  <c r="N31" i="6"/>
  <c r="N27" i="6"/>
  <c r="N20" i="6"/>
  <c r="N16" i="6"/>
  <c r="N12" i="6"/>
  <c r="N8" i="6"/>
  <c r="N4" i="6"/>
  <c r="N24" i="6"/>
  <c r="N1001" i="6"/>
  <c r="N989" i="6"/>
  <c r="N977" i="6"/>
  <c r="N957" i="6"/>
  <c r="N945" i="6"/>
  <c r="N925" i="6"/>
  <c r="N913" i="6"/>
  <c r="N901" i="6"/>
  <c r="N889" i="6"/>
  <c r="N873" i="6"/>
  <c r="N861" i="6"/>
  <c r="N849" i="6"/>
  <c r="N829" i="6"/>
  <c r="N821" i="6"/>
  <c r="N809" i="6"/>
  <c r="N793" i="6"/>
  <c r="N785" i="6"/>
  <c r="N769" i="6"/>
  <c r="N761" i="6"/>
  <c r="N741" i="6"/>
  <c r="N733" i="6"/>
  <c r="N721" i="6"/>
  <c r="N705" i="6"/>
  <c r="N693" i="6"/>
  <c r="N677" i="6"/>
  <c r="N669" i="6"/>
  <c r="N661" i="6"/>
  <c r="N653" i="6"/>
  <c r="N641" i="6"/>
  <c r="N629" i="6"/>
  <c r="N617" i="6"/>
  <c r="N605" i="6"/>
  <c r="N593" i="6"/>
  <c r="N581" i="6"/>
  <c r="N569" i="6"/>
  <c r="N557" i="6"/>
  <c r="N541" i="6"/>
  <c r="N533" i="6"/>
  <c r="N521" i="6"/>
  <c r="N509" i="6"/>
  <c r="N497" i="6"/>
  <c r="N481" i="6"/>
  <c r="N473" i="6"/>
  <c r="N461" i="6"/>
  <c r="N441" i="6"/>
  <c r="N425" i="6"/>
  <c r="N413" i="6"/>
  <c r="N405" i="6"/>
  <c r="N389" i="6"/>
  <c r="N377" i="6"/>
  <c r="N369" i="6"/>
  <c r="N357" i="6"/>
  <c r="N341" i="6"/>
  <c r="N333" i="6"/>
  <c r="N317" i="6"/>
  <c r="N301" i="6"/>
  <c r="N289" i="6"/>
  <c r="N281" i="6"/>
  <c r="N253" i="6"/>
  <c r="N768" i="6"/>
  <c r="N748" i="6"/>
  <c r="N998" i="6"/>
  <c r="N994" i="6"/>
  <c r="N990" i="6"/>
  <c r="N986" i="6"/>
  <c r="N982" i="6"/>
  <c r="N978" i="6"/>
  <c r="N974" i="6"/>
  <c r="N970" i="6"/>
  <c r="N966" i="6"/>
  <c r="N962" i="6"/>
  <c r="N958" i="6"/>
  <c r="N954" i="6"/>
  <c r="N950" i="6"/>
  <c r="N946" i="6"/>
  <c r="N942" i="6"/>
  <c r="N938" i="6"/>
  <c r="N934" i="6"/>
  <c r="N930" i="6"/>
  <c r="N926" i="6"/>
  <c r="N922" i="6"/>
  <c r="N918" i="6"/>
  <c r="N914" i="6"/>
  <c r="N910" i="6"/>
  <c r="N906" i="6"/>
  <c r="N902" i="6"/>
  <c r="N898" i="6"/>
  <c r="N894" i="6"/>
  <c r="N890" i="6"/>
  <c r="N886" i="6"/>
  <c r="N882" i="6"/>
  <c r="N878" i="6"/>
  <c r="N874" i="6"/>
  <c r="N870" i="6"/>
  <c r="N866" i="6"/>
  <c r="N862" i="6"/>
  <c r="N858" i="6"/>
  <c r="N854" i="6"/>
  <c r="N850" i="6"/>
  <c r="N846" i="6"/>
  <c r="N842" i="6"/>
  <c r="N838" i="6"/>
  <c r="N834" i="6"/>
  <c r="N830" i="6"/>
  <c r="N826" i="6"/>
  <c r="N822" i="6"/>
  <c r="N818" i="6"/>
  <c r="N814" i="6"/>
  <c r="N810" i="6"/>
  <c r="N806" i="6"/>
  <c r="N802" i="6"/>
  <c r="N798" i="6"/>
  <c r="N794" i="6"/>
  <c r="N790" i="6"/>
  <c r="N786" i="6"/>
  <c r="N782" i="6"/>
  <c r="N778" i="6"/>
  <c r="N774" i="6"/>
  <c r="N770" i="6"/>
  <c r="N766" i="6"/>
  <c r="N762" i="6"/>
  <c r="N758" i="6"/>
  <c r="N754" i="6"/>
  <c r="N750" i="6"/>
  <c r="N746" i="6"/>
  <c r="N742" i="6"/>
  <c r="N738" i="6"/>
  <c r="N734" i="6"/>
  <c r="N730" i="6"/>
  <c r="N726" i="6"/>
  <c r="N722" i="6"/>
  <c r="N718" i="6"/>
  <c r="N714" i="6"/>
  <c r="N710" i="6"/>
  <c r="N706" i="6"/>
  <c r="N702" i="6"/>
  <c r="N698" i="6"/>
  <c r="N694" i="6"/>
  <c r="N690" i="6"/>
  <c r="N686" i="6"/>
  <c r="N682" i="6"/>
  <c r="N678" i="6"/>
  <c r="N674" i="6"/>
  <c r="N670" i="6"/>
  <c r="N666" i="6"/>
  <c r="N662" i="6"/>
  <c r="N658" i="6"/>
  <c r="N654" i="6"/>
  <c r="N650" i="6"/>
  <c r="N646" i="6"/>
  <c r="N642" i="6"/>
  <c r="N638" i="6"/>
  <c r="N634" i="6"/>
  <c r="N630" i="6"/>
  <c r="N626" i="6"/>
  <c r="N622" i="6"/>
  <c r="N618" i="6"/>
  <c r="N614" i="6"/>
  <c r="N610" i="6"/>
  <c r="N606" i="6"/>
  <c r="N602" i="6"/>
  <c r="N598" i="6"/>
  <c r="N594" i="6"/>
  <c r="N590" i="6"/>
  <c r="N586" i="6"/>
  <c r="N582" i="6"/>
  <c r="N578" i="6"/>
  <c r="N574" i="6"/>
  <c r="N570" i="6"/>
  <c r="N566" i="6"/>
  <c r="N562" i="6"/>
  <c r="N558" i="6"/>
  <c r="N554" i="6"/>
  <c r="N550" i="6"/>
  <c r="N546" i="6"/>
  <c r="N542" i="6"/>
  <c r="N538" i="6"/>
  <c r="N534" i="6"/>
  <c r="N530" i="6"/>
  <c r="N526" i="6"/>
  <c r="N522" i="6"/>
  <c r="N518" i="6"/>
  <c r="N514" i="6"/>
  <c r="N510" i="6"/>
  <c r="N506" i="6"/>
  <c r="N502" i="6"/>
  <c r="N498" i="6"/>
  <c r="N494" i="6"/>
  <c r="N490" i="6"/>
  <c r="N486" i="6"/>
  <c r="N482" i="6"/>
  <c r="N478" i="6"/>
  <c r="N474" i="6"/>
  <c r="N470" i="6"/>
  <c r="N466" i="6"/>
  <c r="N462" i="6"/>
  <c r="N458" i="6"/>
  <c r="N454" i="6"/>
  <c r="N450" i="6"/>
  <c r="N446" i="6"/>
  <c r="N442" i="6"/>
  <c r="N438" i="6"/>
  <c r="N434" i="6"/>
  <c r="N430" i="6"/>
  <c r="N426" i="6"/>
  <c r="N422" i="6"/>
  <c r="N418" i="6"/>
  <c r="N414" i="6"/>
  <c r="N410" i="6"/>
  <c r="N406" i="6"/>
  <c r="N402" i="6"/>
  <c r="N398" i="6"/>
  <c r="N394" i="6"/>
  <c r="N390" i="6"/>
  <c r="N386" i="6"/>
  <c r="N382" i="6"/>
  <c r="N378" i="6"/>
  <c r="N374" i="6"/>
  <c r="N370" i="6"/>
  <c r="N366" i="6"/>
  <c r="N362" i="6"/>
  <c r="N358" i="6"/>
  <c r="N354" i="6"/>
  <c r="N350" i="6"/>
  <c r="N346" i="6"/>
  <c r="N342" i="6"/>
  <c r="N338" i="6"/>
  <c r="N334" i="6"/>
  <c r="N330" i="6"/>
  <c r="N326" i="6"/>
  <c r="N322" i="6"/>
  <c r="N318" i="6"/>
  <c r="N314" i="6"/>
  <c r="N310" i="6"/>
  <c r="N306" i="6"/>
  <c r="N302" i="6"/>
  <c r="N298" i="6"/>
  <c r="N294" i="6"/>
  <c r="N290" i="6"/>
  <c r="N286" i="6"/>
  <c r="N282" i="6"/>
  <c r="N278" i="6"/>
  <c r="N274" i="6"/>
  <c r="N270" i="6"/>
  <c r="N266" i="6"/>
  <c r="N262" i="6"/>
  <c r="N258" i="6"/>
  <c r="N254" i="6"/>
  <c r="N250" i="6"/>
  <c r="N246" i="6"/>
  <c r="N242" i="6"/>
  <c r="N238" i="6"/>
  <c r="N234" i="6"/>
  <c r="N230" i="6"/>
  <c r="N226" i="6"/>
  <c r="N222" i="6"/>
  <c r="N218" i="6"/>
  <c r="N214" i="6"/>
  <c r="N210" i="6"/>
  <c r="N206" i="6"/>
  <c r="N202" i="6"/>
  <c r="N198" i="6"/>
  <c r="N194" i="6"/>
  <c r="N190" i="6"/>
  <c r="N186" i="6"/>
  <c r="N182" i="6"/>
  <c r="N178" i="6"/>
  <c r="N174" i="6"/>
  <c r="N170" i="6"/>
  <c r="N166" i="6"/>
  <c r="N162" i="6"/>
  <c r="N158" i="6"/>
  <c r="N154" i="6"/>
  <c r="N150" i="6"/>
  <c r="N146" i="6"/>
  <c r="N142" i="6"/>
  <c r="N138" i="6"/>
  <c r="N134" i="6"/>
  <c r="N130" i="6"/>
  <c r="N126" i="6"/>
  <c r="N122" i="6"/>
  <c r="N118" i="6"/>
  <c r="N114" i="6"/>
  <c r="N110" i="6"/>
  <c r="N106" i="6"/>
  <c r="N102" i="6"/>
  <c r="N98" i="6"/>
  <c r="N94" i="6"/>
  <c r="N90" i="6"/>
  <c r="N86" i="6"/>
  <c r="N82" i="6"/>
  <c r="N78" i="6"/>
  <c r="N74" i="6"/>
  <c r="N70" i="6"/>
  <c r="N66" i="6"/>
  <c r="N62" i="6"/>
  <c r="N58" i="6"/>
  <c r="N54" i="6"/>
  <c r="N50" i="6"/>
  <c r="N46" i="6"/>
  <c r="N42" i="6"/>
  <c r="N38" i="6"/>
  <c r="N34" i="6"/>
  <c r="N30" i="6"/>
  <c r="N26" i="6"/>
  <c r="N19" i="6"/>
  <c r="N15" i="6"/>
  <c r="N11" i="6"/>
  <c r="N7" i="6"/>
  <c r="N3" i="6"/>
  <c r="N23" i="6"/>
  <c r="I1002" i="6"/>
  <c r="K33" i="3"/>
  <c r="K34" i="3"/>
  <c r="U31" i="3" l="1"/>
  <c r="U30" i="3"/>
  <c r="T18" i="3"/>
  <c r="T19" i="3"/>
  <c r="O25" i="3"/>
  <c r="O24" i="3"/>
  <c r="T22" i="3" l="1"/>
  <c r="T21" i="3"/>
  <c r="E18" i="3"/>
  <c r="E19" i="3"/>
  <c r="E20" i="3"/>
  <c r="E21" i="3"/>
  <c r="E22" i="3"/>
  <c r="B20" i="3"/>
  <c r="B18" i="3"/>
  <c r="B19" i="3"/>
  <c r="B21" i="3"/>
  <c r="B22" i="3"/>
  <c r="B23" i="3"/>
  <c r="B24" i="3"/>
  <c r="B25" i="3"/>
  <c r="B26" i="3"/>
  <c r="B27" i="3"/>
  <c r="B28" i="3"/>
  <c r="B29" i="3"/>
  <c r="B30" i="3"/>
  <c r="B31" i="3"/>
  <c r="C12" i="3"/>
  <c r="C11" i="3"/>
  <c r="C10" i="3"/>
  <c r="C6" i="3"/>
  <c r="C5" i="3"/>
  <c r="C4" i="3"/>
  <c r="C3" i="3"/>
  <c r="F13" i="1"/>
  <c r="I6" i="1"/>
  <c r="I7" i="1"/>
  <c r="I8" i="1"/>
  <c r="I9" i="1"/>
  <c r="H6" i="1"/>
  <c r="H7" i="1"/>
  <c r="H8" i="1"/>
  <c r="H9" i="1"/>
  <c r="C10" i="1"/>
  <c r="D10" i="1"/>
  <c r="E10" i="1"/>
  <c r="B10" i="1"/>
  <c r="F6" i="1"/>
  <c r="F7" i="1"/>
  <c r="F8" i="1"/>
  <c r="F9" i="1"/>
  <c r="D271" i="2"/>
  <c r="F271" i="2" s="1"/>
  <c r="D270" i="2"/>
  <c r="F270" i="2" s="1"/>
  <c r="D269" i="2"/>
  <c r="F269" i="2" s="1"/>
  <c r="D268" i="2"/>
  <c r="F268" i="2" s="1"/>
  <c r="D267" i="2"/>
  <c r="F267" i="2" s="1"/>
  <c r="D266" i="2"/>
  <c r="F266" i="2" s="1"/>
  <c r="D265" i="2"/>
  <c r="F265" i="2" s="1"/>
  <c r="D264" i="2"/>
  <c r="F264" i="2" s="1"/>
  <c r="D263" i="2"/>
  <c r="F263" i="2" s="1"/>
  <c r="D262" i="2"/>
  <c r="F262" i="2" s="1"/>
  <c r="D261" i="2"/>
  <c r="F261" i="2" s="1"/>
  <c r="D260" i="2"/>
  <c r="F260" i="2" s="1"/>
  <c r="D259" i="2"/>
  <c r="F259" i="2" s="1"/>
  <c r="D258" i="2"/>
  <c r="F258" i="2" s="1"/>
  <c r="D257" i="2"/>
  <c r="F257" i="2" s="1"/>
  <c r="D256" i="2"/>
  <c r="F256" i="2" s="1"/>
  <c r="D255" i="2"/>
  <c r="F255" i="2" s="1"/>
  <c r="D254" i="2"/>
  <c r="F254" i="2" s="1"/>
  <c r="D253" i="2"/>
  <c r="F253" i="2" s="1"/>
  <c r="D252" i="2"/>
  <c r="F252" i="2" s="1"/>
  <c r="D251" i="2"/>
  <c r="F251" i="2" s="1"/>
  <c r="D250" i="2"/>
  <c r="F250" i="2" s="1"/>
  <c r="D249" i="2"/>
  <c r="F249" i="2" s="1"/>
  <c r="D248" i="2"/>
  <c r="F248" i="2" s="1"/>
  <c r="D247" i="2"/>
  <c r="F247" i="2" s="1"/>
  <c r="D246" i="2"/>
  <c r="F246" i="2" s="1"/>
  <c r="D245" i="2"/>
  <c r="F245" i="2" s="1"/>
  <c r="D244" i="2"/>
  <c r="F244" i="2" s="1"/>
  <c r="D243" i="2"/>
  <c r="F243" i="2" s="1"/>
  <c r="D242" i="2"/>
  <c r="F242" i="2" s="1"/>
  <c r="D241" i="2"/>
  <c r="F241" i="2" s="1"/>
  <c r="D240" i="2"/>
  <c r="F240" i="2" s="1"/>
  <c r="D239" i="2"/>
  <c r="F239" i="2" s="1"/>
  <c r="D238" i="2"/>
  <c r="F238" i="2" s="1"/>
  <c r="D237" i="2"/>
  <c r="F237" i="2" s="1"/>
  <c r="D236" i="2"/>
  <c r="F236" i="2" s="1"/>
  <c r="D235" i="2"/>
  <c r="F235" i="2" s="1"/>
  <c r="D234" i="2"/>
  <c r="F234" i="2" s="1"/>
  <c r="D233" i="2"/>
  <c r="F233" i="2" s="1"/>
  <c r="D232" i="2"/>
  <c r="F232" i="2" s="1"/>
  <c r="D231" i="2"/>
  <c r="F231" i="2" s="1"/>
  <c r="D230" i="2"/>
  <c r="F230" i="2" s="1"/>
  <c r="D229" i="2"/>
  <c r="F229" i="2" s="1"/>
  <c r="D228" i="2"/>
  <c r="F228" i="2" s="1"/>
  <c r="D227" i="2"/>
  <c r="F227" i="2" s="1"/>
  <c r="D226" i="2"/>
  <c r="F226" i="2" s="1"/>
  <c r="D225" i="2"/>
  <c r="F225" i="2" s="1"/>
  <c r="D224" i="2"/>
  <c r="F224" i="2" s="1"/>
  <c r="D223" i="2"/>
  <c r="F223" i="2" s="1"/>
  <c r="D222" i="2"/>
  <c r="F222" i="2" s="1"/>
  <c r="D221" i="2"/>
  <c r="F221" i="2" s="1"/>
  <c r="D220" i="2"/>
  <c r="F220" i="2" s="1"/>
  <c r="D219" i="2"/>
  <c r="F219" i="2" s="1"/>
  <c r="D218" i="2"/>
  <c r="F218" i="2" s="1"/>
  <c r="D217" i="2"/>
  <c r="F217" i="2" s="1"/>
  <c r="D216" i="2"/>
  <c r="F216" i="2" s="1"/>
  <c r="D215" i="2"/>
  <c r="F215" i="2" s="1"/>
  <c r="D214" i="2"/>
  <c r="F214" i="2" s="1"/>
  <c r="D213" i="2"/>
  <c r="F213" i="2" s="1"/>
  <c r="D212" i="2"/>
  <c r="F212" i="2" s="1"/>
  <c r="D211" i="2"/>
  <c r="F211" i="2" s="1"/>
  <c r="D210" i="2"/>
  <c r="F210" i="2" s="1"/>
  <c r="D209" i="2"/>
  <c r="F209" i="2" s="1"/>
  <c r="D208" i="2"/>
  <c r="F208" i="2" s="1"/>
  <c r="D207" i="2"/>
  <c r="F207" i="2" s="1"/>
  <c r="D206" i="2"/>
  <c r="D205" i="2"/>
  <c r="F205" i="2" s="1"/>
  <c r="D204" i="2"/>
  <c r="F204" i="2" s="1"/>
  <c r="D203" i="2"/>
  <c r="F203" i="2" s="1"/>
  <c r="D202" i="2"/>
  <c r="F202" i="2" s="1"/>
  <c r="D201" i="2"/>
  <c r="F201" i="2" s="1"/>
  <c r="D200" i="2"/>
  <c r="D199" i="2"/>
  <c r="F199" i="2" s="1"/>
  <c r="D198" i="2"/>
  <c r="F198" i="2" s="1"/>
  <c r="D197" i="2"/>
  <c r="F197" i="2" s="1"/>
  <c r="D196" i="2"/>
  <c r="F196" i="2" s="1"/>
  <c r="D195" i="2"/>
  <c r="F195" i="2" s="1"/>
  <c r="D194" i="2"/>
  <c r="D193" i="2"/>
  <c r="F193" i="2" s="1"/>
  <c r="D192" i="2"/>
  <c r="F192" i="2" s="1"/>
  <c r="D191" i="2"/>
  <c r="F191" i="2" s="1"/>
  <c r="D190" i="2"/>
  <c r="F190" i="2" s="1"/>
  <c r="D189" i="2"/>
  <c r="F189" i="2" s="1"/>
  <c r="D188" i="2"/>
  <c r="D187" i="2"/>
  <c r="F187" i="2" s="1"/>
  <c r="D186" i="2"/>
  <c r="F186" i="2" s="1"/>
  <c r="D185" i="2"/>
  <c r="F185" i="2" s="1"/>
  <c r="D184" i="2"/>
  <c r="F184" i="2" s="1"/>
  <c r="D183" i="2"/>
  <c r="F183" i="2" s="1"/>
  <c r="D182" i="2"/>
  <c r="D181" i="2"/>
  <c r="F181" i="2" s="1"/>
  <c r="D180" i="2"/>
  <c r="F180" i="2" s="1"/>
  <c r="D179" i="2"/>
  <c r="F179" i="2" s="1"/>
  <c r="D178" i="2"/>
  <c r="F178" i="2" s="1"/>
  <c r="D177" i="2"/>
  <c r="F177" i="2" s="1"/>
  <c r="D176" i="2"/>
  <c r="F176" i="2" s="1"/>
  <c r="D175" i="2"/>
  <c r="F175" i="2" s="1"/>
  <c r="D174" i="2"/>
  <c r="F174" i="2" s="1"/>
  <c r="D173" i="2"/>
  <c r="F173" i="2" s="1"/>
  <c r="D172" i="2"/>
  <c r="F172" i="2" s="1"/>
  <c r="D171" i="2"/>
  <c r="F171" i="2" s="1"/>
  <c r="D170" i="2"/>
  <c r="F170" i="2" s="1"/>
  <c r="D169" i="2"/>
  <c r="F169" i="2" s="1"/>
  <c r="D168" i="2"/>
  <c r="F168" i="2" s="1"/>
  <c r="D167" i="2"/>
  <c r="F167" i="2" s="1"/>
  <c r="D166" i="2"/>
  <c r="F166" i="2" s="1"/>
  <c r="D165" i="2"/>
  <c r="F165" i="2" s="1"/>
  <c r="D164" i="2"/>
  <c r="F164" i="2" s="1"/>
  <c r="D163" i="2"/>
  <c r="F163" i="2" s="1"/>
  <c r="D162" i="2"/>
  <c r="F162" i="2" s="1"/>
  <c r="D161" i="2"/>
  <c r="F161" i="2" s="1"/>
  <c r="D160" i="2"/>
  <c r="F160" i="2" s="1"/>
  <c r="D159" i="2"/>
  <c r="F159" i="2" s="1"/>
  <c r="D158" i="2"/>
  <c r="F158" i="2" s="1"/>
  <c r="D157" i="2"/>
  <c r="F157" i="2" s="1"/>
  <c r="D156" i="2"/>
  <c r="F156" i="2" s="1"/>
  <c r="D155" i="2"/>
  <c r="F155" i="2" s="1"/>
  <c r="D154" i="2"/>
  <c r="F154" i="2" s="1"/>
  <c r="D153" i="2"/>
  <c r="F153" i="2" s="1"/>
  <c r="D152" i="2"/>
  <c r="F152" i="2" s="1"/>
  <c r="D151" i="2"/>
  <c r="F151" i="2" s="1"/>
  <c r="D150" i="2"/>
  <c r="F150" i="2" s="1"/>
  <c r="D149" i="2"/>
  <c r="F149" i="2" s="1"/>
  <c r="D148" i="2"/>
  <c r="F148" i="2" s="1"/>
  <c r="D147" i="2"/>
  <c r="F147" i="2" s="1"/>
  <c r="D146" i="2"/>
  <c r="F146" i="2" s="1"/>
  <c r="D145" i="2"/>
  <c r="F145" i="2" s="1"/>
  <c r="D144" i="2"/>
  <c r="F144" i="2" s="1"/>
  <c r="D143" i="2"/>
  <c r="F143" i="2" s="1"/>
  <c r="D142" i="2"/>
  <c r="F142" i="2" s="1"/>
  <c r="D141" i="2"/>
  <c r="F141" i="2" s="1"/>
  <c r="D140" i="2"/>
  <c r="F140" i="2" s="1"/>
  <c r="D139" i="2"/>
  <c r="F139" i="2" s="1"/>
  <c r="D138" i="2"/>
  <c r="F138" i="2" s="1"/>
  <c r="D137" i="2"/>
  <c r="F137" i="2" s="1"/>
  <c r="D136" i="2"/>
  <c r="F136" i="2" s="1"/>
  <c r="D135" i="2"/>
  <c r="F135" i="2" s="1"/>
  <c r="D134" i="2"/>
  <c r="F134" i="2" s="1"/>
  <c r="D133" i="2"/>
  <c r="F133" i="2" s="1"/>
  <c r="D132" i="2"/>
  <c r="F132" i="2" s="1"/>
  <c r="D131" i="2"/>
  <c r="F131" i="2" s="1"/>
  <c r="D130" i="2"/>
  <c r="F130" i="2" s="1"/>
  <c r="D129" i="2"/>
  <c r="F129" i="2" s="1"/>
  <c r="D128" i="2"/>
  <c r="F128" i="2" s="1"/>
  <c r="D127" i="2"/>
  <c r="F127" i="2" s="1"/>
  <c r="D126" i="2"/>
  <c r="F126" i="2" s="1"/>
  <c r="D125" i="2"/>
  <c r="F125" i="2" s="1"/>
  <c r="D124" i="2"/>
  <c r="F124" i="2" s="1"/>
  <c r="D123" i="2"/>
  <c r="F123" i="2" s="1"/>
  <c r="D122" i="2"/>
  <c r="F122" i="2" s="1"/>
  <c r="D121" i="2"/>
  <c r="F121" i="2" s="1"/>
  <c r="D120" i="2"/>
  <c r="F120" i="2" s="1"/>
  <c r="D119" i="2"/>
  <c r="F119" i="2" s="1"/>
  <c r="D118" i="2"/>
  <c r="F118" i="2" s="1"/>
  <c r="D117" i="2"/>
  <c r="F117" i="2" s="1"/>
  <c r="D116" i="2"/>
  <c r="D115" i="2"/>
  <c r="F115" i="2" s="1"/>
  <c r="D114" i="2"/>
  <c r="F114" i="2" s="1"/>
  <c r="D113" i="2"/>
  <c r="F113" i="2" s="1"/>
  <c r="D112" i="2"/>
  <c r="F112" i="2" s="1"/>
  <c r="D111" i="2"/>
  <c r="F111" i="2" s="1"/>
  <c r="D110" i="2"/>
  <c r="D109" i="2"/>
  <c r="F109" i="2" s="1"/>
  <c r="D108" i="2"/>
  <c r="F108" i="2" s="1"/>
  <c r="D107" i="2"/>
  <c r="F107" i="2" s="1"/>
  <c r="D106" i="2"/>
  <c r="F106" i="2" s="1"/>
  <c r="D105" i="2"/>
  <c r="F105" i="2" s="1"/>
  <c r="D104" i="2"/>
  <c r="D103" i="2"/>
  <c r="F103" i="2" s="1"/>
  <c r="D102" i="2"/>
  <c r="F102" i="2" s="1"/>
  <c r="D101" i="2"/>
  <c r="F101" i="2" s="1"/>
  <c r="D100" i="2"/>
  <c r="F100" i="2" s="1"/>
  <c r="D99" i="2"/>
  <c r="F99" i="2" s="1"/>
  <c r="D98" i="2"/>
  <c r="D97" i="2"/>
  <c r="F97" i="2" s="1"/>
  <c r="D96" i="2"/>
  <c r="F96" i="2" s="1"/>
  <c r="D95" i="2"/>
  <c r="F95" i="2" s="1"/>
  <c r="D94" i="2"/>
  <c r="F94" i="2" s="1"/>
  <c r="D93" i="2"/>
  <c r="F93" i="2" s="1"/>
  <c r="D92" i="2"/>
  <c r="D91" i="2"/>
  <c r="F91" i="2" s="1"/>
  <c r="D90" i="2"/>
  <c r="F90" i="2" s="1"/>
  <c r="D89" i="2"/>
  <c r="F89" i="2" s="1"/>
  <c r="D88" i="2"/>
  <c r="F88" i="2" s="1"/>
  <c r="D87" i="2"/>
  <c r="F87" i="2" s="1"/>
  <c r="D86" i="2"/>
  <c r="F86" i="2" s="1"/>
  <c r="D85" i="2"/>
  <c r="F85" i="2" s="1"/>
  <c r="D84" i="2"/>
  <c r="F84" i="2" s="1"/>
  <c r="D83" i="2"/>
  <c r="F83" i="2" s="1"/>
  <c r="D82" i="2"/>
  <c r="F82" i="2" s="1"/>
  <c r="D81" i="2"/>
  <c r="F81" i="2" s="1"/>
  <c r="D80" i="2"/>
  <c r="F80" i="2" s="1"/>
  <c r="D79" i="2"/>
  <c r="F79" i="2" s="1"/>
  <c r="D78" i="2"/>
  <c r="F78" i="2" s="1"/>
  <c r="D77" i="2"/>
  <c r="F77" i="2" s="1"/>
  <c r="D76" i="2"/>
  <c r="F76" i="2" s="1"/>
  <c r="D75" i="2"/>
  <c r="F75" i="2" s="1"/>
  <c r="D74" i="2"/>
  <c r="F74" i="2" s="1"/>
  <c r="D73" i="2"/>
  <c r="F73" i="2" s="1"/>
  <c r="D72" i="2"/>
  <c r="F72" i="2" s="1"/>
  <c r="D71" i="2"/>
  <c r="F71" i="2" s="1"/>
  <c r="D70" i="2"/>
  <c r="F70" i="2" s="1"/>
  <c r="D69" i="2"/>
  <c r="F69" i="2" s="1"/>
  <c r="D68" i="2"/>
  <c r="F68" i="2" s="1"/>
  <c r="D67" i="2"/>
  <c r="F67" i="2" s="1"/>
  <c r="D66" i="2"/>
  <c r="F66" i="2" s="1"/>
  <c r="D65" i="2"/>
  <c r="F65" i="2" s="1"/>
  <c r="D64" i="2"/>
  <c r="F64" i="2" s="1"/>
  <c r="D63" i="2"/>
  <c r="F63" i="2" s="1"/>
  <c r="D62" i="2"/>
  <c r="F62" i="2" s="1"/>
  <c r="D61" i="2"/>
  <c r="F61" i="2" s="1"/>
  <c r="D60" i="2"/>
  <c r="F60" i="2" s="1"/>
  <c r="D59" i="2"/>
  <c r="F59" i="2" s="1"/>
  <c r="D58" i="2"/>
  <c r="F58" i="2" s="1"/>
  <c r="D57" i="2"/>
  <c r="F57" i="2" s="1"/>
  <c r="D56" i="2"/>
  <c r="F56" i="2" s="1"/>
  <c r="D55" i="2"/>
  <c r="F55" i="2" s="1"/>
  <c r="D54" i="2"/>
  <c r="F54" i="2" s="1"/>
  <c r="D53" i="2"/>
  <c r="F53" i="2" s="1"/>
  <c r="D52" i="2"/>
  <c r="F52" i="2" s="1"/>
  <c r="D51" i="2"/>
  <c r="F51" i="2" s="1"/>
  <c r="D50" i="2"/>
  <c r="F50" i="2" s="1"/>
  <c r="D49" i="2"/>
  <c r="F49" i="2" s="1"/>
  <c r="D48" i="2"/>
  <c r="F48" i="2" s="1"/>
  <c r="D47" i="2"/>
  <c r="F47" i="2" s="1"/>
  <c r="D46" i="2"/>
  <c r="F46" i="2" s="1"/>
  <c r="D45" i="2"/>
  <c r="F45" i="2" s="1"/>
  <c r="D44" i="2"/>
  <c r="F44" i="2" s="1"/>
  <c r="D43" i="2"/>
  <c r="F43" i="2" s="1"/>
  <c r="D42" i="2"/>
  <c r="F42" i="2" s="1"/>
  <c r="D41" i="2"/>
  <c r="F41" i="2" s="1"/>
  <c r="D40" i="2"/>
  <c r="F40" i="2" s="1"/>
  <c r="D39" i="2"/>
  <c r="F39" i="2" s="1"/>
  <c r="D38" i="2"/>
  <c r="F38" i="2" s="1"/>
  <c r="D37" i="2"/>
  <c r="F37" i="2" s="1"/>
  <c r="D36" i="2"/>
  <c r="F36" i="2" s="1"/>
  <c r="D35" i="2"/>
  <c r="F35" i="2" s="1"/>
  <c r="D34" i="2"/>
  <c r="F34" i="2" s="1"/>
  <c r="D33" i="2"/>
  <c r="F33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D25" i="2"/>
  <c r="F25" i="2" s="1"/>
  <c r="D24" i="2"/>
  <c r="F24" i="2" s="1"/>
  <c r="D23" i="2"/>
  <c r="F23" i="2" s="1"/>
  <c r="D22" i="2"/>
  <c r="F22" i="2" s="1"/>
  <c r="D21" i="2"/>
  <c r="F21" i="2" s="1"/>
  <c r="D20" i="2"/>
  <c r="D19" i="2"/>
  <c r="F19" i="2" s="1"/>
  <c r="D18" i="2"/>
  <c r="F18" i="2" s="1"/>
  <c r="D17" i="2"/>
  <c r="F17" i="2" s="1"/>
  <c r="D16" i="2"/>
  <c r="F16" i="2" s="1"/>
  <c r="D15" i="2"/>
  <c r="F15" i="2" s="1"/>
  <c r="D14" i="2"/>
  <c r="D13" i="2"/>
  <c r="F13" i="2" s="1"/>
  <c r="D12" i="2"/>
  <c r="F12" i="2" s="1"/>
  <c r="D11" i="2"/>
  <c r="F11" i="2" s="1"/>
  <c r="D10" i="2"/>
  <c r="F10" i="2" s="1"/>
  <c r="D9" i="2"/>
  <c r="F9" i="2" s="1"/>
  <c r="D8" i="2"/>
  <c r="D7" i="2"/>
  <c r="F7" i="2" s="1"/>
  <c r="D6" i="2"/>
  <c r="F6" i="2" s="1"/>
  <c r="D5" i="2"/>
  <c r="F5" i="2" s="1"/>
  <c r="D4" i="2"/>
  <c r="F4" i="2" s="1"/>
  <c r="D3" i="2"/>
  <c r="F3" i="2" s="1"/>
  <c r="D2" i="2"/>
  <c r="B9" i="3" l="1"/>
  <c r="J17" i="3"/>
  <c r="F2" i="2"/>
  <c r="B3" i="3"/>
  <c r="J19" i="3"/>
  <c r="F14" i="2"/>
  <c r="J21" i="3"/>
  <c r="F26" i="2"/>
  <c r="J29" i="3"/>
  <c r="F194" i="2"/>
  <c r="J31" i="3"/>
  <c r="F206" i="2"/>
  <c r="J20" i="3"/>
  <c r="F20" i="2"/>
  <c r="J22" i="3"/>
  <c r="F92" i="2"/>
  <c r="J24" i="3"/>
  <c r="F104" i="2"/>
  <c r="J26" i="3"/>
  <c r="F116" i="2"/>
  <c r="J28" i="3"/>
  <c r="F188" i="2"/>
  <c r="J30" i="3"/>
  <c r="F200" i="2"/>
  <c r="J23" i="3"/>
  <c r="F98" i="2"/>
  <c r="J25" i="3"/>
  <c r="F110" i="2"/>
  <c r="J27" i="3"/>
  <c r="F182" i="2"/>
  <c r="F8" i="2"/>
  <c r="T26" i="3"/>
  <c r="N17" i="3"/>
  <c r="B34" i="3"/>
  <c r="E25" i="3"/>
  <c r="N20" i="3"/>
  <c r="B5" i="3"/>
  <c r="T28" i="3"/>
  <c r="B10" i="3"/>
  <c r="N21" i="3"/>
  <c r="B12" i="3"/>
  <c r="N22" i="3"/>
  <c r="B6" i="3"/>
  <c r="E24" i="3"/>
  <c r="N18" i="3"/>
  <c r="N19" i="3"/>
  <c r="T27" i="3"/>
  <c r="B4" i="3"/>
  <c r="B11" i="3"/>
  <c r="B33" i="3"/>
  <c r="F10" i="1"/>
  <c r="J34" i="3" l="1"/>
  <c r="J33" i="3"/>
  <c r="N24" i="3"/>
  <c r="N25" i="3"/>
  <c r="T30" i="3"/>
  <c r="T31" i="3"/>
</calcChain>
</file>

<file path=xl/sharedStrings.xml><?xml version="1.0" encoding="utf-8"?>
<sst xmlns="http://schemas.openxmlformats.org/spreadsheetml/2006/main" count="2979" uniqueCount="1306">
  <si>
    <t>Sales Figures - December 2015</t>
  </si>
  <si>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</si>
  <si>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</si>
  <si>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</si>
  <si>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</si>
  <si>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</si>
  <si>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</si>
  <si>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</si>
  <si>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</si>
  <si>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</si>
  <si>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</si>
  <si>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</si>
  <si>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</si>
  <si>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R. Smith</t>
  </si>
  <si>
    <t>D. O'Brian</t>
  </si>
  <si>
    <t>Weekly Total</t>
  </si>
  <si>
    <t>Current number of sales people who haved reached their goal:</t>
  </si>
  <si>
    <t>Month</t>
  </si>
  <si>
    <t>Store #</t>
  </si>
  <si>
    <t>SKU</t>
  </si>
  <si>
    <t>Sales</t>
  </si>
  <si>
    <t>Units</t>
  </si>
  <si>
    <t>JAN</t>
  </si>
  <si>
    <t>E0028M</t>
  </si>
  <si>
    <t>E0030M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</si>
  <si>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</si>
  <si>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</si>
  <si>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</si>
  <si>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</si>
  <si>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</si>
  <si>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</si>
  <si>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</si>
  <si>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</si>
  <si>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</si>
  <si>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</si>
  <si>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</si>
  <si>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</si>
  <si>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</si>
  <si>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</si>
  <si>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</si>
  <si>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Question 1</t>
  </si>
  <si>
    <t xml:space="preserve">Sales </t>
  </si>
  <si>
    <t>Unit</t>
  </si>
  <si>
    <t>SUM</t>
  </si>
  <si>
    <t>AVERAGE</t>
  </si>
  <si>
    <t>MIN</t>
  </si>
  <si>
    <t>MAX</t>
  </si>
  <si>
    <t>Using Subtotal</t>
  </si>
  <si>
    <t>Question 2</t>
  </si>
  <si>
    <t>Using COUNTIF</t>
  </si>
  <si>
    <t>Using SUMIF</t>
  </si>
  <si>
    <t>No</t>
  </si>
  <si>
    <t>Store</t>
  </si>
  <si>
    <t>Min</t>
  </si>
  <si>
    <t>Max</t>
  </si>
  <si>
    <t>Using SumIF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</si>
  <si>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</si>
  <si>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</si>
  <si>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</si>
  <si>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</si>
  <si>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</si>
  <si>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</si>
  <si>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</si>
  <si>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</si>
  <si>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Pay Rate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</si>
  <si>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</si>
  <si>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</si>
  <si>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</si>
  <si>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</si>
  <si>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</si>
  <si>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</si>
  <si>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</si>
  <si>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</si>
  <si>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</si>
  <si>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</si>
  <si>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</si>
  <si>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</si>
  <si>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</si>
  <si>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</si>
  <si>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</si>
  <si>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</si>
  <si>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</si>
  <si>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</si>
  <si>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</si>
  <si>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</si>
  <si>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</si>
  <si>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</si>
  <si>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</si>
  <si>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</si>
  <si>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</si>
  <si>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</si>
  <si>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</si>
  <si>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Building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</si>
  <si>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</si>
  <si>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</si>
  <si>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</si>
  <si>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</si>
  <si>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</si>
  <si>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</si>
  <si>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</si>
  <si>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</si>
  <si>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</si>
  <si>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</si>
  <si>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</si>
  <si>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</si>
  <si>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</si>
  <si>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</si>
  <si>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</si>
  <si>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</si>
  <si>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</si>
  <si>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</si>
  <si>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</si>
  <si>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</si>
  <si>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</si>
  <si>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</si>
  <si>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</si>
  <si>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</si>
  <si>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</si>
  <si>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</si>
  <si>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</si>
  <si>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</si>
  <si>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</si>
  <si>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</si>
  <si>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</si>
  <si>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</si>
  <si>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</si>
  <si>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</si>
  <si>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</si>
  <si>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</si>
  <si>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</si>
  <si>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</si>
  <si>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</si>
  <si>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</si>
  <si>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</si>
  <si>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</si>
  <si>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</si>
  <si>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</si>
  <si>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</si>
  <si>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</si>
  <si>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</si>
  <si>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</si>
  <si>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</si>
  <si>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</si>
  <si>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</si>
  <si>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</si>
  <si>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</si>
  <si>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</si>
  <si>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</si>
  <si>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</si>
  <si>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</si>
  <si>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</si>
  <si>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</si>
  <si>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</si>
  <si>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</si>
  <si>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</si>
  <si>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</si>
  <si>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</si>
  <si>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</si>
  <si>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</si>
  <si>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</si>
  <si>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</si>
  <si>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</si>
  <si>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</si>
  <si>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</si>
  <si>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</si>
  <si>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</si>
  <si>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</si>
  <si>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</si>
  <si>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</si>
  <si>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</si>
  <si>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</si>
  <si>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</si>
  <si>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</si>
  <si>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</si>
  <si>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</si>
  <si>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</si>
  <si>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</si>
  <si>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</si>
  <si>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</si>
  <si>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</si>
  <si>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</si>
  <si>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Use Vlookup to update this table</t>
  </si>
  <si>
    <t>Customer ID</t>
  </si>
  <si>
    <t>Customer Name</t>
  </si>
  <si>
    <t>Customer age</t>
  </si>
  <si>
    <t>Customer Gender</t>
  </si>
  <si>
    <t>Quantity</t>
  </si>
  <si>
    <t>Cost</t>
  </si>
  <si>
    <t>Price</t>
  </si>
  <si>
    <t>Titos Glenfield</t>
  </si>
  <si>
    <t>Male</t>
  </si>
  <si>
    <t>Kristi Sadler</t>
  </si>
  <si>
    <t>Female</t>
  </si>
  <si>
    <t>Bessy Pattrick</t>
  </si>
  <si>
    <t>Francisco Hutable</t>
  </si>
  <si>
    <t>Maribeth Carrodus</t>
  </si>
  <si>
    <t>Salomon Ferenczi</t>
  </si>
  <si>
    <t>Bea Brenston</t>
  </si>
  <si>
    <t>Geri Dugood</t>
  </si>
  <si>
    <t>Berti Manes</t>
  </si>
  <si>
    <t>Maurine Perroni</t>
  </si>
  <si>
    <t>Kendra McGoon</t>
  </si>
  <si>
    <t>Tucker Carette</t>
  </si>
  <si>
    <t>Rosetta Jillis</t>
  </si>
  <si>
    <t>Sherilyn Mounter</t>
  </si>
  <si>
    <t>Stevie Sands-Allan</t>
  </si>
  <si>
    <t>Gabbie Souten</t>
  </si>
  <si>
    <t>Phip Younie</t>
  </si>
  <si>
    <t>Mile McEntegart</t>
  </si>
  <si>
    <t>Rainer Streak</t>
  </si>
  <si>
    <t>Grady Dilon</t>
  </si>
  <si>
    <t>Titos Muckian</t>
  </si>
  <si>
    <t>Enos Cossell</t>
  </si>
  <si>
    <t>Fitzgerald Groundwator</t>
  </si>
  <si>
    <t>Jamal Malloy</t>
  </si>
  <si>
    <t>Lizette Ansell</t>
  </si>
  <si>
    <t>Sayre Leonardi</t>
  </si>
  <si>
    <t>Brooke Balsom</t>
  </si>
  <si>
    <t>Demetria Gue</t>
  </si>
  <si>
    <t>Artair Ellcock</t>
  </si>
  <si>
    <t>Sallie Fynan</t>
  </si>
  <si>
    <t>Kylen Gowrich</t>
  </si>
  <si>
    <t>Cedric Hurlin</t>
  </si>
  <si>
    <t>Noellyn Schubbert</t>
  </si>
  <si>
    <t>Kimberly Everill</t>
  </si>
  <si>
    <t>Lynelle Prisk</t>
  </si>
  <si>
    <t>Joye Deverill</t>
  </si>
  <si>
    <t>Judy Steanson</t>
  </si>
  <si>
    <t>Christa Fourman</t>
  </si>
  <si>
    <t>Kayla Awde</t>
  </si>
  <si>
    <t>Karlie Randalson</t>
  </si>
  <si>
    <t>Quintin Hessay</t>
  </si>
  <si>
    <t>Chaunce McConnulty</t>
  </si>
  <si>
    <t>Boniface Baudinot</t>
  </si>
  <si>
    <t>Fidelio Kerfoot</t>
  </si>
  <si>
    <t>Nert Elie</t>
  </si>
  <si>
    <t>Bron Cann</t>
  </si>
  <si>
    <t>Bethena Whitesel</t>
  </si>
  <si>
    <t>Querida Vass</t>
  </si>
  <si>
    <t>Gates Wahlberg</t>
  </si>
  <si>
    <t>Milty Devas</t>
  </si>
  <si>
    <t>Charleen Gubbins</t>
  </si>
  <si>
    <t>Andrey Gellibrand</t>
  </si>
  <si>
    <t>Dana Paffett</t>
  </si>
  <si>
    <t>Pernell Kettow</t>
  </si>
  <si>
    <t>Drew Meriguet</t>
  </si>
  <si>
    <t>Emilie Rosenbaum</t>
  </si>
  <si>
    <t>Thorny Mintram</t>
  </si>
  <si>
    <t>Keven Redhead</t>
  </si>
  <si>
    <t>Halsey Rustedge</t>
  </si>
  <si>
    <t>Sylvan Scurrah</t>
  </si>
  <si>
    <t>Kalvin Fildes</t>
  </si>
  <si>
    <t>Bentley Dawnay</t>
  </si>
  <si>
    <t>Vickie Fleming</t>
  </si>
  <si>
    <t>Janice Labusch</t>
  </si>
  <si>
    <t>Brantley Salzberger</t>
  </si>
  <si>
    <t>Brewster Surpliss</t>
  </si>
  <si>
    <t>Carley Hodjetts</t>
  </si>
  <si>
    <t>Mohammed Acreman</t>
  </si>
  <si>
    <t>Tannie Doll</t>
  </si>
  <si>
    <t>Ruperto Westmoreland</t>
  </si>
  <si>
    <t>Trula Cases</t>
  </si>
  <si>
    <t>Mattie Lazell</t>
  </si>
  <si>
    <t>Ikey Tuson</t>
  </si>
  <si>
    <t>Boyce Comins</t>
  </si>
  <si>
    <t>Rosalia McGaughie</t>
  </si>
  <si>
    <t>Niall Patzelt</t>
  </si>
  <si>
    <t>Geoff Hub</t>
  </si>
  <si>
    <t>Bradan Cuesta</t>
  </si>
  <si>
    <t>Katharina Paynter</t>
  </si>
  <si>
    <t>Archibald Begent</t>
  </si>
  <si>
    <t>Peta Bogart</t>
  </si>
  <si>
    <t>Hildagard McNysche</t>
  </si>
  <si>
    <t>Asia Widdowes</t>
  </si>
  <si>
    <t>Dannie Lascell</t>
  </si>
  <si>
    <t>Claire Hinze</t>
  </si>
  <si>
    <t>Corty McEniry</t>
  </si>
  <si>
    <t>Lorelle Larchier</t>
  </si>
  <si>
    <t>Luigi Ingold</t>
  </si>
  <si>
    <t>Teodoro Squier</t>
  </si>
  <si>
    <t>Marlene Silverman</t>
  </si>
  <si>
    <t>Myriam Garthland</t>
  </si>
  <si>
    <t>Stace Messom</t>
  </si>
  <si>
    <t>Fayette Lawleff</t>
  </si>
  <si>
    <t>Lesya Breslin</t>
  </si>
  <si>
    <t>Ludovika Meegan</t>
  </si>
  <si>
    <t>Fan Filipczynski</t>
  </si>
  <si>
    <t>Nonna Marfe</t>
  </si>
  <si>
    <t>Benjamen Grigorey</t>
  </si>
  <si>
    <t>Phillis Witherspoon</t>
  </si>
  <si>
    <t>Kit Nijs</t>
  </si>
  <si>
    <t>Alix Musico</t>
  </si>
  <si>
    <t>Bastian Tappor</t>
  </si>
  <si>
    <t>Winnie Domenichelli</t>
  </si>
  <si>
    <t>Vin Dentith</t>
  </si>
  <si>
    <t>Daisy Mumbray</t>
  </si>
  <si>
    <t>Margarette Isted</t>
  </si>
  <si>
    <t>Godart Massei</t>
  </si>
  <si>
    <t>Giorgi Foxten</t>
  </si>
  <si>
    <t>Ximenes Josowitz</t>
  </si>
  <si>
    <t>Allen McDonell</t>
  </si>
  <si>
    <t>Rhys Sadlier</t>
  </si>
  <si>
    <t>Johnath Dinnage</t>
  </si>
  <si>
    <t>Rozalin Surgeoner</t>
  </si>
  <si>
    <t>Ingelbert Saint</t>
  </si>
  <si>
    <t>Marnia Calam</t>
  </si>
  <si>
    <t>Melany Swait</t>
  </si>
  <si>
    <t>Padraig Bilfoot</t>
  </si>
  <si>
    <t>Cozmo Roos</t>
  </si>
  <si>
    <t>Etheline McElrath</t>
  </si>
  <si>
    <t>Nannie Hanbidge</t>
  </si>
  <si>
    <t>Hillary De Coursey</t>
  </si>
  <si>
    <t>Friederike Swyndley</t>
  </si>
  <si>
    <t>Nollie Toogood</t>
  </si>
  <si>
    <t>Regan Heijne</t>
  </si>
  <si>
    <t>Sax Courtin</t>
  </si>
  <si>
    <t>Jefferey McLagain</t>
  </si>
  <si>
    <t>Alexandrina Gillebride</t>
  </si>
  <si>
    <t>Anthony Braundt</t>
  </si>
  <si>
    <t>Norma Althrop</t>
  </si>
  <si>
    <t>Abigail Lindenbaum</t>
  </si>
  <si>
    <t>Barbara Neeve</t>
  </si>
  <si>
    <t>Wainwright Endecott</t>
  </si>
  <si>
    <t>Eugene Gladeche</t>
  </si>
  <si>
    <t>Whitby Dakhno</t>
  </si>
  <si>
    <t>Devondra Steade</t>
  </si>
  <si>
    <t>Rriocard Cammis</t>
  </si>
  <si>
    <t>Alic Mayte</t>
  </si>
  <si>
    <t>Rhodie Kinsey</t>
  </si>
  <si>
    <t>Robers Rait</t>
  </si>
  <si>
    <t>Kaitlyn Southernwood</t>
  </si>
  <si>
    <t>Osbourne Skillitt</t>
  </si>
  <si>
    <t>Ali Easun</t>
  </si>
  <si>
    <t>Petronilla Steadman</t>
  </si>
  <si>
    <t>Sheila-kathryn Gullam</t>
  </si>
  <si>
    <t>Jeniece Bentote</t>
  </si>
  <si>
    <t>Gerta Lidstone</t>
  </si>
  <si>
    <t>Barris Egginson</t>
  </si>
  <si>
    <t>Nels Downing</t>
  </si>
  <si>
    <t>Johna Coniam</t>
  </si>
  <si>
    <t>Jorie Wickie</t>
  </si>
  <si>
    <t>Barton Babin</t>
  </si>
  <si>
    <t>Earlie Thomsson</t>
  </si>
  <si>
    <t>Titos Durnford</t>
  </si>
  <si>
    <t>Reggie Flay</t>
  </si>
  <si>
    <t>Ginger Ranstead</t>
  </si>
  <si>
    <t>Davide Griswood</t>
  </si>
  <si>
    <t>Audy Churchin</t>
  </si>
  <si>
    <t>Theodora Roo</t>
  </si>
  <si>
    <t>Margarette Nelthorp</t>
  </si>
  <si>
    <t>Christen Gerrard</t>
  </si>
  <si>
    <t>Bertha Reye</t>
  </si>
  <si>
    <t>Trixi Vose</t>
  </si>
  <si>
    <t>Redd Robeson</t>
  </si>
  <si>
    <t>Maurie Corrie</t>
  </si>
  <si>
    <t>Lanna Alberti</t>
  </si>
  <si>
    <t>Lief Youtead</t>
  </si>
  <si>
    <t>Fay Greschik</t>
  </si>
  <si>
    <t>Rosco Toffalo</t>
  </si>
  <si>
    <t>Magdaia Sirett</t>
  </si>
  <si>
    <t>Rupert Tesdale</t>
  </si>
  <si>
    <t>Valida De Freyne</t>
  </si>
  <si>
    <t>Coop Slowcock</t>
  </si>
  <si>
    <t>Buckie Brophy</t>
  </si>
  <si>
    <t>Manda Wheelhouse</t>
  </si>
  <si>
    <t>Flint Piddle</t>
  </si>
  <si>
    <t>Sandor Nitto</t>
  </si>
  <si>
    <t>Paige Wildbore</t>
  </si>
  <si>
    <t>Kurt Sallnow</t>
  </si>
  <si>
    <t>Lexie Getten</t>
  </si>
  <si>
    <t>Babara Jermy</t>
  </si>
  <si>
    <t>Chadwick Beckett</t>
  </si>
  <si>
    <t>Alameda Medina</t>
  </si>
  <si>
    <t>Maximilien Wooder</t>
  </si>
  <si>
    <t>Valerie Hrinchishin</t>
  </si>
  <si>
    <t>Grace Flintoff</t>
  </si>
  <si>
    <t>Jesselyn Gibke</t>
  </si>
  <si>
    <t>Brinn McGillivray</t>
  </si>
  <si>
    <t>Lyell Cobby</t>
  </si>
  <si>
    <t>Matty Dubble</t>
  </si>
  <si>
    <t>Elwyn Rupp</t>
  </si>
  <si>
    <t>Kristofer Fuster</t>
  </si>
  <si>
    <t>Kandy Verson</t>
  </si>
  <si>
    <t>Catlin Mixon</t>
  </si>
  <si>
    <t>Teddie Ritchard</t>
  </si>
  <si>
    <t>Bartholemy Franks</t>
  </si>
  <si>
    <t>Ynes Cobley</t>
  </si>
  <si>
    <t>Nathalie Kinworthy</t>
  </si>
  <si>
    <t>Chandra Slaney</t>
  </si>
  <si>
    <t>Staffard Lawie</t>
  </si>
  <si>
    <t>Kinny Ridges</t>
  </si>
  <si>
    <t>Hashim Giovannini</t>
  </si>
  <si>
    <t>Addy Provest</t>
  </si>
  <si>
    <t>Blondie Hugonet</t>
  </si>
  <si>
    <t>Kingsley Delve</t>
  </si>
  <si>
    <t>Onida Harbar</t>
  </si>
  <si>
    <t>Aleda Tomasik</t>
  </si>
  <si>
    <t>Reagan Karlsson</t>
  </si>
  <si>
    <t>Lilian Gullivent</t>
  </si>
  <si>
    <t>Malinde Leamy</t>
  </si>
  <si>
    <t>Vanna Wearn</t>
  </si>
  <si>
    <t>Kaitlyn Renols</t>
  </si>
  <si>
    <t>Selene Runcieman</t>
  </si>
  <si>
    <t>Meir Clowsley</t>
  </si>
  <si>
    <t>Briney Sket</t>
  </si>
  <si>
    <t>Arlina Vatini</t>
  </si>
  <si>
    <t>Hillary Charnley</t>
  </si>
  <si>
    <t>Joline Boddington</t>
  </si>
  <si>
    <t>Julie Slides</t>
  </si>
  <si>
    <t>Abagail McAline</t>
  </si>
  <si>
    <t>Judah Chessel</t>
  </si>
  <si>
    <t>Salmon Secombe</t>
  </si>
  <si>
    <t>Lani Thal</t>
  </si>
  <si>
    <t>Dona Hegarty</t>
  </si>
  <si>
    <t>Sapphira Dormand</t>
  </si>
  <si>
    <t>Kissee McKinless</t>
  </si>
  <si>
    <t>Milt Domengue</t>
  </si>
  <si>
    <t>Letizia Holbie</t>
  </si>
  <si>
    <t>Alister Stygall</t>
  </si>
  <si>
    <t>Gerek Dabels</t>
  </si>
  <si>
    <t>Selina Kytley</t>
  </si>
  <si>
    <t>Rorke Aluard</t>
  </si>
  <si>
    <t>Sax Baselio</t>
  </si>
  <si>
    <t>Wat Loughhead</t>
  </si>
  <si>
    <t>Estella Ianiello</t>
  </si>
  <si>
    <t>Brannon Lang</t>
  </si>
  <si>
    <t>Burgess Trevon</t>
  </si>
  <si>
    <t>Caril Disbury</t>
  </si>
  <si>
    <t>Ede Caser</t>
  </si>
  <si>
    <t>Tait Cordeau</t>
  </si>
  <si>
    <t>Cher Tillerton</t>
  </si>
  <si>
    <t>Alvan Stellino</t>
  </si>
  <si>
    <t>Cullen Pagen</t>
  </si>
  <si>
    <t>Shaun Spary</t>
  </si>
  <si>
    <t>Daven Zimmermanns</t>
  </si>
  <si>
    <t>Thea Rawstorn</t>
  </si>
  <si>
    <t>Ives Bonnette</t>
  </si>
  <si>
    <t>Vernen Gerring</t>
  </si>
  <si>
    <t>Mellisent Slaten</t>
  </si>
  <si>
    <t>Oran Farress</t>
  </si>
  <si>
    <t>Bevvy Minelli</t>
  </si>
  <si>
    <t>Lion Pimblott</t>
  </si>
  <si>
    <t>Grannie Cawdery</t>
  </si>
  <si>
    <t>Raimundo Alexandrescu</t>
  </si>
  <si>
    <t>Ophelie Fairn</t>
  </si>
  <si>
    <t>Elisabeth Piola</t>
  </si>
  <si>
    <t>Sammie Braghini</t>
  </si>
  <si>
    <t>Dudley Epp</t>
  </si>
  <si>
    <t>Nye Tersay</t>
  </si>
  <si>
    <t>Vance McInerney</t>
  </si>
  <si>
    <t>Wes Clows</t>
  </si>
  <si>
    <t>Aloin Mackness</t>
  </si>
  <si>
    <t>Caryl Huntington</t>
  </si>
  <si>
    <t>Rosella Danilyuk</t>
  </si>
  <si>
    <t>Dotty Grimme</t>
  </si>
  <si>
    <t>Ev Bradly</t>
  </si>
  <si>
    <t>Leonidas Starcks</t>
  </si>
  <si>
    <t>Ernestus Bilovsky</t>
  </si>
  <si>
    <t>Gerladina Branscombe</t>
  </si>
  <si>
    <t>Rochette Hayden</t>
  </si>
  <si>
    <t>Chrisy O'Nion</t>
  </si>
  <si>
    <t>Aurelia Passmore</t>
  </si>
  <si>
    <t>Westleigh Deporte</t>
  </si>
  <si>
    <t>Creight Gabotti</t>
  </si>
  <si>
    <t>Jannel Pevsner</t>
  </si>
  <si>
    <t>Lucita Gridley</t>
  </si>
  <si>
    <t>Des Boud</t>
  </si>
  <si>
    <t>Sheila-kathryn Britto</t>
  </si>
  <si>
    <t>Christabel Kenshole</t>
  </si>
  <si>
    <t>Ilysa Collough</t>
  </si>
  <si>
    <t>Isaac Claibourn</t>
  </si>
  <si>
    <t>Dunstan Devita</t>
  </si>
  <si>
    <t>King Titmus</t>
  </si>
  <si>
    <t>Wilden Baudrey</t>
  </si>
  <si>
    <t>Nelle Godart</t>
  </si>
  <si>
    <t>Rossy Knutsen</t>
  </si>
  <si>
    <t>Cobby Loveard</t>
  </si>
  <si>
    <t>Loy Handsheart</t>
  </si>
  <si>
    <t>Emmalee Henken</t>
  </si>
  <si>
    <t>Parry Toplis</t>
  </si>
  <si>
    <t>Garry Bode</t>
  </si>
  <si>
    <t>Kamillah Howatt</t>
  </si>
  <si>
    <t>Nariko Jaffra</t>
  </si>
  <si>
    <t>Orlan Soutter</t>
  </si>
  <si>
    <t>Clarabelle Cosson</t>
  </si>
  <si>
    <t>Tonya Vedeshkin</t>
  </si>
  <si>
    <t>Alfie Muscat</t>
  </si>
  <si>
    <t>Adina Grossier</t>
  </si>
  <si>
    <t>Celie Oleszcuk</t>
  </si>
  <si>
    <t>Hyacinthe Blasl</t>
  </si>
  <si>
    <t>Hilario Zorzutti</t>
  </si>
  <si>
    <t>Odella Sirkett</t>
  </si>
  <si>
    <t>Pinchas Dillamore</t>
  </si>
  <si>
    <t>Gram Geerits</t>
  </si>
  <si>
    <t>Sondra Roubottom</t>
  </si>
  <si>
    <t>Mair Jantel</t>
  </si>
  <si>
    <t>Eddie Craigmyle</t>
  </si>
  <si>
    <t>Thatch Verma</t>
  </si>
  <si>
    <t>Rawley Cranmer</t>
  </si>
  <si>
    <t>Ody Napoli</t>
  </si>
  <si>
    <t>Kinsley Kissack</t>
  </si>
  <si>
    <t>Salim Bellingham</t>
  </si>
  <si>
    <t>Gordie Kilshaw</t>
  </si>
  <si>
    <t>Farly Boichat</t>
  </si>
  <si>
    <t>Forster Miguel</t>
  </si>
  <si>
    <t>Liva Pepperell</t>
  </si>
  <si>
    <t>Euphemia Nacey</t>
  </si>
  <si>
    <t>Emerson Stollenberg</t>
  </si>
  <si>
    <t>Oby Wassell</t>
  </si>
  <si>
    <t>Dame Brakewell</t>
  </si>
  <si>
    <t>Jessee Serrier</t>
  </si>
  <si>
    <t>Linda Broomhall</t>
  </si>
  <si>
    <t>Dolli Dibb</t>
  </si>
  <si>
    <t>Markus Hardi</t>
  </si>
  <si>
    <t>Emma Meneghi</t>
  </si>
  <si>
    <t>Phillip Rocks</t>
  </si>
  <si>
    <t>Tony Westgarth</t>
  </si>
  <si>
    <t>Lenci Brantzen</t>
  </si>
  <si>
    <t>Caressa Colbert</t>
  </si>
  <si>
    <t>Port Gabbetis</t>
  </si>
  <si>
    <t>Levey Greathead</t>
  </si>
  <si>
    <t>Devondra Stringer</t>
  </si>
  <si>
    <t>Peirce Worsley</t>
  </si>
  <si>
    <t>Stormi Rawkesby</t>
  </si>
  <si>
    <t>Manuel McCuthais</t>
  </si>
  <si>
    <t>Balduin Denkel</t>
  </si>
  <si>
    <t>Winston Matisse</t>
  </si>
  <si>
    <t>Daryl Gutcher</t>
  </si>
  <si>
    <t>Thain Vawton</t>
  </si>
  <si>
    <t>Joane Brislane</t>
  </si>
  <si>
    <t>Dana Mably</t>
  </si>
  <si>
    <t>Una Treece</t>
  </si>
  <si>
    <t>Coriss Relph</t>
  </si>
  <si>
    <t>Betteann Quiddington</t>
  </si>
  <si>
    <t>Cassandra Bowra</t>
  </si>
  <si>
    <t>Florella Gomm</t>
  </si>
  <si>
    <t>Mordecai Heugel</t>
  </si>
  <si>
    <t>Maria Bridywater</t>
  </si>
  <si>
    <t>Derril Ubsdell</t>
  </si>
  <si>
    <t>Armando Guitel</t>
  </si>
  <si>
    <t>Catlaina Moakson</t>
  </si>
  <si>
    <t>Janos Legges</t>
  </si>
  <si>
    <t>Giordano Abrahmovici</t>
  </si>
  <si>
    <t>Sonnie Hardy</t>
  </si>
  <si>
    <t>Robenia Le Pruvost</t>
  </si>
  <si>
    <t>Osbert Abbate</t>
  </si>
  <si>
    <t>Rheba Konzel</t>
  </si>
  <si>
    <t>Lorena Veneur</t>
  </si>
  <si>
    <t>Ced Sherratt</t>
  </si>
  <si>
    <t>Timmy Jossel</t>
  </si>
  <si>
    <t>Roseline Pittem</t>
  </si>
  <si>
    <t>Eadie Upson</t>
  </si>
  <si>
    <t>Mahala Sibille</t>
  </si>
  <si>
    <t>Araldo Zellick</t>
  </si>
  <si>
    <t>Oralla Stroder</t>
  </si>
  <si>
    <t>Sheffie Ughini</t>
  </si>
  <si>
    <t>Farlie Kaye</t>
  </si>
  <si>
    <t>Tallulah Massie</t>
  </si>
  <si>
    <t>Olva Elmore</t>
  </si>
  <si>
    <t>Tersina Shellibeer</t>
  </si>
  <si>
    <t>Juline Glas</t>
  </si>
  <si>
    <t>Josefa Peddowe</t>
  </si>
  <si>
    <t>Sigismundo Waterhowse</t>
  </si>
  <si>
    <t>Aaron Vesty</t>
  </si>
  <si>
    <t>Belva Westgate</t>
  </si>
  <si>
    <t>Mehetabel Dundridge</t>
  </si>
  <si>
    <t>Scarface Livezley</t>
  </si>
  <si>
    <t>Berthe Rounsefell</t>
  </si>
  <si>
    <t>Rosamund Dainty</t>
  </si>
  <si>
    <t>Sheelah Boyall</t>
  </si>
  <si>
    <t>Merrile Haggata</t>
  </si>
  <si>
    <t>Katrina Maylam</t>
  </si>
  <si>
    <t>Zak Whelband</t>
  </si>
  <si>
    <t>Colly Roseby</t>
  </si>
  <si>
    <t>Gerome Losemann</t>
  </si>
  <si>
    <t>Christin Skalls</t>
  </si>
  <si>
    <t>Mervin Peat</t>
  </si>
  <si>
    <t>Damien Figger</t>
  </si>
  <si>
    <t>Polly Syrett</t>
  </si>
  <si>
    <t>Anthea Renals</t>
  </si>
  <si>
    <t>Madelene Helkin</t>
  </si>
  <si>
    <t>Amber Dearth</t>
  </si>
  <si>
    <t>Joelie Wabey</t>
  </si>
  <si>
    <t>Devina Blanning</t>
  </si>
  <si>
    <t>Isaiah Guerrero</t>
  </si>
  <si>
    <t>Biron Likly</t>
  </si>
  <si>
    <t>Sherwin St. Queintain</t>
  </si>
  <si>
    <t>Haley Peaseman</t>
  </si>
  <si>
    <t>Bruis Johananov</t>
  </si>
  <si>
    <t>Zachery Portugal</t>
  </si>
  <si>
    <t>Georgette Barltrop</t>
  </si>
  <si>
    <t>Shane Bastide</t>
  </si>
  <si>
    <t>Chad Ornillos</t>
  </si>
  <si>
    <t>Kyla Duckitt</t>
  </si>
  <si>
    <t>Layla Samter</t>
  </si>
  <si>
    <t>Northrop Elleton</t>
  </si>
  <si>
    <t>Daven Hartzenberg</t>
  </si>
  <si>
    <t>Gypsy Zimmermanns</t>
  </si>
  <si>
    <t>Ty Iverson</t>
  </si>
  <si>
    <t>Eden Pohlke</t>
  </si>
  <si>
    <t>Ber Steggals</t>
  </si>
  <si>
    <t>Wang Vlasenkov</t>
  </si>
  <si>
    <t>Terrance Nixon</t>
  </si>
  <si>
    <t>Finn Sarsons</t>
  </si>
  <si>
    <t>Vinson Soughton</t>
  </si>
  <si>
    <t>Joane Birden</t>
  </si>
  <si>
    <t>Gale Horrod</t>
  </si>
  <si>
    <t>Sholom Sabbin</t>
  </si>
  <si>
    <t>Lacy Guilloud</t>
  </si>
  <si>
    <t>Connie Orans</t>
  </si>
  <si>
    <t>Ignaz Meriot</t>
  </si>
  <si>
    <t>Virginie Benko</t>
  </si>
  <si>
    <t>Gui Donald</t>
  </si>
  <si>
    <t>Benyamin Lyenyng</t>
  </si>
  <si>
    <t>Bradley Hartshorn</t>
  </si>
  <si>
    <t>Westley Davisson</t>
  </si>
  <si>
    <t>Alena Tewelson</t>
  </si>
  <si>
    <t>Thayne Jarvis</t>
  </si>
  <si>
    <t>Nadya Commusso</t>
  </si>
  <si>
    <t>Tulley Handrock</t>
  </si>
  <si>
    <t>Riva MacNamee</t>
  </si>
  <si>
    <t>Marlyn Balam</t>
  </si>
  <si>
    <t>Danita Fallen</t>
  </si>
  <si>
    <t>Gloriane Styles</t>
  </si>
  <si>
    <t>Skyler Dubbin</t>
  </si>
  <si>
    <t>Darrell Dahmke</t>
  </si>
  <si>
    <t>Neils Worsell</t>
  </si>
  <si>
    <t>Kelley Jent</t>
  </si>
  <si>
    <t>Humphrey Finders</t>
  </si>
  <si>
    <t>Shandra Blincko</t>
  </si>
  <si>
    <t>Kristopher Merryfield</t>
  </si>
  <si>
    <t>Vivyanne Dederich</t>
  </si>
  <si>
    <t>Felecia Danilchev</t>
  </si>
  <si>
    <t>Dollie Bravey</t>
  </si>
  <si>
    <t>Ody Hindshaw</t>
  </si>
  <si>
    <t>Lissa Couroy</t>
  </si>
  <si>
    <t>Zora Jantel</t>
  </si>
  <si>
    <t>Elliot Stoddart</t>
  </si>
  <si>
    <t>Evangelin Callington</t>
  </si>
  <si>
    <t>Leone Ledgister</t>
  </si>
  <si>
    <t>Seline MacGhee</t>
  </si>
  <si>
    <t>Aloysia Vertey</t>
  </si>
  <si>
    <t>Caressa Curmi</t>
  </si>
  <si>
    <t>Eugenius Hardware</t>
  </si>
  <si>
    <t>Doug Towndrow</t>
  </si>
  <si>
    <t>Tris Tobias</t>
  </si>
  <si>
    <t>Ozzie Swiffen</t>
  </si>
  <si>
    <t>Rita Fogarty</t>
  </si>
  <si>
    <t>Rossie Sijmons</t>
  </si>
  <si>
    <t>Ber Lindenfeld</t>
  </si>
  <si>
    <t>Gertie Johl</t>
  </si>
  <si>
    <t>Athene Bouldstridge</t>
  </si>
  <si>
    <t>Sigismondo Diperaus</t>
  </si>
  <si>
    <t>Nona Wipper</t>
  </si>
  <si>
    <t>Lonnard Tompkin</t>
  </si>
  <si>
    <t>Kincaid Sibley</t>
  </si>
  <si>
    <t>Meg Carlozzi</t>
  </si>
  <si>
    <t>Catherina Heselwood</t>
  </si>
  <si>
    <t>Stanton Petts</t>
  </si>
  <si>
    <t>Tessie Sircomb</t>
  </si>
  <si>
    <t>Barb Healeas</t>
  </si>
  <si>
    <t>Ivar Axston</t>
  </si>
  <si>
    <t>Kayla Bruhke</t>
  </si>
  <si>
    <t>Katinka Pettinger</t>
  </si>
  <si>
    <t>Elayne Ekless</t>
  </si>
  <si>
    <t>Roxane Blunsum</t>
  </si>
  <si>
    <t>Oralla Helis</t>
  </si>
  <si>
    <t>Josi Chessum</t>
  </si>
  <si>
    <t>Dara Crewe</t>
  </si>
  <si>
    <t>Arie Jakes</t>
  </si>
  <si>
    <t>Chaunce Southerell</t>
  </si>
  <si>
    <t>Hurley Futcher</t>
  </si>
  <si>
    <t>Simone Blyde</t>
  </si>
  <si>
    <t>Aime Garbutt</t>
  </si>
  <si>
    <t>Reinald Christaeas</t>
  </si>
  <si>
    <t>Kasey Richemond</t>
  </si>
  <si>
    <t>Jeri Lindstedt</t>
  </si>
  <si>
    <t>Scarlett Wyett</t>
  </si>
  <si>
    <t>Marjory Bossingham</t>
  </si>
  <si>
    <t>Christyna Seamon</t>
  </si>
  <si>
    <t>Boigie Copcott</t>
  </si>
  <si>
    <t>Emylee Spratley</t>
  </si>
  <si>
    <t>Derek Geist</t>
  </si>
  <si>
    <t>Hunter Minchinton</t>
  </si>
  <si>
    <t>Herman Shoebridge</t>
  </si>
  <si>
    <t>Calv Bucklan</t>
  </si>
  <si>
    <t>Lonee Doncom</t>
  </si>
  <si>
    <t>Vincenty Smullen</t>
  </si>
  <si>
    <t>Carmelle Achromov</t>
  </si>
  <si>
    <t>Kellie Mandell</t>
  </si>
  <si>
    <t>Nert Jaquemar</t>
  </si>
  <si>
    <t>Cissiee Borne</t>
  </si>
  <si>
    <t>Judye Hoyles</t>
  </si>
  <si>
    <t>Ralph MacCoughen</t>
  </si>
  <si>
    <t>Wells Lyston</t>
  </si>
  <si>
    <t>Artur Giacomelli</t>
  </si>
  <si>
    <t>Oneida Lorek</t>
  </si>
  <si>
    <t>Lindi Savage</t>
  </si>
  <si>
    <t>Faustina Francescotti</t>
  </si>
  <si>
    <t>Borden Bezley</t>
  </si>
  <si>
    <t>Eldridge Grills</t>
  </si>
  <si>
    <t>Fulvia Eadmead</t>
  </si>
  <si>
    <t>Saudra Farra</t>
  </si>
  <si>
    <t>Deny Pates</t>
  </si>
  <si>
    <t>Lissi Ludye</t>
  </si>
  <si>
    <t>Grange Espin</t>
  </si>
  <si>
    <t>Kinnie Tolson</t>
  </si>
  <si>
    <t>Phaedra Roff</t>
  </si>
  <si>
    <t>Kasper Salt</t>
  </si>
  <si>
    <t>Ruperta Ortega</t>
  </si>
  <si>
    <t>Kennie Goodbourn</t>
  </si>
  <si>
    <t>Darrin Wandrach</t>
  </si>
  <si>
    <t>Quintana Kubat</t>
  </si>
  <si>
    <t>Dexter Eaden</t>
  </si>
  <si>
    <t>Davon Spere</t>
  </si>
  <si>
    <t>Finley Churchman</t>
  </si>
  <si>
    <t>Gabbey Wrates</t>
  </si>
  <si>
    <t>Livy Theobald</t>
  </si>
  <si>
    <t>Morly Vasilov</t>
  </si>
  <si>
    <t>Peta Porson</t>
  </si>
  <si>
    <t>Aurora Hawe</t>
  </si>
  <si>
    <t>Gar Hebditch</t>
  </si>
  <si>
    <t>Stephie Janku</t>
  </si>
  <si>
    <t>Miguela Raikes</t>
  </si>
  <si>
    <t>Cletis Wikey</t>
  </si>
  <si>
    <t>Stanton Momery</t>
  </si>
  <si>
    <t>Brodie Manuele</t>
  </si>
  <si>
    <t>Susie Bordman</t>
  </si>
  <si>
    <t>Sansone Willimot</t>
  </si>
  <si>
    <t>Mari Phebee</t>
  </si>
  <si>
    <t>Myrvyn Piscopiello</t>
  </si>
  <si>
    <t>Ula McFeate</t>
  </si>
  <si>
    <t>Dorice Blankau</t>
  </si>
  <si>
    <t>Audrye Hoggan</t>
  </si>
  <si>
    <t>Osbert Heggs</t>
  </si>
  <si>
    <t>Taber Stiller</t>
  </si>
  <si>
    <t>Florida Sprigings</t>
  </si>
  <si>
    <t>Cybil Garfath</t>
  </si>
  <si>
    <t>Tod Herrema</t>
  </si>
  <si>
    <t>Royall Dallyn</t>
  </si>
  <si>
    <t>Spenser Inderwick</t>
  </si>
  <si>
    <t>Leah Kendrick</t>
  </si>
  <si>
    <t>Barty Coulter</t>
  </si>
  <si>
    <t>Robert Leale</t>
  </si>
  <si>
    <t>Felipe Doey</t>
  </si>
  <si>
    <t>Culley Stoves</t>
  </si>
  <si>
    <t>Alyce Lantoph</t>
  </si>
  <si>
    <t>Beret Laise</t>
  </si>
  <si>
    <t>Ernesto Bousler</t>
  </si>
  <si>
    <t>Cristy Rozycki</t>
  </si>
  <si>
    <t>Foss Strangman</t>
  </si>
  <si>
    <t>Grove Utterson</t>
  </si>
  <si>
    <t>Stanley Showalter</t>
  </si>
  <si>
    <t>Jenny Stranio</t>
  </si>
  <si>
    <t>Manny Tomkin</t>
  </si>
  <si>
    <t>Corrianne Darlington</t>
  </si>
  <si>
    <t>Leslie Franzen</t>
  </si>
  <si>
    <t>Vanna Smedley</t>
  </si>
  <si>
    <t>Brigit Roon</t>
  </si>
  <si>
    <t>Bastien Dani</t>
  </si>
  <si>
    <t>Jobina Covendon</t>
  </si>
  <si>
    <t>Fairlie Banes</t>
  </si>
  <si>
    <t>Wynne Husband</t>
  </si>
  <si>
    <t>Mathian Mulcaster</t>
  </si>
  <si>
    <t>Horatius Ausello</t>
  </si>
  <si>
    <t>Odie Poultney</t>
  </si>
  <si>
    <t>Ahmad Damrell</t>
  </si>
  <si>
    <t>Lurline Longmire</t>
  </si>
  <si>
    <t>Bellina Physic</t>
  </si>
  <si>
    <t>Hazel Toderini</t>
  </si>
  <si>
    <t>Hannie Wathen</t>
  </si>
  <si>
    <t>Marion Beyne</t>
  </si>
  <si>
    <t>Nolana Shipley</t>
  </si>
  <si>
    <t>Eb Gotter</t>
  </si>
  <si>
    <t>Hi Samet</t>
  </si>
  <si>
    <t>Ly Rex</t>
  </si>
  <si>
    <t>Filbert Keeling</t>
  </si>
  <si>
    <t>Iver Learmount</t>
  </si>
  <si>
    <t>Lanette Mufford</t>
  </si>
  <si>
    <t>Audra Farrimond</t>
  </si>
  <si>
    <t>Norene Cork</t>
  </si>
  <si>
    <t>Ingaberg Dalzell</t>
  </si>
  <si>
    <t>Graehme Chantler</t>
  </si>
  <si>
    <t>Amory Lutton</t>
  </si>
  <si>
    <t>Nicolina Andersen</t>
  </si>
  <si>
    <t>Karl Ellins</t>
  </si>
  <si>
    <t>Laurene Mallock</t>
  </si>
  <si>
    <t>Wildon Reaper</t>
  </si>
  <si>
    <t>Brandise Scanlan</t>
  </si>
  <si>
    <t>Pippy Wabey</t>
  </si>
  <si>
    <t>Jodi Loads</t>
  </si>
  <si>
    <t>Tabbie Brian</t>
  </si>
  <si>
    <t>Engelbert Foxworthy</t>
  </si>
  <si>
    <t>Aguie Wisbey</t>
  </si>
  <si>
    <t>Drusilla Pyrah</t>
  </si>
  <si>
    <t>Pascal Steketee</t>
  </si>
  <si>
    <t>Bride Whyard</t>
  </si>
  <si>
    <t>Denver Brimicombe</t>
  </si>
  <si>
    <t>Mattie Godin</t>
  </si>
  <si>
    <t>Ingelbert Maymond</t>
  </si>
  <si>
    <t>Annice Bauldrey</t>
  </si>
  <si>
    <t>Kelvin Colegrove</t>
  </si>
  <si>
    <t>Kelli Wildash</t>
  </si>
  <si>
    <t>Elston Pennigar</t>
  </si>
  <si>
    <t>Zacharia Cuttings</t>
  </si>
  <si>
    <t>Rubetta Formie</t>
  </si>
  <si>
    <t>Fair Lewens</t>
  </si>
  <si>
    <t>Laurice Kinzel</t>
  </si>
  <si>
    <t>Errick Polotti</t>
  </si>
  <si>
    <t>Don Mulliner</t>
  </si>
  <si>
    <t>Elwira Novotna</t>
  </si>
  <si>
    <t>Marchall Ringham</t>
  </si>
  <si>
    <t>Nellie Jerosch</t>
  </si>
  <si>
    <t>Jennette Jennens</t>
  </si>
  <si>
    <t>Milt Urquhart</t>
  </si>
  <si>
    <t>Pavia Gingel</t>
  </si>
  <si>
    <t>Jessika Delwater</t>
  </si>
  <si>
    <t>Klaus Leaman</t>
  </si>
  <si>
    <t>Babb Lynskey</t>
  </si>
  <si>
    <t>Leicester Chimenti</t>
  </si>
  <si>
    <t>Dario Waleworke</t>
  </si>
  <si>
    <t>Car Curley</t>
  </si>
  <si>
    <t>Raf Saill</t>
  </si>
  <si>
    <t>Lizette Goodwin</t>
  </si>
  <si>
    <t>Milzie Tout</t>
  </si>
  <si>
    <t>Ezequiel Ottawell</t>
  </si>
  <si>
    <t>Hughie Tarney</t>
  </si>
  <si>
    <t>Doralia Hanhardt</t>
  </si>
  <si>
    <t>Merrile Drury</t>
  </si>
  <si>
    <t>Norri Cod</t>
  </si>
  <si>
    <t>Livy Reyne</t>
  </si>
  <si>
    <t>Moyna Eam</t>
  </si>
  <si>
    <t>Jaquelyn Vittori</t>
  </si>
  <si>
    <t>Maurice Dzenisenka</t>
  </si>
  <si>
    <t>Neely Pumfrett</t>
  </si>
  <si>
    <t>Lynsey Ghioni</t>
  </si>
  <si>
    <t>Bailie Shortall</t>
  </si>
  <si>
    <t>Donica Zavattero</t>
  </si>
  <si>
    <t>Coreen Stow</t>
  </si>
  <si>
    <t>Kristy Mughal</t>
  </si>
  <si>
    <t>Chauncey Wardrope</t>
  </si>
  <si>
    <t>Haze Cutridge</t>
  </si>
  <si>
    <t>Brannon Moisey</t>
  </si>
  <si>
    <t>Tamas Morby</t>
  </si>
  <si>
    <t>Finn Kirk</t>
  </si>
  <si>
    <t>Patsy Conneau</t>
  </si>
  <si>
    <t>Booth Bridgens</t>
  </si>
  <si>
    <t>Clemmy Hartle</t>
  </si>
  <si>
    <t>Leodora Koppen</t>
  </si>
  <si>
    <t>Sheff Wilsdon</t>
  </si>
  <si>
    <t>Alard Bavester</t>
  </si>
  <si>
    <t>Minni Seres</t>
  </si>
  <si>
    <t>Olivero Edelman</t>
  </si>
  <si>
    <t>Nessie Espinas</t>
  </si>
  <si>
    <t>Norina Parlatt</t>
  </si>
  <si>
    <t>Odell Imos</t>
  </si>
  <si>
    <t>Seward Battista</t>
  </si>
  <si>
    <t>Winthrop Sankey</t>
  </si>
  <si>
    <t>Woodman Ligertwood</t>
  </si>
  <si>
    <t>Kore MacKilroe</t>
  </si>
  <si>
    <t>El Chellam</t>
  </si>
  <si>
    <t>Lemmy Bottell</t>
  </si>
  <si>
    <t>Giffy Spillane</t>
  </si>
  <si>
    <t>Temple Isaq</t>
  </si>
  <si>
    <t>Lenette McNeely</t>
  </si>
  <si>
    <t>Aluin McCloch</t>
  </si>
  <si>
    <t>Bernita Lealle</t>
  </si>
  <si>
    <t>Tabby Moles</t>
  </si>
  <si>
    <t>Cathryn Klempke</t>
  </si>
  <si>
    <t>Liz Magnar</t>
  </si>
  <si>
    <t>Vale Bonson</t>
  </si>
  <si>
    <t>Avigdor Keep</t>
  </si>
  <si>
    <t>Kamillah Wheatland</t>
  </si>
  <si>
    <t>Frederica Hearnaman</t>
  </si>
  <si>
    <t>Casey Rooper</t>
  </si>
  <si>
    <t>Chrissie D'Oyly</t>
  </si>
  <si>
    <t>Noby Rennicks</t>
  </si>
  <si>
    <t>Ange Cavil</t>
  </si>
  <si>
    <t>Enid Mickelwright</t>
  </si>
  <si>
    <t>Zed Teliga</t>
  </si>
  <si>
    <t>Honey Fryatt</t>
  </si>
  <si>
    <t>Franky Doxey</t>
  </si>
  <si>
    <t>Margaretta Immings</t>
  </si>
  <si>
    <t>Kassi Hadwin</t>
  </si>
  <si>
    <t>Gilligan Cope</t>
  </si>
  <si>
    <t>Juliane Charity</t>
  </si>
  <si>
    <t>Shellysheldon Richfield</t>
  </si>
  <si>
    <t>Suzanne Dominey</t>
  </si>
  <si>
    <t>Merrielle Bentzen</t>
  </si>
  <si>
    <t>Loren O'Neill</t>
  </si>
  <si>
    <t>Latia Skim</t>
  </si>
  <si>
    <t>Desiree Cerie</t>
  </si>
  <si>
    <t>Boony Walley</t>
  </si>
  <si>
    <t>Birdie Baskerville</t>
  </si>
  <si>
    <t>Keelia Langhorne</t>
  </si>
  <si>
    <t>Noreen Braycotton</t>
  </si>
  <si>
    <t>Viviyan Lounds</t>
  </si>
  <si>
    <t>Wesley Dunrige</t>
  </si>
  <si>
    <t>Mela Stancer</t>
  </si>
  <si>
    <t>Wilona Maggorini</t>
  </si>
  <si>
    <t>Jaymie Espasa</t>
  </si>
  <si>
    <t>Ignatius Brandrick</t>
  </si>
  <si>
    <t>Kerwin Eydel</t>
  </si>
  <si>
    <t>Emelia Cartin</t>
  </si>
  <si>
    <t>Brendan Storey</t>
  </si>
  <si>
    <t>Ferdy Vickors</t>
  </si>
  <si>
    <t>Arvin Blowne</t>
  </si>
  <si>
    <t>Benito Gullifant</t>
  </si>
  <si>
    <t>Chev Francisco</t>
  </si>
  <si>
    <t>Dorian Minillo</t>
  </si>
  <si>
    <t>Gawain McCheyne</t>
  </si>
  <si>
    <t>Traci Schiesterl</t>
  </si>
  <si>
    <t>Valaree Stammirs</t>
  </si>
  <si>
    <t>Delainey Onele</t>
  </si>
  <si>
    <t>Wye Baversor</t>
  </si>
  <si>
    <t>Deb Youhill</t>
  </si>
  <si>
    <t>Gamaliel Boyn</t>
  </si>
  <si>
    <t>Horatio Baise</t>
  </si>
  <si>
    <t>Trace Frentz</t>
  </si>
  <si>
    <t>Fitzgerald Edgler</t>
  </si>
  <si>
    <t>Nikolaus Minty</t>
  </si>
  <si>
    <t>Cameron Densumbe</t>
  </si>
  <si>
    <t>Davidde Bodell</t>
  </si>
  <si>
    <t>Dari Bloomfield</t>
  </si>
  <si>
    <t>Clayson Crone</t>
  </si>
  <si>
    <t>Sophronia Broadhurst</t>
  </si>
  <si>
    <t>Halsy Chastaing</t>
  </si>
  <si>
    <t>Ginger Dacks</t>
  </si>
  <si>
    <t>Adrian Goodbarr</t>
  </si>
  <si>
    <t>Arley Yexley</t>
  </si>
  <si>
    <t>Edna Bortolozzi</t>
  </si>
  <si>
    <t>Wittie Steanyng</t>
  </si>
  <si>
    <t>Nell Walworche</t>
  </si>
  <si>
    <t>Caralie Cubin</t>
  </si>
  <si>
    <t>Tripp O'Tierney</t>
  </si>
  <si>
    <t>Jareb Bluschke</t>
  </si>
  <si>
    <t>Florri Noyes</t>
  </si>
  <si>
    <t>Smith Lintill</t>
  </si>
  <si>
    <t>Hallsy Gittings</t>
  </si>
  <si>
    <t>Clarette Barham</t>
  </si>
  <si>
    <t>Octavius Yoseloff</t>
  </si>
  <si>
    <t>Hollyanne Tingle</t>
  </si>
  <si>
    <t>Sumner Stadding</t>
  </si>
  <si>
    <t>Daffy Proven</t>
  </si>
  <si>
    <t>Shaine Ewbanche</t>
  </si>
  <si>
    <t>Kareem Rowney</t>
  </si>
  <si>
    <t>Cooper Rowet</t>
  </si>
  <si>
    <t>Russell Bernlin</t>
  </si>
  <si>
    <t>Isabeau Grigor</t>
  </si>
  <si>
    <t>Willy Atwell</t>
  </si>
  <si>
    <t>Mike Baguley</t>
  </si>
  <si>
    <t>Hadlee Brandoni</t>
  </si>
  <si>
    <t>Uriah Dahlberg</t>
  </si>
  <si>
    <t>Ozzie Girardeau</t>
  </si>
  <si>
    <t>Frankie Schult</t>
  </si>
  <si>
    <t>Elianora Ledington</t>
  </si>
  <si>
    <t>Bertie McIlhone</t>
  </si>
  <si>
    <t>Glennie Jepson</t>
  </si>
  <si>
    <t>Krista Carles</t>
  </si>
  <si>
    <t>Artus Miere</t>
  </si>
  <si>
    <t>Sandra Blackley</t>
  </si>
  <si>
    <t>Kimberly Glanister</t>
  </si>
  <si>
    <t>Faythe Kigelman</t>
  </si>
  <si>
    <t>Rubi Faivre</t>
  </si>
  <si>
    <t>Barry Moxham</t>
  </si>
  <si>
    <t>Noelle Simonsson</t>
  </si>
  <si>
    <t>Jeffie Iacomettii</t>
  </si>
  <si>
    <t>Chariot Kippling</t>
  </si>
  <si>
    <t>Kinnie Jerratsch</t>
  </si>
  <si>
    <t>Sile Stivens</t>
  </si>
  <si>
    <t>Olive Coggon</t>
  </si>
  <si>
    <t>Alain Quarrell</t>
  </si>
  <si>
    <t>Godiva Probert</t>
  </si>
  <si>
    <t>Kyla Burlay</t>
  </si>
  <si>
    <t>Manfred Langrish</t>
  </si>
  <si>
    <t>Loren Curness</t>
  </si>
  <si>
    <t>Wenonah Silley</t>
  </si>
  <si>
    <t>Camile Dowdam</t>
  </si>
  <si>
    <t>Vinnie MacClancey</t>
  </si>
  <si>
    <t>Giovanni Springett</t>
  </si>
  <si>
    <t>Collin Columbell</t>
  </si>
  <si>
    <t>Jeremias Rissom</t>
  </si>
  <si>
    <t>Jasmina MacAllen</t>
  </si>
  <si>
    <t>Berky Rossborough</t>
  </si>
  <si>
    <t>Bobbie Pieroni</t>
  </si>
  <si>
    <t>Dianna Sacker</t>
  </si>
  <si>
    <t>Ivie Ventham</t>
  </si>
  <si>
    <t>Carny Hodjetts</t>
  </si>
  <si>
    <t>Sam Cicchitello</t>
  </si>
  <si>
    <t>Lindi Castenda</t>
  </si>
  <si>
    <t>Hymie Fielders</t>
  </si>
  <si>
    <t>Caitlin Fergyson</t>
  </si>
  <si>
    <t>Vivie Warrender</t>
  </si>
  <si>
    <t>Dee dee Hendrichs</t>
  </si>
  <si>
    <t>Galen Spong</t>
  </si>
  <si>
    <t>Hallie Sherrocks</t>
  </si>
  <si>
    <t>Taber Ody</t>
  </si>
  <si>
    <t>Baldwin Lindegard</t>
  </si>
  <si>
    <t>Atlante Jenkerson</t>
  </si>
  <si>
    <t>De witt Roocroft</t>
  </si>
  <si>
    <t>Janine Outibridge</t>
  </si>
  <si>
    <t>Balduin Swindells</t>
  </si>
  <si>
    <t>Wiley Lambrook</t>
  </si>
  <si>
    <t>Purcell Tatam</t>
  </si>
  <si>
    <t>Gretal Etridge</t>
  </si>
  <si>
    <t>Ewart Gotcher</t>
  </si>
  <si>
    <t>Nedi Nisco</t>
  </si>
  <si>
    <t>Graeme Mowles</t>
  </si>
  <si>
    <t>Anita Albasini</t>
  </si>
  <si>
    <t>Waiter Punt</t>
  </si>
  <si>
    <t>Koral Caddies</t>
  </si>
  <si>
    <t>Ade Grist</t>
  </si>
  <si>
    <t>Corabelle Harroll</t>
  </si>
  <si>
    <t>Scarlet Gutherson</t>
  </si>
  <si>
    <t>Rupert Braban</t>
  </si>
  <si>
    <t>Deb Junes</t>
  </si>
  <si>
    <t>Itch Braund</t>
  </si>
  <si>
    <t>Alasdair Klee</t>
  </si>
  <si>
    <t>Durward Ayris</t>
  </si>
  <si>
    <t>Gerardo Upham</t>
  </si>
  <si>
    <t>Zandra D'Aguanno</t>
  </si>
  <si>
    <t>Shanda Jess</t>
  </si>
  <si>
    <t>Arlena Bunclark</t>
  </si>
  <si>
    <t>Arleen Liepins</t>
  </si>
  <si>
    <t>Valentina Harley</t>
  </si>
  <si>
    <t>Buddy Pittwood</t>
  </si>
  <si>
    <t>Harris Furneaux</t>
  </si>
  <si>
    <t>Doti Sexten</t>
  </si>
  <si>
    <t>Julianna Maps</t>
  </si>
  <si>
    <t>Denys Tilzey</t>
  </si>
  <si>
    <t>Pyotr Josskowitz</t>
  </si>
  <si>
    <t>Pavel Beeswing</t>
  </si>
  <si>
    <t>Homere Ambrosio</t>
  </si>
  <si>
    <t>Tabitha Crellim</t>
  </si>
  <si>
    <t>Harriot Dewbury</t>
  </si>
  <si>
    <t>Sampson MacKessock</t>
  </si>
  <si>
    <t>Kenna Glencorse</t>
  </si>
  <si>
    <t>Eugenia Perri</t>
  </si>
  <si>
    <t>Benedetto McCathie</t>
  </si>
  <si>
    <t>Lazaro Gartshore</t>
  </si>
  <si>
    <t>Pandora Brownell</t>
  </si>
  <si>
    <t>Francis Chaldecott</t>
  </si>
  <si>
    <t>Eleni Gosker</t>
  </si>
  <si>
    <t>Rich McAvaddy</t>
  </si>
  <si>
    <t>Taryn Jentet</t>
  </si>
  <si>
    <t>Preston Zannutti</t>
  </si>
  <si>
    <t>Tabor Feld</t>
  </si>
  <si>
    <t>Lexie De Mitris</t>
  </si>
  <si>
    <t>Tabina Lawson</t>
  </si>
  <si>
    <t>Ranee Yedy</t>
  </si>
  <si>
    <t>Eustacia Skakunas</t>
  </si>
  <si>
    <t>Ollie Gilyott</t>
  </si>
  <si>
    <t>Gardener Atcock</t>
  </si>
  <si>
    <t>Allsun Landon</t>
  </si>
  <si>
    <t>Carling Larmuth</t>
  </si>
  <si>
    <t>Gale Blood</t>
  </si>
  <si>
    <t>Jordon Whittek</t>
  </si>
  <si>
    <t>Dianne Georgeon</t>
  </si>
  <si>
    <t>Jamima Doorey</t>
  </si>
  <si>
    <t>Lynea Dimitrescu</t>
  </si>
  <si>
    <t>Lukas Curcher</t>
  </si>
  <si>
    <t>Jory Shorter</t>
  </si>
  <si>
    <t>Rollo Sheehy</t>
  </si>
  <si>
    <t>Brianne Andreichik</t>
  </si>
  <si>
    <t>Parke Gauson</t>
  </si>
  <si>
    <t>Angie Messham</t>
  </si>
  <si>
    <t>Dulcinea Cardoo</t>
  </si>
  <si>
    <t>Nerty Tripet</t>
  </si>
  <si>
    <t>Ingrim Tither</t>
  </si>
  <si>
    <t>Harriette Eshelby</t>
  </si>
  <si>
    <t>Saundra Goldstein</t>
  </si>
  <si>
    <t>Jarred Lovelace</t>
  </si>
  <si>
    <t>Bogey Hutchings</t>
  </si>
  <si>
    <t>Cyrillus Caulder</t>
  </si>
  <si>
    <t>Roddie Mullaney</t>
  </si>
  <si>
    <t>Donni Croxford</t>
  </si>
  <si>
    <t>Kristan Comellini</t>
  </si>
  <si>
    <t>Chrisse Eltune</t>
  </si>
  <si>
    <t>Miriam Creaven</t>
  </si>
  <si>
    <t>Clementine Bilfoot</t>
  </si>
  <si>
    <t>Caresse Nevins</t>
  </si>
  <si>
    <t>Winni Freschini</t>
  </si>
  <si>
    <t>Abby MacKereth</t>
  </si>
  <si>
    <t>Tessi Costigan</t>
  </si>
  <si>
    <t>Carolynn De Angelo</t>
  </si>
  <si>
    <t>Josiah Yurkov</t>
  </si>
  <si>
    <t>Pooh Tuddenham</t>
  </si>
  <si>
    <t>Iolanthe Sogg</t>
  </si>
  <si>
    <t>Matty Merwe</t>
  </si>
  <si>
    <t>Ambros Rings</t>
  </si>
  <si>
    <t>Nicky Daoust</t>
  </si>
  <si>
    <t>Riannon Strowthers</t>
  </si>
  <si>
    <t>Hilda D'Antuoni</t>
  </si>
  <si>
    <t>Rurik Comben</t>
  </si>
  <si>
    <t>Maribel Howchin</t>
  </si>
  <si>
    <t>Stephanus Burchell</t>
  </si>
  <si>
    <t>Sid Berthelmot</t>
  </si>
  <si>
    <t>Dirk Eastgate</t>
  </si>
  <si>
    <t>Griffy Extence</t>
  </si>
  <si>
    <t>Celisse Northridge</t>
  </si>
  <si>
    <t>Dixie Jillitt</t>
  </si>
  <si>
    <t>Richmond Ferryman</t>
  </si>
  <si>
    <t>Raffaello Warnock</t>
  </si>
  <si>
    <t>Jenna Shall</t>
  </si>
  <si>
    <t>Costa Skehens</t>
  </si>
  <si>
    <t>Titus Bothwell</t>
  </si>
  <si>
    <t>Stephen Donald</t>
  </si>
  <si>
    <t>Fritz Hickisson</t>
  </si>
  <si>
    <t>Salomon Ivakhno</t>
  </si>
  <si>
    <t>Hugo Bickmore</t>
  </si>
  <si>
    <t>Jerrold Haines</t>
  </si>
  <si>
    <t>Rafael Danzey</t>
  </si>
  <si>
    <t>Eduino Malec</t>
  </si>
  <si>
    <t>Ginevra Villa</t>
  </si>
  <si>
    <t>Horatio Rabl</t>
  </si>
  <si>
    <t>Oberon Sudworth</t>
  </si>
  <si>
    <t>Stanislas Martinovic</t>
  </si>
  <si>
    <t>Cordie Attoc</t>
  </si>
  <si>
    <t>Callida Cockrell</t>
  </si>
  <si>
    <t>Heindrick Hairsnape</t>
  </si>
  <si>
    <t>Bobbee Gillooly</t>
  </si>
  <si>
    <t>Kenny Labrone</t>
  </si>
  <si>
    <t>Alonso Barff</t>
  </si>
  <si>
    <t>Freida Curr</t>
  </si>
  <si>
    <t>Ethelda Rix</t>
  </si>
  <si>
    <t>Alard Bleesing</t>
  </si>
  <si>
    <t>Merrel Biskupiak</t>
  </si>
  <si>
    <t>Bethina Vaissiere</t>
  </si>
  <si>
    <t>Filmer Murdy</t>
  </si>
  <si>
    <t>Dulcie Gerb</t>
  </si>
  <si>
    <t>Maryl Tennant</t>
  </si>
  <si>
    <t>Kasper Cassie</t>
  </si>
  <si>
    <t>Reinhold Caldecot</t>
  </si>
  <si>
    <t>Haleigh Strange</t>
  </si>
  <si>
    <t>Nessa Podbury</t>
  </si>
  <si>
    <t>Adela Cyples</t>
  </si>
  <si>
    <t>Pamella Cowton</t>
  </si>
  <si>
    <t>Karlene O'Loughnan</t>
  </si>
  <si>
    <t>Krystle Fisher</t>
  </si>
  <si>
    <t>Kirstin Bonds</t>
  </si>
  <si>
    <t>Trip Jeans</t>
  </si>
  <si>
    <t>Jone Gotmann</t>
  </si>
  <si>
    <t>Lauren Sleney</t>
  </si>
  <si>
    <t>Mada Suart</t>
  </si>
  <si>
    <t>Jenna Clipsham</t>
  </si>
  <si>
    <t>Alvan MacKonochie</t>
  </si>
  <si>
    <t>Keane Klaff</t>
  </si>
  <si>
    <t>Ginny Howgego</t>
  </si>
  <si>
    <t>See Tamas</t>
  </si>
  <si>
    <t>Kristin Paulmann</t>
  </si>
  <si>
    <t>Susanetta Elvin</t>
  </si>
  <si>
    <t>Sholom Pauletti</t>
  </si>
  <si>
    <t>Allie Goodsell</t>
  </si>
  <si>
    <t>Cross Lerer</t>
  </si>
  <si>
    <t>Rusty Myerscough</t>
  </si>
  <si>
    <t>Wilden Terris</t>
  </si>
  <si>
    <t>Lilian Ivanikov</t>
  </si>
  <si>
    <t>Margaret Werrilow</t>
  </si>
  <si>
    <t>Homere Hemphrey</t>
  </si>
  <si>
    <t>Bethany Leftridge</t>
  </si>
  <si>
    <t>Kenyon Blythe</t>
  </si>
  <si>
    <t>Abeu Rasp</t>
  </si>
  <si>
    <t>Jammal Graddon</t>
  </si>
  <si>
    <t>Shaun Westraw</t>
  </si>
  <si>
    <t>Fernando Magenny</t>
  </si>
  <si>
    <t>Quintana Grgic</t>
  </si>
  <si>
    <t>Jacquetta Ivashin</t>
  </si>
  <si>
    <t>Antony Luxford</t>
  </si>
  <si>
    <t>Hyman Murley</t>
  </si>
  <si>
    <t>Zack Hoyt</t>
  </si>
  <si>
    <t>Grete Dyson</t>
  </si>
  <si>
    <t>Randolf Ferguson</t>
  </si>
  <si>
    <t>Fredrick Jumel</t>
  </si>
  <si>
    <t>Flory Eliyahu</t>
  </si>
  <si>
    <t>Shandra Higginbottam</t>
  </si>
  <si>
    <t>Laure Coan</t>
  </si>
  <si>
    <t>Ines Ambage</t>
  </si>
  <si>
    <t>Darrin Vasyukov</t>
  </si>
  <si>
    <t>Juieta Fletcher</t>
  </si>
  <si>
    <t>Anabella Paxforde</t>
  </si>
  <si>
    <t>Carrie Eliasen</t>
  </si>
  <si>
    <t>Ramon Sharpe</t>
  </si>
  <si>
    <t>Adan Ilieve</t>
  </si>
  <si>
    <t>Lorelle Cowthard</t>
  </si>
  <si>
    <t>Janey Theakston</t>
  </si>
  <si>
    <t>Isobel Gibben</t>
  </si>
  <si>
    <t>Carlynne Delooze</t>
  </si>
  <si>
    <t>Benedikta Cosyns</t>
  </si>
  <si>
    <t>Kiersten Haitlie</t>
  </si>
  <si>
    <t>Truda Jeske</t>
  </si>
  <si>
    <t>Hadlee Willarton</t>
  </si>
  <si>
    <t>Selling Price</t>
  </si>
  <si>
    <t>Row Labels</t>
  </si>
  <si>
    <t>Grand Total</t>
  </si>
  <si>
    <t>Count of Customer age</t>
  </si>
  <si>
    <t>15-28</t>
  </si>
  <si>
    <t>29-42</t>
  </si>
  <si>
    <t>43-56</t>
  </si>
  <si>
    <t>57-70</t>
  </si>
  <si>
    <t>71-85</t>
  </si>
  <si>
    <t>Discount</t>
  </si>
  <si>
    <t>Profit/Loss</t>
  </si>
  <si>
    <t>Customers in each age range</t>
  </si>
  <si>
    <t>Comment</t>
  </si>
  <si>
    <t>Discount_Amount</t>
  </si>
  <si>
    <t>Revenue</t>
  </si>
  <si>
    <t>Age_Range</t>
  </si>
  <si>
    <t>(All)</t>
  </si>
  <si>
    <t>Preparing walls</t>
  </si>
  <si>
    <t>Instructions:</t>
  </si>
  <si>
    <t>Create the following Name ranges</t>
  </si>
  <si>
    <r>
      <t xml:space="preserve">1. </t>
    </r>
    <r>
      <rPr>
        <b/>
        <sz val="11"/>
        <color theme="1"/>
        <rFont val="Calibri"/>
        <family val="2"/>
      </rPr>
      <t>Hours</t>
    </r>
    <r>
      <rPr>
        <sz val="11"/>
        <color theme="1"/>
        <rFont val="Calibri"/>
        <family val="2"/>
      </rPr>
      <t xml:space="preserve"> - referring to D6:D16</t>
    </r>
  </si>
  <si>
    <r>
      <t xml:space="preserve">2. </t>
    </r>
    <r>
      <rPr>
        <b/>
        <sz val="11"/>
        <color theme="1"/>
        <rFont val="Calibri"/>
        <family val="2"/>
      </rPr>
      <t>Total</t>
    </r>
    <r>
      <rPr>
        <sz val="11"/>
        <color theme="1"/>
        <rFont val="Calibri"/>
        <family val="2"/>
      </rPr>
      <t xml:space="preserve"> - referring to E6:E16</t>
    </r>
  </si>
  <si>
    <r>
      <t xml:space="preserve">3. </t>
    </r>
    <r>
      <rPr>
        <b/>
        <sz val="11"/>
        <color theme="1"/>
        <rFont val="Calibri"/>
        <family val="2"/>
      </rPr>
      <t>Rate</t>
    </r>
    <r>
      <rPr>
        <sz val="11"/>
        <color theme="1"/>
        <rFont val="Calibri"/>
        <family val="2"/>
      </rPr>
      <t xml:space="preserve"> - referring to G6</t>
    </r>
  </si>
  <si>
    <t>Use the range names you have created to calculate the cost for each item, and then the total bill at the bottom of the list.</t>
  </si>
  <si>
    <t>Bob the Dodgy Builder - Charge Sheet</t>
  </si>
  <si>
    <t>Item</t>
  </si>
  <si>
    <t>Hours</t>
  </si>
  <si>
    <t>Total</t>
  </si>
  <si>
    <t>Rate</t>
  </si>
  <si>
    <t>Removing old plaster</t>
  </si>
  <si>
    <t>Brew time</t>
  </si>
  <si>
    <t>Plastering walls</t>
  </si>
  <si>
    <t>Accidentally knocking off some new plaster</t>
  </si>
  <si>
    <t>Replastering bits knocked off</t>
  </si>
  <si>
    <t>Skimming</t>
  </si>
  <si>
    <t>Clear up</t>
  </si>
  <si>
    <t>Labour total</t>
  </si>
  <si>
    <t>Instructions</t>
  </si>
  <si>
    <t>1. Create range names for the ingredients, sale price and overheads figures</t>
  </si>
  <si>
    <t>2. Create a formula in cell C4 that calculates the Revenue and uses the range name for the sale price</t>
  </si>
  <si>
    <t>3. Create a formula in cell D4 that calculates the Costs and uses the range name for the  Ingredients and Overheads figures</t>
  </si>
  <si>
    <t>4. Create a formula in cell E4 that calculates the Profit</t>
  </si>
  <si>
    <t>Revenue = Sales * Sale Price</t>
  </si>
  <si>
    <t>Costs = (Ingredients * Sales) + (Overheads * Sales)</t>
  </si>
  <si>
    <t>Profits = Revenue - Costs</t>
  </si>
  <si>
    <t>Check that the answers change when you change the figures for the Ingredients, Sale Price and Overheads.</t>
  </si>
  <si>
    <t>Basic Business Plan for The Cycling Muffin Man - First Month</t>
  </si>
  <si>
    <t>Costs</t>
  </si>
  <si>
    <t>Profit</t>
  </si>
  <si>
    <t>Town Centre Lunchtimes</t>
  </si>
  <si>
    <t>Weekend Cycle Trails</t>
  </si>
  <si>
    <t>Outside Football Matches</t>
  </si>
  <si>
    <t>Ingredients</t>
  </si>
  <si>
    <t>Sale Price</t>
  </si>
  <si>
    <t>Overheads</t>
  </si>
  <si>
    <t>Figs are per muffin</t>
  </si>
  <si>
    <t>Fill up the empty coulumns (Hint - Take advantage of Named Ranges)</t>
  </si>
  <si>
    <r>
      <t xml:space="preserve">1. Calculate the </t>
    </r>
    <r>
      <rPr>
        <b/>
        <sz val="11"/>
        <color theme="1"/>
        <rFont val="Calibri"/>
        <family val="2"/>
      </rPr>
      <t>VAT Amount Column</t>
    </r>
    <r>
      <rPr>
        <sz val="11"/>
        <color theme="1"/>
        <rFont val="Calibri"/>
        <family val="2"/>
      </rPr>
      <t xml:space="preserve"> (VAT x Amount)</t>
    </r>
  </si>
  <si>
    <r>
      <t xml:space="preserve">2. </t>
    </r>
    <r>
      <rPr>
        <b/>
        <sz val="11"/>
        <color theme="1"/>
        <rFont val="Calibri"/>
        <family val="2"/>
      </rPr>
      <t>Total Amount</t>
    </r>
    <r>
      <rPr>
        <sz val="11"/>
        <color theme="1"/>
        <rFont val="Calibri"/>
        <family val="2"/>
      </rPr>
      <t xml:space="preserve"> (VAT Amount + Amount)</t>
    </r>
  </si>
  <si>
    <t>3. Calculate the 10%, 15% and 30% discount column (Total Amount x Discount)</t>
  </si>
  <si>
    <r>
      <t xml:space="preserve">4. Calculate the </t>
    </r>
    <r>
      <rPr>
        <b/>
        <sz val="11"/>
        <color theme="1"/>
        <rFont val="Calibri"/>
        <family val="2"/>
      </rPr>
      <t>Total Amount - Discount</t>
    </r>
    <r>
      <rPr>
        <sz val="11"/>
        <color theme="1"/>
        <rFont val="Calibri"/>
        <family val="2"/>
      </rPr>
      <t xml:space="preserve"> for each of the discount (10%, 15% and 30%)</t>
    </r>
  </si>
  <si>
    <t>Relative, Absolute &amp; Mixed Referencing</t>
  </si>
  <si>
    <t>VAT</t>
  </si>
  <si>
    <t>Total Amount - Discount</t>
  </si>
  <si>
    <t>S/N</t>
  </si>
  <si>
    <t>Customer</t>
  </si>
  <si>
    <t>Products</t>
  </si>
  <si>
    <t>Unit Price</t>
  </si>
  <si>
    <t xml:space="preserve">Quantity </t>
  </si>
  <si>
    <t>Amount</t>
  </si>
  <si>
    <t>VAT Amount</t>
  </si>
  <si>
    <t>Total Amount</t>
  </si>
  <si>
    <t>Liam</t>
  </si>
  <si>
    <t>Ajax</t>
  </si>
  <si>
    <t>Noah</t>
  </si>
  <si>
    <t>AM General</t>
  </si>
  <si>
    <t>William</t>
  </si>
  <si>
    <t>Ambassador</t>
  </si>
  <si>
    <t>James</t>
  </si>
  <si>
    <t>AMC</t>
  </si>
  <si>
    <t>Logan</t>
  </si>
  <si>
    <t>American</t>
  </si>
  <si>
    <t>Benjamin</t>
  </si>
  <si>
    <t>American Underslung</t>
  </si>
  <si>
    <t>Mason</t>
  </si>
  <si>
    <t>Anteros Coachworks</t>
  </si>
  <si>
    <t>Elijah</t>
  </si>
  <si>
    <t>Apollo</t>
  </si>
  <si>
    <t>Oliver</t>
  </si>
  <si>
    <t>Apperson</t>
  </si>
  <si>
    <t>Jacob</t>
  </si>
  <si>
    <t>Arnolt</t>
  </si>
  <si>
    <t>Lucas</t>
  </si>
  <si>
    <t>Auburn</t>
  </si>
  <si>
    <t>Michael</t>
  </si>
  <si>
    <t>Aurica Motors</t>
  </si>
  <si>
    <t>Alexander</t>
  </si>
  <si>
    <t>Avanti</t>
  </si>
  <si>
    <t>Ethan</t>
  </si>
  <si>
    <t>Brewster</t>
  </si>
  <si>
    <t>Daniel</t>
  </si>
  <si>
    <t>Brisco</t>
  </si>
  <si>
    <t>Matthew</t>
  </si>
  <si>
    <t>Brush</t>
  </si>
  <si>
    <t>Aiden</t>
  </si>
  <si>
    <t>BXR</t>
  </si>
  <si>
    <t>Henry</t>
  </si>
  <si>
    <t>Carroll Shelby</t>
  </si>
  <si>
    <t>Joseph</t>
  </si>
  <si>
    <t>Case</t>
  </si>
  <si>
    <t>Jackson</t>
  </si>
  <si>
    <t>Chadwick</t>
  </si>
  <si>
    <t>Complete the table below to compute the percentage for each value</t>
  </si>
  <si>
    <t>Total_Cost</t>
  </si>
  <si>
    <t>Total_Revenue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</si>
</sst>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[$$-409]* #,##0.00_ ;_-[$$-409]* \-#,##0.00\ ;_-[$$-409]* &quot;-&quot;??_ ;_-@_ "/>
    <numFmt numFmtId="165" formatCode="&quot;£&quot;#,##0.00"/>
    <numFmt numFmtId="166" formatCode="_-&quot;£&quot;* #,##0.00_-;\-&quot;£&quot;* #,##0.00_-;_-&quot;£&quot;* &quot;-&quot;??_-;_-@"/>
    <numFmt numFmtId="167" formatCode="_-* #,##0.00_-;\-* #,##0.00_-;_-* &quot;-&quot;??_-;_-@"/>
    <numFmt numFmtId="168" formatCode="_-* #,##0.000_-;\-* #,##0.000_-;_-* &quot;-&quot;??_-;_-@"/>
  </numFmts>
  <fonts count="28" x14ac:knownFonts="1">
    <font>
      <sz val="11"/>
      <color theme="1"/>
      <name val="Arial"/>
    </font>
    <font>
      <sz val="11"/>
      <color theme="1"/>
      <name val="Calibri"/>
    </font>
    <font>
      <b/>
      <sz val="11"/>
      <color rgb="FF002060"/>
      <name val="Calibri"/>
    </font>
    <font>
      <b/>
      <sz val="11"/>
      <color theme="0"/>
      <name val="Calibri"/>
    </font>
    <font>
      <sz val="11"/>
      <color rgb="FFC00000"/>
      <name val="Calibri"/>
    </font>
    <font>
      <sz val="11"/>
      <color theme="0"/>
      <name val="Calibri"/>
    </font>
    <font>
      <b/>
      <sz val="11"/>
      <color theme="1"/>
      <name val="Calibri"/>
    </font>
    <font>
      <sz val="10"/>
      <color theme="1"/>
      <name val="Arial"/>
    </font>
    <font>
      <b/>
      <sz val="11"/>
      <color rgb="FFC00000"/>
      <name val="Calibri"/>
    </font>
    <font>
      <sz val="11"/>
      <color theme="7"/>
      <name val="Calibri"/>
    </font>
    <font>
      <b/>
      <sz val="10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1"/>
      <color rgb="FFC00000"/>
      <name val="Calibri"/>
      <family val="2"/>
    </font>
    <font>
      <sz val="11"/>
      <color theme="0"/>
      <name val="Calibri"/>
      <family val="2"/>
    </font>
    <font>
      <b/>
      <i/>
      <u/>
      <sz val="12"/>
      <color theme="1"/>
      <name val="Calibri"/>
      <family val="2"/>
    </font>
    <font>
      <i/>
      <sz val="11"/>
      <color theme="1"/>
      <name val="Calibri"/>
      <family val="2"/>
    </font>
    <font>
      <i/>
      <sz val="8"/>
      <color theme="1"/>
      <name val="Calibri"/>
      <family val="2"/>
    </font>
    <font>
      <sz val="1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7F6000"/>
        <bgColor rgb="FF7F6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A8D08D"/>
        <bgColor rgb="FFA8D08D"/>
      </patternFill>
    </fill>
    <fill>
      <patternFill patternType="solid">
        <fgColor rgb="FF1E4E79"/>
        <bgColor rgb="FF1E4E79"/>
      </patternFill>
    </fill>
    <fill>
      <patternFill patternType="solid">
        <fgColor rgb="FF00B0F0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17365D"/>
        <bgColor rgb="FF17365D"/>
      </patternFill>
    </fill>
    <fill>
      <patternFill patternType="solid">
        <fgColor rgb="FF548DD4"/>
        <bgColor rgb="FF548DD4"/>
      </patternFill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2" fillId="0" borderId="0" applyFont="0" applyFill="0" applyBorder="0" applyAlignment="0" applyProtection="0"/>
    <xf numFmtId="0" fontId="12" fillId="0" borderId="1"/>
  </cellStyleXfs>
  <cellXfs count="141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3" fillId="4" borderId="2" xfId="0" applyFont="1" applyFill="1" applyBorder="1"/>
    <xf numFmtId="0" fontId="6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6" fillId="2" borderId="2" xfId="0" applyFont="1" applyFill="1" applyBorder="1"/>
    <xf numFmtId="0" fontId="1" fillId="4" borderId="1" xfId="0" applyFont="1" applyFill="1" applyBorder="1"/>
    <xf numFmtId="0" fontId="6" fillId="5" borderId="2" xfId="0" applyFont="1" applyFill="1" applyBorder="1" applyAlignment="1">
      <alignment horizontal="center"/>
    </xf>
    <xf numFmtId="0" fontId="9" fillId="2" borderId="1" xfId="0" applyFont="1" applyFill="1" applyBorder="1"/>
    <xf numFmtId="0" fontId="6" fillId="6" borderId="2" xfId="0" applyFont="1" applyFill="1" applyBorder="1" applyAlignment="1">
      <alignment horizontal="center"/>
    </xf>
    <xf numFmtId="0" fontId="6" fillId="7" borderId="2" xfId="0" applyFont="1" applyFill="1" applyBorder="1"/>
    <xf numFmtId="0" fontId="10" fillId="5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3" fillId="8" borderId="2" xfId="0" applyFont="1" applyFill="1" applyBorder="1"/>
    <xf numFmtId="0" fontId="1" fillId="0" borderId="2" xfId="0" applyFont="1" applyBorder="1"/>
    <xf numFmtId="0" fontId="8" fillId="0" borderId="0" xfId="0" applyFont="1"/>
    <xf numFmtId="0" fontId="1" fillId="0" borderId="2" xfId="0" applyFont="1" applyBorder="1" applyAlignment="1">
      <alignment horizontal="center"/>
    </xf>
    <xf numFmtId="0" fontId="11" fillId="0" borderId="0" xfId="0" applyFont="1"/>
    <xf numFmtId="164" fontId="1" fillId="2" borderId="1" xfId="0" applyNumberFormat="1" applyFont="1" applyFill="1" applyBorder="1"/>
    <xf numFmtId="164" fontId="2" fillId="2" borderId="2" xfId="0" applyNumberFormat="1" applyFont="1" applyFill="1" applyBorder="1"/>
    <xf numFmtId="164" fontId="1" fillId="2" borderId="2" xfId="0" applyNumberFormat="1" applyFont="1" applyFill="1" applyBorder="1"/>
    <xf numFmtId="164" fontId="5" fillId="4" borderId="2" xfId="0" applyNumberFormat="1" applyFont="1" applyFill="1" applyBorder="1"/>
    <xf numFmtId="164" fontId="6" fillId="2" borderId="1" xfId="0" applyNumberFormat="1" applyFont="1" applyFill="1" applyBorder="1"/>
    <xf numFmtId="164" fontId="0" fillId="0" borderId="0" xfId="0" applyNumberFormat="1" applyFont="1" applyAlignment="1"/>
    <xf numFmtId="164" fontId="4" fillId="2" borderId="1" xfId="0" applyNumberFormat="1" applyFont="1" applyFill="1" applyBorder="1"/>
    <xf numFmtId="1" fontId="1" fillId="2" borderId="2" xfId="0" applyNumberFormat="1" applyFont="1" applyFill="1" applyBorder="1"/>
    <xf numFmtId="164" fontId="7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/>
    <xf numFmtId="1" fontId="0" fillId="0" borderId="0" xfId="0" applyNumberFormat="1" applyFont="1" applyAlignment="1"/>
    <xf numFmtId="0" fontId="15" fillId="5" borderId="2" xfId="0" applyFont="1" applyFill="1" applyBorder="1" applyAlignment="1">
      <alignment horizontal="center"/>
    </xf>
    <xf numFmtId="0" fontId="16" fillId="2" borderId="2" xfId="0" applyFont="1" applyFill="1" applyBorder="1"/>
    <xf numFmtId="0" fontId="1" fillId="0" borderId="3" xfId="0" applyFont="1" applyBorder="1"/>
    <xf numFmtId="0" fontId="1" fillId="0" borderId="6" xfId="0" applyFont="1" applyBorder="1"/>
    <xf numFmtId="0" fontId="3" fillId="8" borderId="7" xfId="0" applyFont="1" applyFill="1" applyBorder="1"/>
    <xf numFmtId="0" fontId="3" fillId="8" borderId="5" xfId="0" applyFont="1" applyFill="1" applyBorder="1"/>
    <xf numFmtId="0" fontId="3" fillId="8" borderId="8" xfId="0" applyFont="1" applyFill="1" applyBorder="1"/>
    <xf numFmtId="0" fontId="1" fillId="0" borderId="9" xfId="0" applyFont="1" applyBorder="1"/>
    <xf numFmtId="0" fontId="1" fillId="0" borderId="4" xfId="0" applyFont="1" applyBorder="1"/>
    <xf numFmtId="0" fontId="1" fillId="0" borderId="10" xfId="0" applyFont="1" applyBorder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13" fillId="0" borderId="0" xfId="0" applyFont="1" applyAlignment="1"/>
    <xf numFmtId="0" fontId="16" fillId="0" borderId="0" xfId="0" applyFont="1" applyAlignment="1"/>
    <xf numFmtId="0" fontId="10" fillId="6" borderId="6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43" fontId="0" fillId="0" borderId="11" xfId="1" applyFont="1" applyBorder="1" applyAlignment="1"/>
    <xf numFmtId="43" fontId="1" fillId="2" borderId="3" xfId="1" applyFont="1" applyFill="1" applyBorder="1"/>
    <xf numFmtId="43" fontId="1" fillId="2" borderId="2" xfId="1" applyFont="1" applyFill="1" applyBorder="1"/>
    <xf numFmtId="43" fontId="1" fillId="2" borderId="1" xfId="1" applyFont="1" applyFill="1" applyBorder="1"/>
    <xf numFmtId="0" fontId="6" fillId="2" borderId="11" xfId="0" applyFont="1" applyFill="1" applyBorder="1"/>
    <xf numFmtId="43" fontId="1" fillId="2" borderId="11" xfId="0" applyNumberFormat="1" applyFont="1" applyFill="1" applyBorder="1"/>
    <xf numFmtId="0" fontId="18" fillId="2" borderId="1" xfId="0" applyFont="1" applyFill="1" applyBorder="1" applyAlignment="1">
      <alignment horizontal="center"/>
    </xf>
    <xf numFmtId="164" fontId="18" fillId="2" borderId="1" xfId="0" applyNumberFormat="1" applyFont="1" applyFill="1" applyBorder="1" applyAlignment="1">
      <alignment horizontal="center"/>
    </xf>
    <xf numFmtId="1" fontId="18" fillId="2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43" fontId="16" fillId="0" borderId="0" xfId="1" applyFont="1"/>
    <xf numFmtId="43" fontId="0" fillId="0" borderId="11" xfId="0" applyNumberFormat="1" applyFont="1" applyBorder="1" applyAlignment="1"/>
    <xf numFmtId="43" fontId="16" fillId="0" borderId="0" xfId="1" applyNumberFormat="1" applyFont="1"/>
    <xf numFmtId="43" fontId="16" fillId="0" borderId="0" xfId="0" applyNumberFormat="1" applyFont="1" applyAlignment="1"/>
    <xf numFmtId="0" fontId="16" fillId="0" borderId="0" xfId="0" applyFont="1" applyAlignment="1">
      <alignment horizontal="center"/>
    </xf>
    <xf numFmtId="10" fontId="16" fillId="0" borderId="0" xfId="0" applyNumberFormat="1" applyFont="1"/>
    <xf numFmtId="10" fontId="16" fillId="0" borderId="0" xfId="0" applyNumberFormat="1" applyFont="1" applyAlignment="1"/>
    <xf numFmtId="10" fontId="0" fillId="0" borderId="0" xfId="0" applyNumberFormat="1" applyFont="1" applyAlignment="1"/>
    <xf numFmtId="0" fontId="0" fillId="9" borderId="0" xfId="0" applyFont="1" applyFill="1" applyAlignment="1">
      <alignment horizontal="center"/>
    </xf>
    <xf numFmtId="0" fontId="0" fillId="9" borderId="0" xfId="0" applyNumberFormat="1" applyFont="1" applyFill="1" applyAlignment="1">
      <alignment horizontal="center"/>
    </xf>
    <xf numFmtId="0" fontId="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0" borderId="0" xfId="0" pivotButton="1" applyFont="1" applyAlignment="1">
      <alignment horizontal="center"/>
    </xf>
    <xf numFmtId="0" fontId="16" fillId="10" borderId="12" xfId="0" applyFont="1" applyFill="1" applyBorder="1"/>
    <xf numFmtId="0" fontId="21" fillId="3" borderId="1" xfId="2" applyFont="1" applyFill="1" applyBorder="1"/>
    <xf numFmtId="0" fontId="0" fillId="0" borderId="1" xfId="2" applyFont="1" applyAlignment="1"/>
    <xf numFmtId="0" fontId="15" fillId="0" borderId="1" xfId="2" applyFont="1"/>
    <xf numFmtId="0" fontId="16" fillId="0" borderId="1" xfId="2" applyFont="1"/>
    <xf numFmtId="0" fontId="22" fillId="0" borderId="1" xfId="2" applyFont="1" applyAlignment="1">
      <alignment vertical="top" wrapText="1"/>
    </xf>
    <xf numFmtId="0" fontId="16" fillId="2" borderId="10" xfId="2" applyFont="1" applyFill="1" applyBorder="1"/>
    <xf numFmtId="0" fontId="16" fillId="2" borderId="13" xfId="2" applyFont="1" applyFill="1" applyBorder="1"/>
    <xf numFmtId="0" fontId="16" fillId="2" borderId="9" xfId="2" applyFont="1" applyFill="1" applyBorder="1"/>
    <xf numFmtId="0" fontId="16" fillId="2" borderId="12" xfId="2" applyFont="1" applyFill="1" applyBorder="1"/>
    <xf numFmtId="0" fontId="20" fillId="11" borderId="1" xfId="2" applyFont="1" applyFill="1" applyBorder="1"/>
    <xf numFmtId="0" fontId="16" fillId="2" borderId="14" xfId="2" applyFont="1" applyFill="1" applyBorder="1"/>
    <xf numFmtId="0" fontId="16" fillId="2" borderId="1" xfId="2" applyFont="1" applyFill="1" applyBorder="1"/>
    <xf numFmtId="0" fontId="23" fillId="12" borderId="6" xfId="2" applyFont="1" applyFill="1" applyBorder="1"/>
    <xf numFmtId="0" fontId="23" fillId="12" borderId="15" xfId="2" applyFont="1" applyFill="1" applyBorder="1" applyAlignment="1">
      <alignment horizontal="center"/>
    </xf>
    <xf numFmtId="0" fontId="23" fillId="12" borderId="3" xfId="2" applyFont="1" applyFill="1" applyBorder="1" applyAlignment="1">
      <alignment horizontal="center"/>
    </xf>
    <xf numFmtId="0" fontId="23" fillId="12" borderId="2" xfId="2" applyFont="1" applyFill="1" applyBorder="1" applyAlignment="1">
      <alignment horizontal="left"/>
    </xf>
    <xf numFmtId="0" fontId="16" fillId="10" borderId="12" xfId="2" applyFont="1" applyFill="1" applyBorder="1"/>
    <xf numFmtId="0" fontId="16" fillId="13" borderId="4" xfId="2" applyFont="1" applyFill="1" applyBorder="1" applyAlignment="1">
      <alignment horizontal="center"/>
    </xf>
    <xf numFmtId="165" fontId="16" fillId="0" borderId="5" xfId="2" applyNumberFormat="1" applyFont="1" applyBorder="1" applyAlignment="1">
      <alignment horizontal="center"/>
    </xf>
    <xf numFmtId="166" fontId="16" fillId="0" borderId="2" xfId="2" applyNumberFormat="1" applyFont="1" applyBorder="1"/>
    <xf numFmtId="0" fontId="16" fillId="13" borderId="16" xfId="2" applyFont="1" applyFill="1" applyBorder="1" applyAlignment="1">
      <alignment horizontal="center"/>
    </xf>
    <xf numFmtId="0" fontId="16" fillId="10" borderId="8" xfId="2" applyFont="1" applyFill="1" applyBorder="1"/>
    <xf numFmtId="0" fontId="16" fillId="13" borderId="5" xfId="2" applyFont="1" applyFill="1" applyBorder="1" applyAlignment="1">
      <alignment horizontal="center"/>
    </xf>
    <xf numFmtId="0" fontId="23" fillId="12" borderId="2" xfId="2" applyFont="1" applyFill="1" applyBorder="1"/>
    <xf numFmtId="166" fontId="16" fillId="13" borderId="2" xfId="2" applyNumberFormat="1" applyFont="1" applyFill="1" applyBorder="1"/>
    <xf numFmtId="0" fontId="16" fillId="2" borderId="8" xfId="2" applyFont="1" applyFill="1" applyBorder="1"/>
    <xf numFmtId="0" fontId="16" fillId="2" borderId="17" xfId="2" applyFont="1" applyFill="1" applyBorder="1"/>
    <xf numFmtId="0" fontId="16" fillId="2" borderId="7" xfId="2" applyFont="1" applyFill="1" applyBorder="1"/>
    <xf numFmtId="0" fontId="22" fillId="0" borderId="1" xfId="2" applyFont="1"/>
    <xf numFmtId="0" fontId="24" fillId="0" borderId="1" xfId="2" applyFont="1"/>
    <xf numFmtId="2" fontId="25" fillId="0" borderId="1" xfId="2" applyNumberFormat="1" applyFont="1" applyAlignment="1">
      <alignment horizontal="right"/>
    </xf>
    <xf numFmtId="165" fontId="25" fillId="0" borderId="1" xfId="2" applyNumberFormat="1" applyFont="1" applyAlignment="1">
      <alignment horizontal="right"/>
    </xf>
    <xf numFmtId="2" fontId="16" fillId="0" borderId="2" xfId="2" applyNumberFormat="1" applyFont="1" applyBorder="1"/>
    <xf numFmtId="165" fontId="16" fillId="0" borderId="2" xfId="2" applyNumberFormat="1" applyFont="1" applyBorder="1"/>
    <xf numFmtId="0" fontId="26" fillId="0" borderId="1" xfId="2" applyFont="1" applyAlignment="1">
      <alignment horizontal="center"/>
    </xf>
    <xf numFmtId="0" fontId="19" fillId="2" borderId="6" xfId="2" applyFont="1" applyFill="1" applyBorder="1"/>
    <xf numFmtId="0" fontId="16" fillId="2" borderId="15" xfId="2" applyFont="1" applyFill="1" applyBorder="1"/>
    <xf numFmtId="0" fontId="16" fillId="2" borderId="3" xfId="2" applyFont="1" applyFill="1" applyBorder="1"/>
    <xf numFmtId="0" fontId="15" fillId="0" borderId="1" xfId="2" applyFont="1" applyAlignment="1">
      <alignment horizontal="center"/>
    </xf>
    <xf numFmtId="9" fontId="15" fillId="7" borderId="5" xfId="2" applyNumberFormat="1" applyFont="1" applyFill="1" applyBorder="1"/>
    <xf numFmtId="0" fontId="15" fillId="14" borderId="2" xfId="2" applyFont="1" applyFill="1" applyBorder="1" applyAlignment="1">
      <alignment horizontal="center"/>
    </xf>
    <xf numFmtId="0" fontId="15" fillId="14" borderId="2" xfId="2" applyFont="1" applyFill="1" applyBorder="1"/>
    <xf numFmtId="0" fontId="15" fillId="14" borderId="6" xfId="2" applyFont="1" applyFill="1" applyBorder="1"/>
    <xf numFmtId="9" fontId="15" fillId="14" borderId="20" xfId="2" applyNumberFormat="1" applyFont="1" applyFill="1" applyBorder="1"/>
    <xf numFmtId="9" fontId="15" fillId="14" borderId="2" xfId="2" applyNumberFormat="1" applyFont="1" applyFill="1" applyBorder="1"/>
    <xf numFmtId="9" fontId="15" fillId="14" borderId="21" xfId="2" applyNumberFormat="1" applyFont="1" applyFill="1" applyBorder="1"/>
    <xf numFmtId="0" fontId="16" fillId="0" borderId="2" xfId="2" applyFont="1" applyBorder="1" applyAlignment="1">
      <alignment horizontal="center"/>
    </xf>
    <xf numFmtId="0" fontId="16" fillId="0" borderId="2" xfId="2" applyFont="1" applyBorder="1"/>
    <xf numFmtId="167" fontId="16" fillId="0" borderId="2" xfId="2" applyNumberFormat="1" applyFont="1" applyBorder="1"/>
    <xf numFmtId="168" fontId="16" fillId="0" borderId="2" xfId="2" applyNumberFormat="1" applyFont="1" applyBorder="1"/>
    <xf numFmtId="167" fontId="16" fillId="0" borderId="6" xfId="2" applyNumberFormat="1" applyFont="1" applyBorder="1"/>
    <xf numFmtId="167" fontId="16" fillId="0" borderId="20" xfId="2" applyNumberFormat="1" applyFont="1" applyBorder="1"/>
    <xf numFmtId="9" fontId="16" fillId="15" borderId="1" xfId="2" applyNumberFormat="1" applyFont="1" applyFill="1" applyBorder="1"/>
    <xf numFmtId="167" fontId="16" fillId="15" borderId="1" xfId="2" applyNumberFormat="1" applyFont="1" applyFill="1" applyBorder="1"/>
    <xf numFmtId="167" fontId="16" fillId="16" borderId="1" xfId="2" applyNumberFormat="1" applyFont="1" applyFill="1" applyBorder="1"/>
    <xf numFmtId="0" fontId="20" fillId="4" borderId="18" xfId="2" applyFont="1" applyFill="1" applyBorder="1" applyAlignment="1">
      <alignment horizontal="center"/>
    </xf>
    <xf numFmtId="0" fontId="27" fillId="0" borderId="15" xfId="2" applyFont="1" applyBorder="1"/>
    <xf numFmtId="0" fontId="27" fillId="0" borderId="19" xfId="2" applyFont="1" applyBorder="1"/>
    <xf numFmtId="0" fontId="27" fillId="0" borderId="3" xfId="2" applyFont="1" applyBorder="1"/>
  </cellXfs>
  <cellStyles count="3">
    <cellStyle name="Comma" xfId="1" builtinId="3"/>
    <cellStyle name="Normal" xfId="0" builtinId="0"/>
    <cellStyle name="Normal 2" xfId="2" xr:uid="{48B25971-10C4-46D4-8EED-155A5B7DD3EB}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rgb="FF1E4E79"/>
          <bgColor rgb="FF1E4E79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-[$$-409]* #,##0.00_ ;_-[$$-409]* \-#,##0.00\ ;_-[$$-409]* &quot;-&quot;??_ ;_-@_ "/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0</xdr:row>
      <xdr:rowOff>66675</xdr:rowOff>
    </xdr:from>
    <xdr:ext cx="1714500" cy="4857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296275" y="66675"/>
          <a:ext cx="1714500" cy="485775"/>
        </a:xfrm>
        <a:prstGeom prst="rect">
          <a:avLst/>
        </a:prstGeom>
        <a:solidFill>
          <a:srgbClr val="002060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Was  the goal met?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       Either "Yes" or "No"</a:t>
          </a:r>
          <a:endParaRPr sz="1400"/>
        </a:p>
      </xdr:txBody>
    </xdr:sp>
    <xdr:clientData fLocksWithSheet="0"/>
  </xdr:oneCellAnchor>
  <xdr:oneCellAnchor>
    <xdr:from>
      <xdr:col>10</xdr:col>
      <xdr:colOff>28575</xdr:colOff>
      <xdr:row>3</xdr:row>
      <xdr:rowOff>171450</xdr:rowOff>
    </xdr:from>
    <xdr:ext cx="2333625" cy="11144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286750" y="742950"/>
          <a:ext cx="2333625" cy="1114425"/>
        </a:xfrm>
        <a:prstGeom prst="rect">
          <a:avLst/>
        </a:prstGeom>
        <a:solidFill>
          <a:srgbClr val="002060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Bonus Status</a:t>
          </a:r>
          <a:endParaRPr sz="1100" b="1">
            <a:solidFill>
              <a:schemeClr val="lt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If the Sales Person met his/her target, they will get 10% bonus. If not, "On Probation"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466725</xdr:colOff>
      <xdr:row>2</xdr:row>
      <xdr:rowOff>123825</xdr:rowOff>
    </xdr:from>
    <xdr:ext cx="3228975" cy="9429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553325" y="504825"/>
          <a:ext cx="3228975" cy="94297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Convert to an Excel Table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Get the  Selling price. </a:t>
          </a: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(Hint:  use Units and Sales)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552450</xdr:colOff>
      <xdr:row>4</xdr:row>
      <xdr:rowOff>28575</xdr:rowOff>
    </xdr:from>
    <xdr:ext cx="3343275" cy="8763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83888" y="3346613"/>
          <a:ext cx="3324225" cy="86677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Use the Data_Set 1 to answer this Question 1 and 2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2000" b="1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3</xdr:row>
      <xdr:rowOff>0</xdr:rowOff>
    </xdr:from>
    <xdr:ext cx="3171825" cy="7905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3764850" y="3389475"/>
          <a:ext cx="3162300" cy="78105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Use the Data_Set 2 to answer this Question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2000" b="1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1266825</xdr:colOff>
      <xdr:row>0</xdr:row>
      <xdr:rowOff>0</xdr:rowOff>
    </xdr:from>
    <xdr:ext cx="6334125" cy="21907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15916275" y="0"/>
          <a:ext cx="6334125" cy="2190750"/>
        </a:xfrm>
        <a:prstGeom prst="rect">
          <a:avLst/>
        </a:prstGeom>
        <a:solidFill>
          <a:srgbClr val="002060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Book Antiqua"/>
              <a:ea typeface="Book Antiqua"/>
              <a:cs typeface="Book Antiqua"/>
              <a:sym typeface="Book Antiqua"/>
            </a:rPr>
            <a:t>Question.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latin typeface="Book Antiqua"/>
            <a:ea typeface="Book Antiqua"/>
            <a:cs typeface="Book Antiqua"/>
            <a:sym typeface="Book Antiqua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Book Antiqua"/>
              <a:ea typeface="Book Antiqua"/>
              <a:cs typeface="Book Antiqua"/>
              <a:sym typeface="Book Antiqua"/>
            </a:rPr>
            <a:t>1.Format as a Table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Book Antiqua"/>
              <a:ea typeface="Book Antiqua"/>
              <a:cs typeface="Book Antiqua"/>
              <a:sym typeface="Book Antiqua"/>
            </a:rPr>
            <a:t>2. Categorise Customer Age into 5 Age Brackets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Book Antiqua"/>
              <a:ea typeface="Book Antiqua"/>
              <a:cs typeface="Book Antiqua"/>
              <a:sym typeface="Book Antiqua"/>
            </a:rPr>
            <a:t>3. Every customer with a quantity below 1000 gets no discount, 1000 and above gets 15% discount, 1500 and above gets 20% discount while others get 25% discount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Book Antiqua"/>
              <a:ea typeface="Book Antiqua"/>
              <a:cs typeface="Book Antiqua"/>
              <a:sym typeface="Book Antiqua"/>
            </a:rPr>
            <a:t>4. Calculate Total Cost (Quantity*Cost), Total Revenue (Quantity*Price)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Book Antiqua"/>
              <a:ea typeface="Book Antiqua"/>
              <a:cs typeface="Book Antiqua"/>
              <a:sym typeface="Book Antiqua"/>
            </a:rPr>
            <a:t>5. Calculate Discount Amount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Book Antiqua"/>
              <a:ea typeface="Book Antiqua"/>
              <a:cs typeface="Book Antiqua"/>
              <a:sym typeface="Book Antiqua"/>
            </a:rPr>
            <a:t>6. Calculate Profit/Loss  (Total Revenue less Discount Amount)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Book Antiqua"/>
              <a:ea typeface="Book Antiqua"/>
              <a:cs typeface="Book Antiqua"/>
              <a:sym typeface="Book Antiqua"/>
            </a:rPr>
            <a:t>7. Categorise Profit/Loss into "Profit" or "Loss". (Positive Value = "Profit" and Negative Value = "Loss")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10</xdr:row>
      <xdr:rowOff>9525</xdr:rowOff>
    </xdr:from>
    <xdr:ext cx="4267200" cy="1295400"/>
    <xdr:pic>
      <xdr:nvPicPr>
        <xdr:cNvPr id="2" name="image1.gif" descr="Excel 2010 exercise - Range names and absolute references (image 1)">
          <a:extLst>
            <a:ext uri="{FF2B5EF4-FFF2-40B4-BE49-F238E27FC236}">
              <a16:creationId xmlns:a16="http://schemas.microsoft.com/office/drawing/2014/main" id="{EF7ABCC6-EE3E-4BCE-867F-5733BC637DD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2181225"/>
          <a:ext cx="4267200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5</xdr:row>
      <xdr:rowOff>0</xdr:rowOff>
    </xdr:from>
    <xdr:ext cx="3409950" cy="23336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91DA161B-2181-4C34-B945-00FB438B7321}"/>
            </a:ext>
          </a:extLst>
        </xdr:cNvPr>
        <xdr:cNvSpPr/>
      </xdr:nvSpPr>
      <xdr:spPr>
        <a:xfrm>
          <a:off x="18097500" y="952500"/>
          <a:ext cx="3409950" cy="2333625"/>
        </a:xfrm>
        <a:prstGeom prst="rect">
          <a:avLst/>
        </a:prstGeom>
        <a:solidFill>
          <a:srgbClr val="323F4F"/>
        </a:solidFill>
        <a:ln w="9525" cap="flat" cmpd="sng">
          <a:solidFill>
            <a:schemeClr val="accent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HINT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lt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1. Use Relative, Absolute and Mixed Referencing to fill up the table.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lt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2. VAT Amount = Amount X VAT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lt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3. Discount = Discount % X Total Amount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lt1"/>
            </a:solidFill>
          </a:endParaRPr>
        </a:p>
      </xdr:txBody>
    </xdr: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edaniels" refreshedDate="44148.974313773149" createdVersion="6" refreshedVersion="6" minRefreshableVersion="3" recordCount="1000" xr:uid="{2A719934-7B8A-40FD-A3AC-1DF521BB0724}">
  <cacheSource type="worksheet">
    <worksheetSource name="CustomerData"/>
  </cacheSource>
  <cacheFields count="7">
    <cacheField name="Customer ID" numFmtId="0">
      <sharedItems containsSemiMixedTypes="0" containsString="0" containsNumber="1" containsInteger="1" minValue="1" maxValue="1000"/>
    </cacheField>
    <cacheField name="Customer Name" numFmtId="0">
      <sharedItems count="1000">
        <s v="Titos Glenfield"/>
        <s v="Kristi Sadler"/>
        <s v="Bessy Pattrick"/>
        <s v="Francisco Hutable"/>
        <s v="Maribeth Carrodus"/>
        <s v="Salomon Ferenczi"/>
        <s v="Bea Brenston"/>
        <s v="Geri Dugood"/>
        <s v="Berti Manes"/>
        <s v="Maurine Perroni"/>
        <s v="Kendra McGoon"/>
        <s v="Tucker Carette"/>
        <s v="Rosetta Jillis"/>
        <s v="Sherilyn Mounter"/>
        <s v="Stevie Sands-Allan"/>
        <s v="Gabbie Souten"/>
        <s v="Phip Younie"/>
        <s v="Mile McEntegart"/>
        <s v="Rainer Streak"/>
        <s v="Grady Dilon"/>
        <s v="Titos Muckian"/>
        <s v="Enos Cossell"/>
        <s v="Fitzgerald Groundwator"/>
        <s v="Jamal Malloy"/>
        <s v="Lizette Ansell"/>
        <s v="Sayre Leonardi"/>
        <s v="Brooke Balsom"/>
        <s v="Demetria Gue"/>
        <s v="Artair Ellcock"/>
        <s v="Sallie Fynan"/>
        <s v="Kylen Gowrich"/>
        <s v="Cedric Hurlin"/>
        <s v="Noellyn Schubbert"/>
        <s v="Kimberly Everill"/>
        <s v="Lynelle Prisk"/>
        <s v="Joye Deverill"/>
        <s v="Judy Steanson"/>
        <s v="Christa Fourman"/>
        <s v="Kayla Awde"/>
        <s v="Karlie Randalson"/>
        <s v="Quintin Hessay"/>
        <s v="Chaunce McConnulty"/>
        <s v="Boniface Baudinot"/>
        <s v="Fidelio Kerfoot"/>
        <s v="Nert Elie"/>
        <s v="Bron Cann"/>
        <s v="Bethena Whitesel"/>
        <s v="Querida Vass"/>
        <s v="Gates Wahlberg"/>
        <s v="Milty Devas"/>
        <s v="Charleen Gubbins"/>
        <s v="Andrey Gellibrand"/>
        <s v="Dana Paffett"/>
        <s v="Pernell Kettow"/>
        <s v="Drew Meriguet"/>
        <s v="Emilie Rosenbaum"/>
        <s v="Thorny Mintram"/>
        <s v="Keven Redhead"/>
        <s v="Halsey Rustedge"/>
        <s v="Sylvan Scurrah"/>
        <s v="Kalvin Fildes"/>
        <s v="Bentley Dawnay"/>
        <s v="Vickie Fleming"/>
        <s v="Janice Labusch"/>
        <s v="Brantley Salzberger"/>
        <s v="Brewster Surpliss"/>
        <s v="Carley Hodjetts"/>
        <s v="Mohammed Acreman"/>
        <s v="Tannie Doll"/>
        <s v="Ruperto Westmoreland"/>
        <s v="Trula Cases"/>
        <s v="Mattie Lazell"/>
        <s v="Ikey Tuson"/>
        <s v="Boyce Comins"/>
        <s v="Rosalia McGaughie"/>
        <s v="Niall Patzelt"/>
        <s v="Geoff Hub"/>
        <s v="Bradan Cuesta"/>
        <s v="Katharina Paynter"/>
        <s v="Archibald Begent"/>
        <s v="Peta Bogart"/>
        <s v="Hildagard McNysche"/>
        <s v="Asia Widdowes"/>
        <s v="Dannie Lascell"/>
        <s v="Claire Hinze"/>
        <s v="Corty McEniry"/>
        <s v="Lorelle Larchier"/>
        <s v="Luigi Ingold"/>
        <s v="Teodoro Squier"/>
        <s v="Marlene Silverman"/>
        <s v="Myriam Garthland"/>
        <s v="Stace Messom"/>
        <s v="Fayette Lawleff"/>
        <s v="Lesya Breslin"/>
        <s v="Ludovika Meegan"/>
        <s v="Fan Filipczynski"/>
        <s v="Nonna Marfe"/>
        <s v="Benjamen Grigorey"/>
        <s v="Phillis Witherspoon"/>
        <s v="Kit Nijs"/>
        <s v="Alix Musico"/>
        <s v="Bastian Tappor"/>
        <s v="Winnie Domenichelli"/>
        <s v="Vin Dentith"/>
        <s v="Daisy Mumbray"/>
        <s v="Margarette Isted"/>
        <s v="Godart Massei"/>
        <s v="Giorgi Foxten"/>
        <s v="Ximenes Josowitz"/>
        <s v="Allen McDonell"/>
        <s v="Rhys Sadlier"/>
        <s v="Johnath Dinnage"/>
        <s v="Rozalin Surgeoner"/>
        <s v="Ingelbert Saint"/>
        <s v="Marnia Calam"/>
        <s v="Melany Swait"/>
        <s v="Padraig Bilfoot"/>
        <s v="Cozmo Roos"/>
        <s v="Etheline McElrath"/>
        <s v="Nannie Hanbidge"/>
        <s v="Hillary De Coursey"/>
        <s v="Friederike Swyndley"/>
        <s v="Nollie Toogood"/>
        <s v="Regan Heijne"/>
        <s v="Sax Courtin"/>
        <s v="Jefferey McLagain"/>
        <s v="Alexandrina Gillebride"/>
        <s v="Anthony Braundt"/>
        <s v="Norma Althrop"/>
        <s v="Abigail Lindenbaum"/>
        <s v="Barbara Neeve"/>
        <s v="Wainwright Endecott"/>
        <s v="Eugene Gladeche"/>
        <s v="Whitby Dakhno"/>
        <s v="Devondra Steade"/>
        <s v="Rriocard Cammis"/>
        <s v="Alic Mayte"/>
        <s v="Rhodie Kinsey"/>
        <s v="Robers Rait"/>
        <s v="Kaitlyn Southernwood"/>
        <s v="Osbourne Skillitt"/>
        <s v="Ali Easun"/>
        <s v="Petronilla Steadman"/>
        <s v="Sheila-kathryn Gullam"/>
        <s v="Jeniece Bentote"/>
        <s v="Gerta Lidstone"/>
        <s v="Barris Egginson"/>
        <s v="Nels Downing"/>
        <s v="Johna Coniam"/>
        <s v="Jorie Wickie"/>
        <s v="Barton Babin"/>
        <s v="Earlie Thomsson"/>
        <s v="Titos Durnford"/>
        <s v="Reggie Flay"/>
        <s v="Ginger Ranstead"/>
        <s v="Davide Griswood"/>
        <s v="Audy Churchin"/>
        <s v="Theodora Roo"/>
        <s v="Margarette Nelthorp"/>
        <s v="Christen Gerrard"/>
        <s v="Bertha Reye"/>
        <s v="Trixi Vose"/>
        <s v="Redd Robeson"/>
        <s v="Maurie Corrie"/>
        <s v="Lanna Alberti"/>
        <s v="Lief Youtead"/>
        <s v="Fay Greschik"/>
        <s v="Rosco Toffalo"/>
        <s v="Magdaia Sirett"/>
        <s v="Rupert Tesdale"/>
        <s v="Valida De Freyne"/>
        <s v="Coop Slowcock"/>
        <s v="Buckie Brophy"/>
        <s v="Manda Wheelhouse"/>
        <s v="Flint Piddle"/>
        <s v="Sandor Nitto"/>
        <s v="Paige Wildbore"/>
        <s v="Kurt Sallnow"/>
        <s v="Lexie Getten"/>
        <s v="Babara Jermy"/>
        <s v="Chadwick Beckett"/>
        <s v="Alameda Medina"/>
        <s v="Maximilien Wooder"/>
        <s v="Valerie Hrinchishin"/>
        <s v="Grace Flintoff"/>
        <s v="Jesselyn Gibke"/>
        <s v="Brinn McGillivray"/>
        <s v="Lyell Cobby"/>
        <s v="Matty Dubble"/>
        <s v="Elwyn Rupp"/>
        <s v="Kristofer Fuster"/>
        <s v="Kandy Verson"/>
        <s v="Catlin Mixon"/>
        <s v="Teddie Ritchard"/>
        <s v="Bartholemy Franks"/>
        <s v="Ynes Cobley"/>
        <s v="Nathalie Kinworthy"/>
        <s v="Chandra Slaney"/>
        <s v="Staffard Lawie"/>
        <s v="Kinny Ridges"/>
        <s v="Hashim Giovannini"/>
        <s v="Addy Provest"/>
        <s v="Blondie Hugonet"/>
        <s v="Kingsley Delve"/>
        <s v="Onida Harbar"/>
        <s v="Aleda Tomasik"/>
        <s v="Reagan Karlsson"/>
        <s v="Lilian Gullivent"/>
        <s v="Malinde Leamy"/>
        <s v="Vanna Wearn"/>
        <s v="Kaitlyn Renols"/>
        <s v="Selene Runcieman"/>
        <s v="Meir Clowsley"/>
        <s v="Briney Sket"/>
        <s v="Arlina Vatini"/>
        <s v="Hillary Charnley"/>
        <s v="Joline Boddington"/>
        <s v="Julie Slides"/>
        <s v="Abagail McAline"/>
        <s v="Judah Chessel"/>
        <s v="Salmon Secombe"/>
        <s v="Lani Thal"/>
        <s v="Dona Hegarty"/>
        <s v="Sapphira Dormand"/>
        <s v="Kissee McKinless"/>
        <s v="Milt Domengue"/>
        <s v="Letizia Holbie"/>
        <s v="Alister Stygall"/>
        <s v="Gerek Dabels"/>
        <s v="Selina Kytley"/>
        <s v="Rorke Aluard"/>
        <s v="Sax Baselio"/>
        <s v="Wat Loughhead"/>
        <s v="Estella Ianiello"/>
        <s v="Brannon Lang"/>
        <s v="Burgess Trevon"/>
        <s v="Caril Disbury"/>
        <s v="Ede Caser"/>
        <s v="Tait Cordeau"/>
        <s v="Cher Tillerton"/>
        <s v="Alvan Stellino"/>
        <s v="Cullen Pagen"/>
        <s v="Shaun Spary"/>
        <s v="Daven Zimmermanns"/>
        <s v="Thea Rawstorn"/>
        <s v="Ives Bonnette"/>
        <s v="Vernen Gerring"/>
        <s v="Mellisent Slaten"/>
        <s v="Oran Farress"/>
        <s v="Bevvy Minelli"/>
        <s v="Lion Pimblott"/>
        <s v="Grannie Cawdery"/>
        <s v="Raimundo Alexandrescu"/>
        <s v="Ophelie Fairn"/>
        <s v="Elisabeth Piola"/>
        <s v="Sammie Braghini"/>
        <s v="Dudley Epp"/>
        <s v="Nye Tersay"/>
        <s v="Vance McInerney"/>
        <s v="Wes Clows"/>
        <s v="Aloin Mackness"/>
        <s v="Caryl Huntington"/>
        <s v="Rosella Danilyuk"/>
        <s v="Dotty Grimme"/>
        <s v="Ev Bradly"/>
        <s v="Leonidas Starcks"/>
        <s v="Ernestus Bilovsky"/>
        <s v="Gerladina Branscombe"/>
        <s v="Rochette Hayden"/>
        <s v="Chrisy O'Nion"/>
        <s v="Aurelia Passmore"/>
        <s v="Westleigh Deporte"/>
        <s v="Creight Gabotti"/>
        <s v="Jannel Pevsner"/>
        <s v="Lucita Gridley"/>
        <s v="Des Boud"/>
        <s v="Sheila-kathryn Britto"/>
        <s v="Christabel Kenshole"/>
        <s v="Ilysa Collough"/>
        <s v="Isaac Claibourn"/>
        <s v="Dunstan Devita"/>
        <s v="King Titmus"/>
        <s v="Wilden Baudrey"/>
        <s v="Nelle Godart"/>
        <s v="Rossy Knutsen"/>
        <s v="Cobby Loveard"/>
        <s v="Loy Handsheart"/>
        <s v="Emmalee Henken"/>
        <s v="Parry Toplis"/>
        <s v="Garry Bode"/>
        <s v="Kamillah Howatt"/>
        <s v="Nariko Jaffra"/>
        <s v="Orlan Soutter"/>
        <s v="Clarabelle Cosson"/>
        <s v="Tonya Vedeshkin"/>
        <s v="Alfie Muscat"/>
        <s v="Adina Grossier"/>
        <s v="Celie Oleszcuk"/>
        <s v="Hyacinthe Blasl"/>
        <s v="Hilario Zorzutti"/>
        <s v="Odella Sirkett"/>
        <s v="Pinchas Dillamore"/>
        <s v="Gram Geerits"/>
        <s v="Sondra Roubottom"/>
        <s v="Mair Jantel"/>
        <s v="Eddie Craigmyle"/>
        <s v="Thatch Verma"/>
        <s v="Rawley Cranmer"/>
        <s v="Ody Napoli"/>
        <s v="Kinsley Kissack"/>
        <s v="Salim Bellingham"/>
        <s v="Gordie Kilshaw"/>
        <s v="Farly Boichat"/>
        <s v="Forster Miguel"/>
        <s v="Liva Pepperell"/>
        <s v="Euphemia Nacey"/>
        <s v="Emerson Stollenberg"/>
        <s v="Oby Wassell"/>
        <s v="Dame Brakewell"/>
        <s v="Jessee Serrier"/>
        <s v="Linda Broomhall"/>
        <s v="Dolli Dibb"/>
        <s v="Markus Hardi"/>
        <s v="Emma Meneghi"/>
        <s v="Phillip Rocks"/>
        <s v="Tony Westgarth"/>
        <s v="Lenci Brantzen"/>
        <s v="Caressa Colbert"/>
        <s v="Port Gabbetis"/>
        <s v="Levey Greathead"/>
        <s v="Devondra Stringer"/>
        <s v="Peirce Worsley"/>
        <s v="Stormi Rawkesby"/>
        <s v="Manuel McCuthais"/>
        <s v="Balduin Denkel"/>
        <s v="Winston Matisse"/>
        <s v="Daryl Gutcher"/>
        <s v="Thain Vawton"/>
        <s v="Joane Brislane"/>
        <s v="Dana Mably"/>
        <s v="Una Treece"/>
        <s v="Coriss Relph"/>
        <s v="Betteann Quiddington"/>
        <s v="Cassandra Bowra"/>
        <s v="Florella Gomm"/>
        <s v="Mordecai Heugel"/>
        <s v="Maria Bridywater"/>
        <s v="Derril Ubsdell"/>
        <s v="Armando Guitel"/>
        <s v="Catlaina Moakson"/>
        <s v="Janos Legges"/>
        <s v="Giordano Abrahmovici"/>
        <s v="Sonnie Hardy"/>
        <s v="Robenia Le Pruvost"/>
        <s v="Osbert Abbate"/>
        <s v="Rheba Konzel"/>
        <s v="Lorena Veneur"/>
        <s v="Ced Sherratt"/>
        <s v="Timmy Jossel"/>
        <s v="Roseline Pittem"/>
        <s v="Eadie Upson"/>
        <s v="Mahala Sibille"/>
        <s v="Araldo Zellick"/>
        <s v="Oralla Stroder"/>
        <s v="Sheffie Ughini"/>
        <s v="Farlie Kaye"/>
        <s v="Tallulah Massie"/>
        <s v="Olva Elmore"/>
        <s v="Tersina Shellibeer"/>
        <s v="Juline Glas"/>
        <s v="Josefa Peddowe"/>
        <s v="Sigismundo Waterhowse"/>
        <s v="Aaron Vesty"/>
        <s v="Belva Westgate"/>
        <s v="Mehetabel Dundridge"/>
        <s v="Scarface Livezley"/>
        <s v="Berthe Rounsefell"/>
        <s v="Rosamund Dainty"/>
        <s v="Sheelah Boyall"/>
        <s v="Merrile Haggata"/>
        <s v="Katrina Maylam"/>
        <s v="Zak Whelband"/>
        <s v="Colly Roseby"/>
        <s v="Gerome Losemann"/>
        <s v="Christin Skalls"/>
        <s v="Mervin Peat"/>
        <s v="Damien Figger"/>
        <s v="Polly Syrett"/>
        <s v="Anthea Renals"/>
        <s v="Madelene Helkin"/>
        <s v="Amber Dearth"/>
        <s v="Joelie Wabey"/>
        <s v="Devina Blanning"/>
        <s v="Isaiah Guerrero"/>
        <s v="Biron Likly"/>
        <s v="Sherwin St. Queintain"/>
        <s v="Haley Peaseman"/>
        <s v="Bruis Johananov"/>
        <s v="Zachery Portugal"/>
        <s v="Georgette Barltrop"/>
        <s v="Shane Bastide"/>
        <s v="Chad Ornillos"/>
        <s v="Kyla Duckitt"/>
        <s v="Layla Samter"/>
        <s v="Northrop Elleton"/>
        <s v="Daven Hartzenberg"/>
        <s v="Gypsy Zimmermanns"/>
        <s v="Ty Iverson"/>
        <s v="Eden Pohlke"/>
        <s v="Ber Steggals"/>
        <s v="Wang Vlasenkov"/>
        <s v="Terrance Nixon"/>
        <s v="Finn Sarsons"/>
        <s v="Vinson Soughton"/>
        <s v="Joane Birden"/>
        <s v="Gale Horrod"/>
        <s v="Sholom Sabbin"/>
        <s v="Lacy Guilloud"/>
        <s v="Connie Orans"/>
        <s v="Ignaz Meriot"/>
        <s v="Virginie Benko"/>
        <s v="Gui Donald"/>
        <s v="Benyamin Lyenyng"/>
        <s v="Bradley Hartshorn"/>
        <s v="Westley Davisson"/>
        <s v="Alena Tewelson"/>
        <s v="Thayne Jarvis"/>
        <s v="Nadya Commusso"/>
        <s v="Tulley Handrock"/>
        <s v="Riva MacNamee"/>
        <s v="Marlyn Balam"/>
        <s v="Danita Fallen"/>
        <s v="Gloriane Styles"/>
        <s v="Skyler Dubbin"/>
        <s v="Darrell Dahmke"/>
        <s v="Neils Worsell"/>
        <s v="Kelley Jent"/>
        <s v="Humphrey Finders"/>
        <s v="Shandra Blincko"/>
        <s v="Kristopher Merryfield"/>
        <s v="Vivyanne Dederich"/>
        <s v="Felecia Danilchev"/>
        <s v="Dollie Bravey"/>
        <s v="Ody Hindshaw"/>
        <s v="Lissa Couroy"/>
        <s v="Zora Jantel"/>
        <s v="Elliot Stoddart"/>
        <s v="Evangelin Callington"/>
        <s v="Leone Ledgister"/>
        <s v="Seline MacGhee"/>
        <s v="Aloysia Vertey"/>
        <s v="Caressa Curmi"/>
        <s v="Eugenius Hardware"/>
        <s v="Doug Towndrow"/>
        <s v="Tris Tobias"/>
        <s v="Ozzie Swiffen"/>
        <s v="Rita Fogarty"/>
        <s v="Rossie Sijmons"/>
        <s v="Ber Lindenfeld"/>
        <s v="Gertie Johl"/>
        <s v="Athene Bouldstridge"/>
        <s v="Sigismondo Diperaus"/>
        <s v="Nona Wipper"/>
        <s v="Lonnard Tompkin"/>
        <s v="Kincaid Sibley"/>
        <s v="Meg Carlozzi"/>
        <s v="Catherina Heselwood"/>
        <s v="Stanton Petts"/>
        <s v="Tessie Sircomb"/>
        <s v="Barb Healeas"/>
        <s v="Ivar Axston"/>
        <s v="Kayla Bruhke"/>
        <s v="Katinka Pettinger"/>
        <s v="Elayne Ekless"/>
        <s v="Roxane Blunsum"/>
        <s v="Oralla Helis"/>
        <s v="Josi Chessum"/>
        <s v="Dara Crewe"/>
        <s v="Arie Jakes"/>
        <s v="Chaunce Southerell"/>
        <s v="Hurley Futcher"/>
        <s v="Simone Blyde"/>
        <s v="Aime Garbutt"/>
        <s v="Reinald Christaeas"/>
        <s v="Kasey Richemond"/>
        <s v="Jeri Lindstedt"/>
        <s v="Scarlett Wyett"/>
        <s v="Marjory Bossingham"/>
        <s v="Christyna Seamon"/>
        <s v="Boigie Copcott"/>
        <s v="Emylee Spratley"/>
        <s v="Derek Geist"/>
        <s v="Hunter Minchinton"/>
        <s v="Herman Shoebridge"/>
        <s v="Calv Bucklan"/>
        <s v="Lonee Doncom"/>
        <s v="Vincenty Smullen"/>
        <s v="Carmelle Achromov"/>
        <s v="Kellie Mandell"/>
        <s v="Nert Jaquemar"/>
        <s v="Cissiee Borne"/>
        <s v="Judye Hoyles"/>
        <s v="Ralph MacCoughen"/>
        <s v="Wells Lyston"/>
        <s v="Artur Giacomelli"/>
        <s v="Oneida Lorek"/>
        <s v="Lindi Savage"/>
        <s v="Faustina Francescotti"/>
        <s v="Borden Bezley"/>
        <s v="Eldridge Grills"/>
        <s v="Fulvia Eadmead"/>
        <s v="Saudra Farra"/>
        <s v="Deny Pates"/>
        <s v="Lissi Ludye"/>
        <s v="Grange Espin"/>
        <s v="Kinnie Tolson"/>
        <s v="Phaedra Roff"/>
        <s v="Kasper Salt"/>
        <s v="Ruperta Ortega"/>
        <s v="Kennie Goodbourn"/>
        <s v="Darrin Wandrach"/>
        <s v="Quintana Kubat"/>
        <s v="Dexter Eaden"/>
        <s v="Davon Spere"/>
        <s v="Finley Churchman"/>
        <s v="Gabbey Wrates"/>
        <s v="Livy Theobald"/>
        <s v="Morly Vasilov"/>
        <s v="Peta Porson"/>
        <s v="Aurora Hawe"/>
        <s v="Gar Hebditch"/>
        <s v="Stephie Janku"/>
        <s v="Miguela Raikes"/>
        <s v="Cletis Wikey"/>
        <s v="Stanton Momery"/>
        <s v="Brodie Manuele"/>
        <s v="Susie Bordman"/>
        <s v="Sansone Willimot"/>
        <s v="Mari Phebee"/>
        <s v="Myrvyn Piscopiello"/>
        <s v="Ula McFeate"/>
        <s v="Dorice Blankau"/>
        <s v="Audrye Hoggan"/>
        <s v="Osbert Heggs"/>
        <s v="Taber Stiller"/>
        <s v="Florida Sprigings"/>
        <s v="Cybil Garfath"/>
        <s v="Tod Herrema"/>
        <s v="Royall Dallyn"/>
        <s v="Spenser Inderwick"/>
        <s v="Leah Kendrick"/>
        <s v="Barty Coulter"/>
        <s v="Robert Leale"/>
        <s v="Felipe Doey"/>
        <s v="Culley Stoves"/>
        <s v="Alyce Lantoph"/>
        <s v="Beret Laise"/>
        <s v="Ernesto Bousler"/>
        <s v="Cristy Rozycki"/>
        <s v="Foss Strangman"/>
        <s v="Grove Utterson"/>
        <s v="Stanley Showalter"/>
        <s v="Jenny Stranio"/>
        <s v="Manny Tomkin"/>
        <s v="Corrianne Darlington"/>
        <s v="Leslie Franzen"/>
        <s v="Vanna Smedley"/>
        <s v="Brigit Roon"/>
        <s v="Bastien Dani"/>
        <s v="Jobina Covendon"/>
        <s v="Fairlie Banes"/>
        <s v="Wynne Husband"/>
        <s v="Mathian Mulcaster"/>
        <s v="Horatius Ausello"/>
        <s v="Odie Poultney"/>
        <s v="Ahmad Damrell"/>
        <s v="Lurline Longmire"/>
        <s v="Bellina Physic"/>
        <s v="Hazel Toderini"/>
        <s v="Hannie Wathen"/>
        <s v="Marion Beyne"/>
        <s v="Nolana Shipley"/>
        <s v="Eb Gotter"/>
        <s v="Hi Samet"/>
        <s v="Ly Rex"/>
        <s v="Filbert Keeling"/>
        <s v="Iver Learmount"/>
        <s v="Lanette Mufford"/>
        <s v="Audra Farrimond"/>
        <s v="Norene Cork"/>
        <s v="Ingaberg Dalzell"/>
        <s v="Graehme Chantler"/>
        <s v="Amory Lutton"/>
        <s v="Nicolina Andersen"/>
        <s v="Karl Ellins"/>
        <s v="Laurene Mallock"/>
        <s v="Wildon Reaper"/>
        <s v="Brandise Scanlan"/>
        <s v="Pippy Wabey"/>
        <s v="Jodi Loads"/>
        <s v="Tabbie Brian"/>
        <s v="Engelbert Foxworthy"/>
        <s v="Aguie Wisbey"/>
        <s v="Drusilla Pyrah"/>
        <s v="Pascal Steketee"/>
        <s v="Bride Whyard"/>
        <s v="Denver Brimicombe"/>
        <s v="Mattie Godin"/>
        <s v="Ingelbert Maymond"/>
        <s v="Annice Bauldrey"/>
        <s v="Kelvin Colegrove"/>
        <s v="Kelli Wildash"/>
        <s v="Elston Pennigar"/>
        <s v="Zacharia Cuttings"/>
        <s v="Rubetta Formie"/>
        <s v="Fair Lewens"/>
        <s v="Laurice Kinzel"/>
        <s v="Errick Polotti"/>
        <s v="Don Mulliner"/>
        <s v="Elwira Novotna"/>
        <s v="Marchall Ringham"/>
        <s v="Nellie Jerosch"/>
        <s v="Jennette Jennens"/>
        <s v="Milt Urquhart"/>
        <s v="Pavia Gingel"/>
        <s v="Jessika Delwater"/>
        <s v="Klaus Leaman"/>
        <s v="Babb Lynskey"/>
        <s v="Leicester Chimenti"/>
        <s v="Dario Waleworke"/>
        <s v="Car Curley"/>
        <s v="Raf Saill"/>
        <s v="Lizette Goodwin"/>
        <s v="Milzie Tout"/>
        <s v="Ezequiel Ottawell"/>
        <s v="Hughie Tarney"/>
        <s v="Doralia Hanhardt"/>
        <s v="Merrile Drury"/>
        <s v="Norri Cod"/>
        <s v="Livy Reyne"/>
        <s v="Moyna Eam"/>
        <s v="Jaquelyn Vittori"/>
        <s v="Maurice Dzenisenka"/>
        <s v="Neely Pumfrett"/>
        <s v="Lynsey Ghioni"/>
        <s v="Bailie Shortall"/>
        <s v="Donica Zavattero"/>
        <s v="Coreen Stow"/>
        <s v="Kristy Mughal"/>
        <s v="Chauncey Wardrope"/>
        <s v="Haze Cutridge"/>
        <s v="Brannon Moisey"/>
        <s v="Tamas Morby"/>
        <s v="Finn Kirk"/>
        <s v="Patsy Conneau"/>
        <s v="Booth Bridgens"/>
        <s v="Clemmy Hartle"/>
        <s v="Leodora Koppen"/>
        <s v="Sheff Wilsdon"/>
        <s v="Alard Bavester"/>
        <s v="Minni Seres"/>
        <s v="Olivero Edelman"/>
        <s v="Nessie Espinas"/>
        <s v="Norina Parlatt"/>
        <s v="Odell Imos"/>
        <s v="Seward Battista"/>
        <s v="Winthrop Sankey"/>
        <s v="Woodman Ligertwood"/>
        <s v="Kore MacKilroe"/>
        <s v="El Chellam"/>
        <s v="Lemmy Bottell"/>
        <s v="Giffy Spillane"/>
        <s v="Temple Isaq"/>
        <s v="Lenette McNeely"/>
        <s v="Aluin McCloch"/>
        <s v="Bernita Lealle"/>
        <s v="Tabby Moles"/>
        <s v="Cathryn Klempke"/>
        <s v="Liz Magnar"/>
        <s v="Vale Bonson"/>
        <s v="Avigdor Keep"/>
        <s v="Kamillah Wheatland"/>
        <s v="Frederica Hearnaman"/>
        <s v="Casey Rooper"/>
        <s v="Chrissie D'Oyly"/>
        <s v="Noby Rennicks"/>
        <s v="Ange Cavil"/>
        <s v="Enid Mickelwright"/>
        <s v="Zed Teliga"/>
        <s v="Honey Fryatt"/>
        <s v="Franky Doxey"/>
        <s v="Margaretta Immings"/>
        <s v="Kassi Hadwin"/>
        <s v="Gilligan Cope"/>
        <s v="Juliane Charity"/>
        <s v="Shellysheldon Richfield"/>
        <s v="Suzanne Dominey"/>
        <s v="Merrielle Bentzen"/>
        <s v="Loren O'Neill"/>
        <s v="Latia Skim"/>
        <s v="Desiree Cerie"/>
        <s v="Boony Walley"/>
        <s v="Birdie Baskerville"/>
        <s v="Keelia Langhorne"/>
        <s v="Noreen Braycotton"/>
        <s v="Viviyan Lounds"/>
        <s v="Wesley Dunrige"/>
        <s v="Mela Stancer"/>
        <s v="Wilona Maggorini"/>
        <s v="Jaymie Espasa"/>
        <s v="Ignatius Brandrick"/>
        <s v="Kerwin Eydel"/>
        <s v="Emelia Cartin"/>
        <s v="Brendan Storey"/>
        <s v="Ferdy Vickors"/>
        <s v="Arvin Blowne"/>
        <s v="Benito Gullifant"/>
        <s v="Chev Francisco"/>
        <s v="Dorian Minillo"/>
        <s v="Gawain McCheyne"/>
        <s v="Traci Schiesterl"/>
        <s v="Valaree Stammirs"/>
        <s v="Delainey Onele"/>
        <s v="Wye Baversor"/>
        <s v="Deb Youhill"/>
        <s v="Gamaliel Boyn"/>
        <s v="Horatio Baise"/>
        <s v="Trace Frentz"/>
        <s v="Fitzgerald Edgler"/>
        <s v="Nikolaus Minty"/>
        <s v="Cameron Densumbe"/>
        <s v="Davidde Bodell"/>
        <s v="Dari Bloomfield"/>
        <s v="Clayson Crone"/>
        <s v="Sophronia Broadhurst"/>
        <s v="Halsy Chastaing"/>
        <s v="Ginger Dacks"/>
        <s v="Adrian Goodbarr"/>
        <s v="Arley Yexley"/>
        <s v="Edna Bortolozzi"/>
        <s v="Wittie Steanyng"/>
        <s v="Nell Walworche"/>
        <s v="Caralie Cubin"/>
        <s v="Tripp O'Tierney"/>
        <s v="Jareb Bluschke"/>
        <s v="Florri Noyes"/>
        <s v="Smith Lintill"/>
        <s v="Hallsy Gittings"/>
        <s v="Clarette Barham"/>
        <s v="Octavius Yoseloff"/>
        <s v="Hollyanne Tingle"/>
        <s v="Sumner Stadding"/>
        <s v="Daffy Proven"/>
        <s v="Shaine Ewbanche"/>
        <s v="Kareem Rowney"/>
        <s v="Cooper Rowet"/>
        <s v="Russell Bernlin"/>
        <s v="Isabeau Grigor"/>
        <s v="Willy Atwell"/>
        <s v="Mike Baguley"/>
        <s v="Hadlee Brandoni"/>
        <s v="Uriah Dahlberg"/>
        <s v="Ozzie Girardeau"/>
        <s v="Frankie Schult"/>
        <s v="Elianora Ledington"/>
        <s v="Bertie McIlhone"/>
        <s v="Glennie Jepson"/>
        <s v="Krista Carles"/>
        <s v="Artus Miere"/>
        <s v="Sandra Blackley"/>
        <s v="Kimberly Glanister"/>
        <s v="Faythe Kigelman"/>
        <s v="Rubi Faivre"/>
        <s v="Barry Moxham"/>
        <s v="Noelle Simonsson"/>
        <s v="Jeffie Iacomettii"/>
        <s v="Chariot Kippling"/>
        <s v="Kinnie Jerratsch"/>
        <s v="Sile Stivens"/>
        <s v="Olive Coggon"/>
        <s v="Alain Quarrell"/>
        <s v="Godiva Probert"/>
        <s v="Kyla Burlay"/>
        <s v="Manfred Langrish"/>
        <s v="Loren Curness"/>
        <s v="Wenonah Silley"/>
        <s v="Camile Dowdam"/>
        <s v="Vinnie MacClancey"/>
        <s v="Giovanni Springett"/>
        <s v="Collin Columbell"/>
        <s v="Jeremias Rissom"/>
        <s v="Jasmina MacAllen"/>
        <s v="Berky Rossborough"/>
        <s v="Bobbie Pieroni"/>
        <s v="Dianna Sacker"/>
        <s v="Ivie Ventham"/>
        <s v="Carny Hodjetts"/>
        <s v="Sam Cicchitello"/>
        <s v="Lindi Castenda"/>
        <s v="Hymie Fielders"/>
        <s v="Caitlin Fergyson"/>
        <s v="Vivie Warrender"/>
        <s v="Dee dee Hendrichs"/>
        <s v="Galen Spong"/>
        <s v="Hallie Sherrocks"/>
        <s v="Taber Ody"/>
        <s v="Baldwin Lindegard"/>
        <s v="Atlante Jenkerson"/>
        <s v="De witt Roocroft"/>
        <s v="Janine Outibridge"/>
        <s v="Balduin Swindells"/>
        <s v="Wiley Lambrook"/>
        <s v="Purcell Tatam"/>
        <s v="Gretal Etridge"/>
        <s v="Ewart Gotcher"/>
        <s v="Nedi Nisco"/>
        <s v="Graeme Mowles"/>
        <s v="Anita Albasini"/>
        <s v="Waiter Punt"/>
        <s v="Koral Caddies"/>
        <s v="Ade Grist"/>
        <s v="Corabelle Harroll"/>
        <s v="Scarlet Gutherson"/>
        <s v="Rupert Braban"/>
        <s v="Deb Junes"/>
        <s v="Itch Braund"/>
        <s v="Alasdair Klee"/>
        <s v="Durward Ayris"/>
        <s v="Gerardo Upham"/>
        <s v="Zandra D'Aguanno"/>
        <s v="Shanda Jess"/>
        <s v="Arlena Bunclark"/>
        <s v="Arleen Liepins"/>
        <s v="Valentina Harley"/>
        <s v="Buddy Pittwood"/>
        <s v="Harris Furneaux"/>
        <s v="Doti Sexten"/>
        <s v="Julianna Maps"/>
        <s v="Denys Tilzey"/>
        <s v="Pyotr Josskowitz"/>
        <s v="Pavel Beeswing"/>
        <s v="Homere Ambrosio"/>
        <s v="Tabitha Crellim"/>
        <s v="Harriot Dewbury"/>
        <s v="Sampson MacKessock"/>
        <s v="Kenna Glencorse"/>
        <s v="Eugenia Perri"/>
        <s v="Benedetto McCathie"/>
        <s v="Lazaro Gartshore"/>
        <s v="Pandora Brownell"/>
        <s v="Francis Chaldecott"/>
        <s v="Eleni Gosker"/>
        <s v="Rich McAvaddy"/>
        <s v="Taryn Jentet"/>
        <s v="Preston Zannutti"/>
        <s v="Tabor Feld"/>
        <s v="Lexie De Mitris"/>
        <s v="Tabina Lawson"/>
        <s v="Ranee Yedy"/>
        <s v="Eustacia Skakunas"/>
        <s v="Ollie Gilyott"/>
        <s v="Gardener Atcock"/>
        <s v="Allsun Landon"/>
        <s v="Carling Larmuth"/>
        <s v="Gale Blood"/>
        <s v="Jordon Whittek"/>
        <s v="Dianne Georgeon"/>
        <s v="Jamima Doorey"/>
        <s v="Lynea Dimitrescu"/>
        <s v="Lukas Curcher"/>
        <s v="Jory Shorter"/>
        <s v="Rollo Sheehy"/>
        <s v="Brianne Andreichik"/>
        <s v="Parke Gauson"/>
        <s v="Angie Messham"/>
        <s v="Dulcinea Cardoo"/>
        <s v="Nerty Tripet"/>
        <s v="Ingrim Tither"/>
        <s v="Harriette Eshelby"/>
        <s v="Saundra Goldstein"/>
        <s v="Jarred Lovelace"/>
        <s v="Bogey Hutchings"/>
        <s v="Cyrillus Caulder"/>
        <s v="Roddie Mullaney"/>
        <s v="Donni Croxford"/>
        <s v="Kristan Comellini"/>
        <s v="Chrisse Eltune"/>
        <s v="Miriam Creaven"/>
        <s v="Clementine Bilfoot"/>
        <s v="Caresse Nevins"/>
        <s v="Winni Freschini"/>
        <s v="Abby MacKereth"/>
        <s v="Tessi Costigan"/>
        <s v="Carolynn De Angelo"/>
        <s v="Josiah Yurkov"/>
        <s v="Pooh Tuddenham"/>
        <s v="Iolanthe Sogg"/>
        <s v="Matty Merwe"/>
        <s v="Ambros Rings"/>
        <s v="Nicky Daoust"/>
        <s v="Riannon Strowthers"/>
        <s v="Hilda D'Antuoni"/>
        <s v="Rurik Comben"/>
        <s v="Maribel Howchin"/>
        <s v="Stephanus Burchell"/>
        <s v="Sid Berthelmot"/>
        <s v="Dirk Eastgate"/>
        <s v="Griffy Extence"/>
        <s v="Celisse Northridge"/>
        <s v="Dixie Jillitt"/>
        <s v="Richmond Ferryman"/>
        <s v="Raffaello Warnock"/>
        <s v="Jenna Shall"/>
        <s v="Costa Skehens"/>
        <s v="Titus Bothwell"/>
        <s v="Stephen Donald"/>
        <s v="Fritz Hickisson"/>
        <s v="Salomon Ivakhno"/>
        <s v="Hugo Bickmore"/>
        <s v="Jerrold Haines"/>
        <s v="Rafael Danzey"/>
        <s v="Eduino Malec"/>
        <s v="Ginevra Villa"/>
        <s v="Horatio Rabl"/>
        <s v="Oberon Sudworth"/>
        <s v="Stanislas Martinovic"/>
        <s v="Cordie Attoc"/>
        <s v="Callida Cockrell"/>
        <s v="Heindrick Hairsnape"/>
        <s v="Bobbee Gillooly"/>
        <s v="Kenny Labrone"/>
        <s v="Alonso Barff"/>
        <s v="Freida Curr"/>
        <s v="Ethelda Rix"/>
        <s v="Alard Bleesing"/>
        <s v="Merrel Biskupiak"/>
        <s v="Bethina Vaissiere"/>
        <s v="Filmer Murdy"/>
        <s v="Dulcie Gerb"/>
        <s v="Maryl Tennant"/>
        <s v="Kasper Cassie"/>
        <s v="Reinhold Caldecot"/>
        <s v="Haleigh Strange"/>
        <s v="Nessa Podbury"/>
        <s v="Adela Cyples"/>
        <s v="Pamella Cowton"/>
        <s v="Karlene O'Loughnan"/>
        <s v="Krystle Fisher"/>
        <s v="Kirstin Bonds"/>
        <s v="Trip Jeans"/>
        <s v="Jone Gotmann"/>
        <s v="Lauren Sleney"/>
        <s v="Mada Suart"/>
        <s v="Jenna Clipsham"/>
        <s v="Alvan MacKonochie"/>
        <s v="Keane Klaff"/>
        <s v="Ginny Howgego"/>
        <s v="See Tamas"/>
        <s v="Kristin Paulmann"/>
        <s v="Susanetta Elvin"/>
        <s v="Sholom Pauletti"/>
        <s v="Allie Goodsell"/>
        <s v="Cross Lerer"/>
        <s v="Rusty Myerscough"/>
        <s v="Wilden Terris"/>
        <s v="Lilian Ivanikov"/>
        <s v="Margaret Werrilow"/>
        <s v="Homere Hemphrey"/>
        <s v="Bethany Leftridge"/>
        <s v="Kenyon Blythe"/>
        <s v="Abeu Rasp"/>
        <s v="Jammal Graddon"/>
        <s v="Shaun Westraw"/>
        <s v="Fernando Magenny"/>
        <s v="Quintana Grgic"/>
        <s v="Jacquetta Ivashin"/>
        <s v="Antony Luxford"/>
        <s v="Hyman Murley"/>
        <s v="Zack Hoyt"/>
        <s v="Grete Dyson"/>
        <s v="Randolf Ferguson"/>
        <s v="Fredrick Jumel"/>
        <s v="Flory Eliyahu"/>
        <s v="Shandra Higginbottam"/>
        <s v="Laure Coan"/>
        <s v="Ines Ambage"/>
        <s v="Darrin Vasyukov"/>
        <s v="Juieta Fletcher"/>
        <s v="Anabella Paxforde"/>
        <s v="Carrie Eliasen"/>
        <s v="Ramon Sharpe"/>
        <s v="Adan Ilieve"/>
        <s v="Lorelle Cowthard"/>
        <s v="Janey Theakston"/>
        <s v="Isobel Gibben"/>
        <s v="Carlynne Delooze"/>
        <s v="Benedikta Cosyns"/>
        <s v="Kiersten Haitlie"/>
        <s v="Truda Jeske"/>
        <s v="Hadlee Willarton"/>
      </sharedItems>
    </cacheField>
    <cacheField name="Customer age" numFmtId="0">
      <sharedItems containsSemiMixedTypes="0" containsString="0" containsNumber="1" containsInteger="1" minValue="15" maxValue="85" count="71">
        <n v="24"/>
        <n v="40"/>
        <n v="32"/>
        <n v="75"/>
        <n v="67"/>
        <n v="56"/>
        <n v="61"/>
        <n v="79"/>
        <n v="72"/>
        <n v="18"/>
        <n v="82"/>
        <n v="57"/>
        <n v="55"/>
        <n v="15"/>
        <n v="43"/>
        <n v="52"/>
        <n v="76"/>
        <n v="27"/>
        <n v="84"/>
        <n v="66"/>
        <n v="70"/>
        <n v="33"/>
        <n v="64"/>
        <n v="58"/>
        <n v="42"/>
        <n v="45"/>
        <n v="63"/>
        <n v="78"/>
        <n v="35"/>
        <n v="38"/>
        <n v="29"/>
        <n v="77"/>
        <n v="65"/>
        <n v="30"/>
        <n v="73"/>
        <n v="39"/>
        <n v="46"/>
        <n v="54"/>
        <n v="62"/>
        <n v="49"/>
        <n v="81"/>
        <n v="51"/>
        <n v="69"/>
        <n v="50"/>
        <n v="23"/>
        <n v="80"/>
        <n v="85"/>
        <n v="37"/>
        <n v="16"/>
        <n v="17"/>
        <n v="26"/>
        <n v="71"/>
        <n v="22"/>
        <n v="74"/>
        <n v="41"/>
        <n v="34"/>
        <n v="20"/>
        <n v="21"/>
        <n v="83"/>
        <n v="53"/>
        <n v="47"/>
        <n v="28"/>
        <n v="19"/>
        <n v="44"/>
        <n v="36"/>
        <n v="48"/>
        <n v="59"/>
        <n v="68"/>
        <n v="31"/>
        <n v="60"/>
        <n v="25"/>
      </sharedItems>
      <fieldGroup base="2">
        <rangePr startNum="15" endNum="85" groupInterval="14"/>
        <groupItems count="7">
          <s v="&lt;15"/>
          <s v="15-28"/>
          <s v="29-42"/>
          <s v="43-56"/>
          <s v="57-70"/>
          <s v="71-85"/>
          <s v="&gt;85"/>
        </groupItems>
      </fieldGroup>
    </cacheField>
    <cacheField name="Customer Gender" numFmtId="0">
      <sharedItems/>
    </cacheField>
    <cacheField name="Quantity" numFmtId="0">
      <sharedItems containsSemiMixedTypes="0" containsString="0" containsNumber="1" containsInteger="1" minValue="1004" maxValue="2500"/>
    </cacheField>
    <cacheField name="Cost" numFmtId="0">
      <sharedItems containsSemiMixedTypes="0" containsString="0" containsNumber="1" containsInteger="1" minValue="100" maxValue="400"/>
    </cacheField>
    <cacheField name="Price" numFmtId="0">
      <sharedItems containsSemiMixedTypes="0" containsString="0" containsNumber="1" containsInteger="1" minValue="200" maxValue="5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edaniels" refreshedDate="44149.403422685187" createdVersion="6" refreshedVersion="6" minRefreshableVersion="3" recordCount="1002" xr:uid="{75BCF408-0058-4C7F-8601-3DD5F3EF53E4}">
  <cacheSource type="worksheet">
    <worksheetSource ref="C1:C1048576" sheet="Assignment"/>
  </cacheSource>
  <cacheFields count="1">
    <cacheField name="Customer age" numFmtId="0">
      <sharedItems containsString="0" containsBlank="1" containsNumber="1" containsInteger="1" minValue="15" maxValue="85" count="72">
        <n v="24"/>
        <n v="40"/>
        <n v="32"/>
        <n v="75"/>
        <n v="67"/>
        <n v="56"/>
        <n v="61"/>
        <n v="79"/>
        <n v="72"/>
        <n v="18"/>
        <n v="82"/>
        <n v="57"/>
        <n v="55"/>
        <n v="15"/>
        <n v="43"/>
        <n v="52"/>
        <n v="76"/>
        <n v="27"/>
        <n v="84"/>
        <n v="66"/>
        <n v="70"/>
        <n v="33"/>
        <n v="64"/>
        <n v="58"/>
        <n v="42"/>
        <n v="45"/>
        <n v="63"/>
        <n v="78"/>
        <n v="35"/>
        <n v="38"/>
        <n v="29"/>
        <n v="77"/>
        <n v="65"/>
        <n v="30"/>
        <n v="73"/>
        <n v="39"/>
        <n v="46"/>
        <n v="54"/>
        <n v="62"/>
        <n v="49"/>
        <n v="81"/>
        <n v="51"/>
        <n v="69"/>
        <n v="50"/>
        <n v="23"/>
        <n v="80"/>
        <n v="85"/>
        <n v="37"/>
        <n v="16"/>
        <n v="17"/>
        <n v="26"/>
        <n v="71"/>
        <n v="22"/>
        <n v="74"/>
        <n v="41"/>
        <n v="34"/>
        <n v="20"/>
        <n v="21"/>
        <n v="83"/>
        <n v="53"/>
        <n v="47"/>
        <n v="28"/>
        <n v="19"/>
        <n v="44"/>
        <n v="36"/>
        <n v="48"/>
        <n v="59"/>
        <n v="68"/>
        <n v="31"/>
        <n v="60"/>
        <n v="25"/>
        <m/>
      </sharedItems>
      <fieldGroup base="0">
        <rangePr startNum="15" endNum="85" groupInterval="14"/>
        <groupItems count="7">
          <s v="(blank)"/>
          <s v="15-28"/>
          <s v="29-42"/>
          <s v="43-56"/>
          <s v="57-70"/>
          <s v="71-85"/>
          <s v="&gt;8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s v="Male"/>
    <n v="1987"/>
    <n v="325"/>
    <n v="434"/>
  </r>
  <r>
    <n v="2"/>
    <x v="1"/>
    <x v="1"/>
    <s v="Female"/>
    <n v="2320"/>
    <n v="180"/>
    <n v="388"/>
  </r>
  <r>
    <n v="3"/>
    <x v="2"/>
    <x v="2"/>
    <s v="Female"/>
    <n v="1597"/>
    <n v="387"/>
    <n v="299"/>
  </r>
  <r>
    <n v="4"/>
    <x v="3"/>
    <x v="3"/>
    <s v="Male"/>
    <n v="1219"/>
    <n v="207"/>
    <n v="223"/>
  </r>
  <r>
    <n v="5"/>
    <x v="4"/>
    <x v="4"/>
    <s v="Female"/>
    <n v="1959"/>
    <n v="305"/>
    <n v="239"/>
  </r>
  <r>
    <n v="6"/>
    <x v="5"/>
    <x v="5"/>
    <s v="Male"/>
    <n v="1436"/>
    <n v="202"/>
    <n v="252"/>
  </r>
  <r>
    <n v="7"/>
    <x v="6"/>
    <x v="6"/>
    <s v="Female"/>
    <n v="1933"/>
    <n v="296"/>
    <n v="522"/>
  </r>
  <r>
    <n v="8"/>
    <x v="7"/>
    <x v="7"/>
    <s v="Male"/>
    <n v="2282"/>
    <n v="334"/>
    <n v="244"/>
  </r>
  <r>
    <n v="9"/>
    <x v="8"/>
    <x v="8"/>
    <s v="Male"/>
    <n v="2421"/>
    <n v="107"/>
    <n v="335"/>
  </r>
  <r>
    <n v="10"/>
    <x v="9"/>
    <x v="9"/>
    <s v="Female"/>
    <n v="2073"/>
    <n v="136"/>
    <n v="329"/>
  </r>
  <r>
    <n v="11"/>
    <x v="10"/>
    <x v="10"/>
    <s v="Female"/>
    <n v="2184"/>
    <n v="303"/>
    <n v="242"/>
  </r>
  <r>
    <n v="12"/>
    <x v="11"/>
    <x v="11"/>
    <s v="Male"/>
    <n v="1036"/>
    <n v="285"/>
    <n v="517"/>
  </r>
  <r>
    <n v="13"/>
    <x v="12"/>
    <x v="12"/>
    <s v="Female"/>
    <n v="1186"/>
    <n v="304"/>
    <n v="276"/>
  </r>
  <r>
    <n v="14"/>
    <x v="13"/>
    <x v="13"/>
    <s v="Female"/>
    <n v="1565"/>
    <n v="375"/>
    <n v="257"/>
  </r>
  <r>
    <n v="15"/>
    <x v="14"/>
    <x v="13"/>
    <s v="Male"/>
    <n v="2495"/>
    <n v="397"/>
    <n v="482"/>
  </r>
  <r>
    <n v="16"/>
    <x v="15"/>
    <x v="14"/>
    <s v="Female"/>
    <n v="2423"/>
    <n v="218"/>
    <n v="401"/>
  </r>
  <r>
    <n v="17"/>
    <x v="16"/>
    <x v="15"/>
    <s v="Male"/>
    <n v="1382"/>
    <n v="370"/>
    <n v="282"/>
  </r>
  <r>
    <n v="18"/>
    <x v="17"/>
    <x v="16"/>
    <s v="Male"/>
    <n v="1114"/>
    <n v="387"/>
    <n v="470"/>
  </r>
  <r>
    <n v="19"/>
    <x v="18"/>
    <x v="17"/>
    <s v="Male"/>
    <n v="1651"/>
    <n v="387"/>
    <n v="529"/>
  </r>
  <r>
    <n v="20"/>
    <x v="19"/>
    <x v="18"/>
    <s v="Male"/>
    <n v="1224"/>
    <n v="265"/>
    <n v="313"/>
  </r>
  <r>
    <n v="21"/>
    <x v="20"/>
    <x v="1"/>
    <s v="Male"/>
    <n v="1394"/>
    <n v="172"/>
    <n v="460"/>
  </r>
  <r>
    <n v="22"/>
    <x v="21"/>
    <x v="19"/>
    <s v="Male"/>
    <n v="1382"/>
    <n v="144"/>
    <n v="226"/>
  </r>
  <r>
    <n v="23"/>
    <x v="22"/>
    <x v="0"/>
    <s v="Male"/>
    <n v="1444"/>
    <n v="373"/>
    <n v="218"/>
  </r>
  <r>
    <n v="24"/>
    <x v="23"/>
    <x v="10"/>
    <s v="Male"/>
    <n v="1856"/>
    <n v="252"/>
    <n v="259"/>
  </r>
  <r>
    <n v="25"/>
    <x v="24"/>
    <x v="20"/>
    <s v="Female"/>
    <n v="2408"/>
    <n v="102"/>
    <n v="435"/>
  </r>
  <r>
    <n v="26"/>
    <x v="25"/>
    <x v="21"/>
    <s v="Female"/>
    <n v="2029"/>
    <n v="224"/>
    <n v="400"/>
  </r>
  <r>
    <n v="27"/>
    <x v="26"/>
    <x v="22"/>
    <s v="Male"/>
    <n v="1664"/>
    <n v="380"/>
    <n v="251"/>
  </r>
  <r>
    <n v="28"/>
    <x v="27"/>
    <x v="23"/>
    <s v="Female"/>
    <n v="1736"/>
    <n v="346"/>
    <n v="467"/>
  </r>
  <r>
    <n v="29"/>
    <x v="28"/>
    <x v="24"/>
    <s v="Male"/>
    <n v="1417"/>
    <n v="206"/>
    <n v="257"/>
  </r>
  <r>
    <n v="30"/>
    <x v="29"/>
    <x v="2"/>
    <s v="Female"/>
    <n v="2060"/>
    <n v="187"/>
    <n v="447"/>
  </r>
  <r>
    <n v="31"/>
    <x v="30"/>
    <x v="25"/>
    <s v="Female"/>
    <n v="1695"/>
    <n v="386"/>
    <n v="311"/>
  </r>
  <r>
    <n v="32"/>
    <x v="31"/>
    <x v="8"/>
    <s v="Male"/>
    <n v="1803"/>
    <n v="177"/>
    <n v="372"/>
  </r>
  <r>
    <n v="33"/>
    <x v="32"/>
    <x v="26"/>
    <s v="Female"/>
    <n v="2497"/>
    <n v="238"/>
    <n v="399"/>
  </r>
  <r>
    <n v="34"/>
    <x v="33"/>
    <x v="10"/>
    <s v="Female"/>
    <n v="1190"/>
    <n v="149"/>
    <n v="319"/>
  </r>
  <r>
    <n v="35"/>
    <x v="34"/>
    <x v="27"/>
    <s v="Female"/>
    <n v="1541"/>
    <n v="289"/>
    <n v="338"/>
  </r>
  <r>
    <n v="36"/>
    <x v="35"/>
    <x v="21"/>
    <s v="Female"/>
    <n v="2053"/>
    <n v="346"/>
    <n v="229"/>
  </r>
  <r>
    <n v="37"/>
    <x v="36"/>
    <x v="28"/>
    <s v="Female"/>
    <n v="2458"/>
    <n v="164"/>
    <n v="338"/>
  </r>
  <r>
    <n v="38"/>
    <x v="37"/>
    <x v="29"/>
    <s v="Female"/>
    <n v="1461"/>
    <n v="100"/>
    <n v="282"/>
  </r>
  <r>
    <n v="39"/>
    <x v="38"/>
    <x v="3"/>
    <s v="Female"/>
    <n v="1113"/>
    <n v="277"/>
    <n v="478"/>
  </r>
  <r>
    <n v="40"/>
    <x v="39"/>
    <x v="30"/>
    <s v="Female"/>
    <n v="1745"/>
    <n v="148"/>
    <n v="530"/>
  </r>
  <r>
    <n v="41"/>
    <x v="40"/>
    <x v="23"/>
    <s v="Male"/>
    <n v="2350"/>
    <n v="313"/>
    <n v="480"/>
  </r>
  <r>
    <n v="42"/>
    <x v="41"/>
    <x v="21"/>
    <s v="Male"/>
    <n v="1609"/>
    <n v="196"/>
    <n v="411"/>
  </r>
  <r>
    <n v="43"/>
    <x v="42"/>
    <x v="31"/>
    <s v="Male"/>
    <n v="1788"/>
    <n v="302"/>
    <n v="204"/>
  </r>
  <r>
    <n v="44"/>
    <x v="43"/>
    <x v="24"/>
    <s v="Male"/>
    <n v="1698"/>
    <n v="296"/>
    <n v="536"/>
  </r>
  <r>
    <n v="45"/>
    <x v="44"/>
    <x v="11"/>
    <s v="Female"/>
    <n v="2081"/>
    <n v="378"/>
    <n v="433"/>
  </r>
  <r>
    <n v="46"/>
    <x v="45"/>
    <x v="32"/>
    <s v="Male"/>
    <n v="1729"/>
    <n v="129"/>
    <n v="307"/>
  </r>
  <r>
    <n v="47"/>
    <x v="46"/>
    <x v="33"/>
    <s v="Female"/>
    <n v="1758"/>
    <n v="133"/>
    <n v="252"/>
  </r>
  <r>
    <n v="48"/>
    <x v="47"/>
    <x v="4"/>
    <s v="Female"/>
    <n v="1242"/>
    <n v="304"/>
    <n v="378"/>
  </r>
  <r>
    <n v="49"/>
    <x v="48"/>
    <x v="34"/>
    <s v="Female"/>
    <n v="1712"/>
    <n v="366"/>
    <n v="446"/>
  </r>
  <r>
    <n v="50"/>
    <x v="49"/>
    <x v="35"/>
    <s v="Male"/>
    <n v="1221"/>
    <n v="381"/>
    <n v="277"/>
  </r>
  <r>
    <n v="51"/>
    <x v="50"/>
    <x v="11"/>
    <s v="Female"/>
    <n v="1883"/>
    <n v="270"/>
    <n v="371"/>
  </r>
  <r>
    <n v="52"/>
    <x v="51"/>
    <x v="36"/>
    <s v="Male"/>
    <n v="1139"/>
    <n v="326"/>
    <n v="303"/>
  </r>
  <r>
    <n v="53"/>
    <x v="52"/>
    <x v="32"/>
    <s v="Male"/>
    <n v="1009"/>
    <n v="201"/>
    <n v="545"/>
  </r>
  <r>
    <n v="54"/>
    <x v="53"/>
    <x v="37"/>
    <s v="Male"/>
    <n v="1766"/>
    <n v="196"/>
    <n v="533"/>
  </r>
  <r>
    <n v="55"/>
    <x v="54"/>
    <x v="34"/>
    <s v="Male"/>
    <n v="1932"/>
    <n v="280"/>
    <n v="338"/>
  </r>
  <r>
    <n v="56"/>
    <x v="55"/>
    <x v="38"/>
    <s v="Female"/>
    <n v="2369"/>
    <n v="363"/>
    <n v="498"/>
  </r>
  <r>
    <n v="57"/>
    <x v="56"/>
    <x v="8"/>
    <s v="Male"/>
    <n v="1664"/>
    <n v="387"/>
    <n v="510"/>
  </r>
  <r>
    <n v="58"/>
    <x v="57"/>
    <x v="0"/>
    <s v="Male"/>
    <n v="1855"/>
    <n v="287"/>
    <n v="242"/>
  </r>
  <r>
    <n v="59"/>
    <x v="58"/>
    <x v="33"/>
    <s v="Male"/>
    <n v="1420"/>
    <n v="129"/>
    <n v="444"/>
  </r>
  <r>
    <n v="60"/>
    <x v="59"/>
    <x v="37"/>
    <s v="Male"/>
    <n v="1604"/>
    <n v="113"/>
    <n v="398"/>
  </r>
  <r>
    <n v="61"/>
    <x v="60"/>
    <x v="39"/>
    <s v="Male"/>
    <n v="1844"/>
    <n v="163"/>
    <n v="309"/>
  </r>
  <r>
    <n v="62"/>
    <x v="61"/>
    <x v="40"/>
    <s v="Male"/>
    <n v="1151"/>
    <n v="274"/>
    <n v="386"/>
  </r>
  <r>
    <n v="63"/>
    <x v="62"/>
    <x v="41"/>
    <s v="Female"/>
    <n v="1617"/>
    <n v="338"/>
    <n v="535"/>
  </r>
  <r>
    <n v="64"/>
    <x v="63"/>
    <x v="42"/>
    <s v="Female"/>
    <n v="1703"/>
    <n v="256"/>
    <n v="222"/>
  </r>
  <r>
    <n v="65"/>
    <x v="64"/>
    <x v="43"/>
    <s v="Male"/>
    <n v="1404"/>
    <n v="104"/>
    <n v="206"/>
  </r>
  <r>
    <n v="66"/>
    <x v="65"/>
    <x v="12"/>
    <s v="Male"/>
    <n v="1372"/>
    <n v="391"/>
    <n v="533"/>
  </r>
  <r>
    <n v="67"/>
    <x v="66"/>
    <x v="13"/>
    <s v="Female"/>
    <n v="1692"/>
    <n v="199"/>
    <n v="484"/>
  </r>
  <r>
    <n v="68"/>
    <x v="67"/>
    <x v="37"/>
    <s v="Male"/>
    <n v="1145"/>
    <n v="230"/>
    <n v="395"/>
  </r>
  <r>
    <n v="69"/>
    <x v="68"/>
    <x v="32"/>
    <s v="Male"/>
    <n v="1147"/>
    <n v="395"/>
    <n v="480"/>
  </r>
  <r>
    <n v="70"/>
    <x v="69"/>
    <x v="44"/>
    <s v="Male"/>
    <n v="1691"/>
    <n v="111"/>
    <n v="395"/>
  </r>
  <r>
    <n v="71"/>
    <x v="70"/>
    <x v="43"/>
    <s v="Female"/>
    <n v="1874"/>
    <n v="338"/>
    <n v="359"/>
  </r>
  <r>
    <n v="72"/>
    <x v="71"/>
    <x v="45"/>
    <s v="Male"/>
    <n v="2248"/>
    <n v="172"/>
    <n v="226"/>
  </r>
  <r>
    <n v="73"/>
    <x v="72"/>
    <x v="28"/>
    <s v="Male"/>
    <n v="1431"/>
    <n v="358"/>
    <n v="485"/>
  </r>
  <r>
    <n v="74"/>
    <x v="73"/>
    <x v="46"/>
    <s v="Male"/>
    <n v="2214"/>
    <n v="100"/>
    <n v="405"/>
  </r>
  <r>
    <n v="75"/>
    <x v="74"/>
    <x v="11"/>
    <s v="Female"/>
    <n v="2120"/>
    <n v="304"/>
    <n v="531"/>
  </r>
  <r>
    <n v="76"/>
    <x v="75"/>
    <x v="47"/>
    <s v="Male"/>
    <n v="1476"/>
    <n v="184"/>
    <n v="479"/>
  </r>
  <r>
    <n v="77"/>
    <x v="76"/>
    <x v="19"/>
    <s v="Male"/>
    <n v="2469"/>
    <n v="195"/>
    <n v="454"/>
  </r>
  <r>
    <n v="78"/>
    <x v="77"/>
    <x v="15"/>
    <s v="Male"/>
    <n v="2161"/>
    <n v="394"/>
    <n v="288"/>
  </r>
  <r>
    <n v="79"/>
    <x v="78"/>
    <x v="6"/>
    <s v="Female"/>
    <n v="1125"/>
    <n v="330"/>
    <n v="299"/>
  </r>
  <r>
    <n v="80"/>
    <x v="79"/>
    <x v="40"/>
    <s v="Male"/>
    <n v="1144"/>
    <n v="380"/>
    <n v="352"/>
  </r>
  <r>
    <n v="81"/>
    <x v="80"/>
    <x v="48"/>
    <s v="Female"/>
    <n v="1752"/>
    <n v="339"/>
    <n v="275"/>
  </r>
  <r>
    <n v="82"/>
    <x v="81"/>
    <x v="49"/>
    <s v="Female"/>
    <n v="1619"/>
    <n v="263"/>
    <n v="210"/>
  </r>
  <r>
    <n v="83"/>
    <x v="82"/>
    <x v="48"/>
    <s v="Female"/>
    <n v="2281"/>
    <n v="268"/>
    <n v="543"/>
  </r>
  <r>
    <n v="84"/>
    <x v="83"/>
    <x v="50"/>
    <s v="Female"/>
    <n v="2010"/>
    <n v="388"/>
    <n v="271"/>
  </r>
  <r>
    <n v="85"/>
    <x v="84"/>
    <x v="3"/>
    <s v="Female"/>
    <n v="1020"/>
    <n v="190"/>
    <n v="491"/>
  </r>
  <r>
    <n v="86"/>
    <x v="85"/>
    <x v="51"/>
    <s v="Male"/>
    <n v="2198"/>
    <n v="134"/>
    <n v="512"/>
  </r>
  <r>
    <n v="87"/>
    <x v="86"/>
    <x v="1"/>
    <s v="Female"/>
    <n v="2188"/>
    <n v="131"/>
    <n v="493"/>
  </r>
  <r>
    <n v="88"/>
    <x v="87"/>
    <x v="23"/>
    <s v="Male"/>
    <n v="2057"/>
    <n v="265"/>
    <n v="355"/>
  </r>
  <r>
    <n v="89"/>
    <x v="88"/>
    <x v="39"/>
    <s v="Male"/>
    <n v="2420"/>
    <n v="321"/>
    <n v="334"/>
  </r>
  <r>
    <n v="90"/>
    <x v="89"/>
    <x v="52"/>
    <s v="Female"/>
    <n v="1221"/>
    <n v="149"/>
    <n v="289"/>
  </r>
  <r>
    <n v="91"/>
    <x v="90"/>
    <x v="53"/>
    <s v="Female"/>
    <n v="1951"/>
    <n v="341"/>
    <n v="243"/>
  </r>
  <r>
    <n v="92"/>
    <x v="91"/>
    <x v="54"/>
    <s v="Female"/>
    <n v="1470"/>
    <n v="252"/>
    <n v="484"/>
  </r>
  <r>
    <n v="93"/>
    <x v="92"/>
    <x v="11"/>
    <s v="Female"/>
    <n v="2425"/>
    <n v="330"/>
    <n v="285"/>
  </r>
  <r>
    <n v="94"/>
    <x v="93"/>
    <x v="51"/>
    <s v="Female"/>
    <n v="1206"/>
    <n v="309"/>
    <n v="240"/>
  </r>
  <r>
    <n v="95"/>
    <x v="94"/>
    <x v="55"/>
    <s v="Female"/>
    <n v="2371"/>
    <n v="368"/>
    <n v="463"/>
  </r>
  <r>
    <n v="96"/>
    <x v="95"/>
    <x v="56"/>
    <s v="Female"/>
    <n v="2433"/>
    <n v="118"/>
    <n v="433"/>
  </r>
  <r>
    <n v="97"/>
    <x v="96"/>
    <x v="57"/>
    <s v="Female"/>
    <n v="1719"/>
    <n v="139"/>
    <n v="466"/>
  </r>
  <r>
    <n v="98"/>
    <x v="97"/>
    <x v="31"/>
    <s v="Male"/>
    <n v="1466"/>
    <n v="338"/>
    <n v="468"/>
  </r>
  <r>
    <n v="99"/>
    <x v="98"/>
    <x v="43"/>
    <s v="Female"/>
    <n v="1088"/>
    <n v="125"/>
    <n v="525"/>
  </r>
  <r>
    <n v="100"/>
    <x v="99"/>
    <x v="58"/>
    <s v="Female"/>
    <n v="1719"/>
    <n v="263"/>
    <n v="361"/>
  </r>
  <r>
    <n v="101"/>
    <x v="100"/>
    <x v="43"/>
    <s v="Female"/>
    <n v="1715"/>
    <n v="369"/>
    <n v="212"/>
  </r>
  <r>
    <n v="102"/>
    <x v="101"/>
    <x v="8"/>
    <s v="Male"/>
    <n v="1819"/>
    <n v="378"/>
    <n v="395"/>
  </r>
  <r>
    <n v="103"/>
    <x v="102"/>
    <x v="59"/>
    <s v="Male"/>
    <n v="2035"/>
    <n v="166"/>
    <n v="488"/>
  </r>
  <r>
    <n v="104"/>
    <x v="103"/>
    <x v="37"/>
    <s v="Male"/>
    <n v="1983"/>
    <n v="348"/>
    <n v="477"/>
  </r>
  <r>
    <n v="105"/>
    <x v="104"/>
    <x v="60"/>
    <s v="Female"/>
    <n v="1753"/>
    <n v="298"/>
    <n v="539"/>
  </r>
  <r>
    <n v="106"/>
    <x v="105"/>
    <x v="61"/>
    <s v="Female"/>
    <n v="2018"/>
    <n v="101"/>
    <n v="503"/>
  </r>
  <r>
    <n v="107"/>
    <x v="106"/>
    <x v="14"/>
    <s v="Male"/>
    <n v="1592"/>
    <n v="140"/>
    <n v="426"/>
  </r>
  <r>
    <n v="108"/>
    <x v="107"/>
    <x v="45"/>
    <s v="Male"/>
    <n v="1200"/>
    <n v="155"/>
    <n v="246"/>
  </r>
  <r>
    <n v="109"/>
    <x v="108"/>
    <x v="24"/>
    <s v="Male"/>
    <n v="1096"/>
    <n v="378"/>
    <n v="335"/>
  </r>
  <r>
    <n v="110"/>
    <x v="109"/>
    <x v="14"/>
    <s v="Male"/>
    <n v="1239"/>
    <n v="396"/>
    <n v="296"/>
  </r>
  <r>
    <n v="111"/>
    <x v="110"/>
    <x v="46"/>
    <s v="Male"/>
    <n v="1365"/>
    <n v="325"/>
    <n v="550"/>
  </r>
  <r>
    <n v="112"/>
    <x v="111"/>
    <x v="62"/>
    <s v="Female"/>
    <n v="1293"/>
    <n v="266"/>
    <n v="343"/>
  </r>
  <r>
    <n v="113"/>
    <x v="112"/>
    <x v="56"/>
    <s v="Female"/>
    <n v="1015"/>
    <n v="169"/>
    <n v="248"/>
  </r>
  <r>
    <n v="114"/>
    <x v="113"/>
    <x v="63"/>
    <s v="Male"/>
    <n v="1127"/>
    <n v="220"/>
    <n v="515"/>
  </r>
  <r>
    <n v="115"/>
    <x v="114"/>
    <x v="41"/>
    <s v="Female"/>
    <n v="1594"/>
    <n v="238"/>
    <n v="247"/>
  </r>
  <r>
    <n v="116"/>
    <x v="115"/>
    <x v="63"/>
    <s v="Female"/>
    <n v="1190"/>
    <n v="178"/>
    <n v="486"/>
  </r>
  <r>
    <n v="117"/>
    <x v="116"/>
    <x v="2"/>
    <s v="Male"/>
    <n v="1610"/>
    <n v="201"/>
    <n v="370"/>
  </r>
  <r>
    <n v="118"/>
    <x v="117"/>
    <x v="47"/>
    <s v="Male"/>
    <n v="1587"/>
    <n v="161"/>
    <n v="208"/>
  </r>
  <r>
    <n v="119"/>
    <x v="118"/>
    <x v="23"/>
    <s v="Female"/>
    <n v="1277"/>
    <n v="242"/>
    <n v="511"/>
  </r>
  <r>
    <n v="120"/>
    <x v="119"/>
    <x v="42"/>
    <s v="Female"/>
    <n v="1074"/>
    <n v="149"/>
    <n v="428"/>
  </r>
  <r>
    <n v="121"/>
    <x v="120"/>
    <x v="51"/>
    <s v="Male"/>
    <n v="2193"/>
    <n v="378"/>
    <n v="491"/>
  </r>
  <r>
    <n v="122"/>
    <x v="121"/>
    <x v="14"/>
    <s v="Female"/>
    <n v="1805"/>
    <n v="299"/>
    <n v="490"/>
  </r>
  <r>
    <n v="123"/>
    <x v="122"/>
    <x v="54"/>
    <s v="Female"/>
    <n v="1512"/>
    <n v="381"/>
    <n v="331"/>
  </r>
  <r>
    <n v="124"/>
    <x v="123"/>
    <x v="62"/>
    <s v="Male"/>
    <n v="1177"/>
    <n v="264"/>
    <n v="342"/>
  </r>
  <r>
    <n v="125"/>
    <x v="124"/>
    <x v="42"/>
    <s v="Male"/>
    <n v="1775"/>
    <n v="204"/>
    <n v="240"/>
  </r>
  <r>
    <n v="126"/>
    <x v="125"/>
    <x v="24"/>
    <s v="Male"/>
    <n v="2120"/>
    <n v="291"/>
    <n v="402"/>
  </r>
  <r>
    <n v="127"/>
    <x v="126"/>
    <x v="27"/>
    <s v="Female"/>
    <n v="1538"/>
    <n v="263"/>
    <n v="278"/>
  </r>
  <r>
    <n v="128"/>
    <x v="127"/>
    <x v="0"/>
    <s v="Male"/>
    <n v="1181"/>
    <n v="228"/>
    <n v="213"/>
  </r>
  <r>
    <n v="129"/>
    <x v="128"/>
    <x v="56"/>
    <s v="Female"/>
    <n v="1709"/>
    <n v="176"/>
    <n v="226"/>
  </r>
  <r>
    <n v="130"/>
    <x v="129"/>
    <x v="6"/>
    <s v="Female"/>
    <n v="2421"/>
    <n v="307"/>
    <n v="532"/>
  </r>
  <r>
    <n v="131"/>
    <x v="130"/>
    <x v="64"/>
    <s v="Female"/>
    <n v="1338"/>
    <n v="274"/>
    <n v="228"/>
  </r>
  <r>
    <n v="132"/>
    <x v="131"/>
    <x v="41"/>
    <s v="Male"/>
    <n v="1190"/>
    <n v="264"/>
    <n v="536"/>
  </r>
  <r>
    <n v="133"/>
    <x v="132"/>
    <x v="6"/>
    <s v="Male"/>
    <n v="1021"/>
    <n v="138"/>
    <n v="539"/>
  </r>
  <r>
    <n v="134"/>
    <x v="133"/>
    <x v="1"/>
    <s v="Male"/>
    <n v="2341"/>
    <n v="187"/>
    <n v="383"/>
  </r>
  <r>
    <n v="135"/>
    <x v="134"/>
    <x v="41"/>
    <s v="Female"/>
    <n v="1289"/>
    <n v="119"/>
    <n v="489"/>
  </r>
  <r>
    <n v="136"/>
    <x v="135"/>
    <x v="45"/>
    <s v="Male"/>
    <n v="1064"/>
    <n v="284"/>
    <n v="277"/>
  </r>
  <r>
    <n v="137"/>
    <x v="136"/>
    <x v="10"/>
    <s v="Male"/>
    <n v="2375"/>
    <n v="292"/>
    <n v="375"/>
  </r>
  <r>
    <n v="138"/>
    <x v="137"/>
    <x v="32"/>
    <s v="Female"/>
    <n v="2282"/>
    <n v="308"/>
    <n v="283"/>
  </r>
  <r>
    <n v="139"/>
    <x v="138"/>
    <x v="54"/>
    <s v="Male"/>
    <n v="1762"/>
    <n v="291"/>
    <n v="350"/>
  </r>
  <r>
    <n v="140"/>
    <x v="139"/>
    <x v="23"/>
    <s v="Female"/>
    <n v="1867"/>
    <n v="354"/>
    <n v="540"/>
  </r>
  <r>
    <n v="141"/>
    <x v="140"/>
    <x v="24"/>
    <s v="Male"/>
    <n v="1682"/>
    <n v="388"/>
    <n v="414"/>
  </r>
  <r>
    <n v="142"/>
    <x v="141"/>
    <x v="36"/>
    <s v="Female"/>
    <n v="1114"/>
    <n v="243"/>
    <n v="463"/>
  </r>
  <r>
    <n v="143"/>
    <x v="142"/>
    <x v="57"/>
    <s v="Female"/>
    <n v="1483"/>
    <n v="132"/>
    <n v="494"/>
  </r>
  <r>
    <n v="144"/>
    <x v="143"/>
    <x v="35"/>
    <s v="Female"/>
    <n v="1399"/>
    <n v="331"/>
    <n v="232"/>
  </r>
  <r>
    <n v="145"/>
    <x v="144"/>
    <x v="14"/>
    <s v="Female"/>
    <n v="2206"/>
    <n v="100"/>
    <n v="461"/>
  </r>
  <r>
    <n v="146"/>
    <x v="145"/>
    <x v="50"/>
    <s v="Female"/>
    <n v="1086"/>
    <n v="391"/>
    <n v="532"/>
  </r>
  <r>
    <n v="147"/>
    <x v="146"/>
    <x v="15"/>
    <s v="Male"/>
    <n v="1827"/>
    <n v="129"/>
    <n v="420"/>
  </r>
  <r>
    <n v="148"/>
    <x v="147"/>
    <x v="55"/>
    <s v="Male"/>
    <n v="1731"/>
    <n v="294"/>
    <n v="461"/>
  </r>
  <r>
    <n v="149"/>
    <x v="148"/>
    <x v="65"/>
    <s v="Female"/>
    <n v="1109"/>
    <n v="149"/>
    <n v="259"/>
  </r>
  <r>
    <n v="150"/>
    <x v="149"/>
    <x v="65"/>
    <s v="Female"/>
    <n v="2099"/>
    <n v="354"/>
    <n v="202"/>
  </r>
  <r>
    <n v="151"/>
    <x v="150"/>
    <x v="61"/>
    <s v="Male"/>
    <n v="1846"/>
    <n v="305"/>
    <n v="302"/>
  </r>
  <r>
    <n v="152"/>
    <x v="151"/>
    <x v="26"/>
    <s v="Male"/>
    <n v="2484"/>
    <n v="126"/>
    <n v="250"/>
  </r>
  <r>
    <n v="153"/>
    <x v="152"/>
    <x v="7"/>
    <s v="Male"/>
    <n v="2343"/>
    <n v="376"/>
    <n v="320"/>
  </r>
  <r>
    <n v="154"/>
    <x v="153"/>
    <x v="28"/>
    <s v="Female"/>
    <n v="1936"/>
    <n v="317"/>
    <n v="249"/>
  </r>
  <r>
    <n v="155"/>
    <x v="154"/>
    <x v="6"/>
    <s v="Female"/>
    <n v="1962"/>
    <n v="309"/>
    <n v="468"/>
  </r>
  <r>
    <n v="156"/>
    <x v="155"/>
    <x v="54"/>
    <s v="Male"/>
    <n v="2217"/>
    <n v="280"/>
    <n v="393"/>
  </r>
  <r>
    <n v="157"/>
    <x v="156"/>
    <x v="52"/>
    <s v="Female"/>
    <n v="2023"/>
    <n v="204"/>
    <n v="506"/>
  </r>
  <r>
    <n v="158"/>
    <x v="157"/>
    <x v="45"/>
    <s v="Female"/>
    <n v="1570"/>
    <n v="161"/>
    <n v="511"/>
  </r>
  <r>
    <n v="159"/>
    <x v="158"/>
    <x v="51"/>
    <s v="Female"/>
    <n v="1425"/>
    <n v="366"/>
    <n v="270"/>
  </r>
  <r>
    <n v="160"/>
    <x v="159"/>
    <x v="57"/>
    <s v="Female"/>
    <n v="1388"/>
    <n v="291"/>
    <n v="221"/>
  </r>
  <r>
    <n v="161"/>
    <x v="160"/>
    <x v="59"/>
    <s v="Female"/>
    <n v="2047"/>
    <n v="204"/>
    <n v="370"/>
  </r>
  <r>
    <n v="162"/>
    <x v="161"/>
    <x v="54"/>
    <s v="Female"/>
    <n v="1528"/>
    <n v="234"/>
    <n v="359"/>
  </r>
  <r>
    <n v="163"/>
    <x v="162"/>
    <x v="13"/>
    <s v="Male"/>
    <n v="2443"/>
    <n v="190"/>
    <n v="352"/>
  </r>
  <r>
    <n v="164"/>
    <x v="163"/>
    <x v="60"/>
    <s v="Male"/>
    <n v="2283"/>
    <n v="172"/>
    <n v="461"/>
  </r>
  <r>
    <n v="165"/>
    <x v="164"/>
    <x v="45"/>
    <s v="Female"/>
    <n v="2227"/>
    <n v="312"/>
    <n v="443"/>
  </r>
  <r>
    <n v="166"/>
    <x v="165"/>
    <x v="48"/>
    <s v="Male"/>
    <n v="1580"/>
    <n v="320"/>
    <n v="292"/>
  </r>
  <r>
    <n v="167"/>
    <x v="166"/>
    <x v="63"/>
    <s v="Female"/>
    <n v="1321"/>
    <n v="211"/>
    <n v="244"/>
  </r>
  <r>
    <n v="168"/>
    <x v="167"/>
    <x v="38"/>
    <s v="Male"/>
    <n v="2415"/>
    <n v="239"/>
    <n v="262"/>
  </r>
  <r>
    <n v="169"/>
    <x v="168"/>
    <x v="66"/>
    <s v="Female"/>
    <n v="2334"/>
    <n v="137"/>
    <n v="528"/>
  </r>
  <r>
    <n v="170"/>
    <x v="169"/>
    <x v="11"/>
    <s v="Male"/>
    <n v="1933"/>
    <n v="203"/>
    <n v="530"/>
  </r>
  <r>
    <n v="171"/>
    <x v="170"/>
    <x v="54"/>
    <s v="Female"/>
    <n v="1612"/>
    <n v="185"/>
    <n v="490"/>
  </r>
  <r>
    <n v="172"/>
    <x v="171"/>
    <x v="46"/>
    <s v="Male"/>
    <n v="1993"/>
    <n v="204"/>
    <n v="201"/>
  </r>
  <r>
    <n v="173"/>
    <x v="172"/>
    <x v="12"/>
    <s v="Male"/>
    <n v="1667"/>
    <n v="385"/>
    <n v="513"/>
  </r>
  <r>
    <n v="174"/>
    <x v="173"/>
    <x v="63"/>
    <s v="Female"/>
    <n v="1776"/>
    <n v="251"/>
    <n v="520"/>
  </r>
  <r>
    <n v="175"/>
    <x v="174"/>
    <x v="9"/>
    <s v="Male"/>
    <n v="1480"/>
    <n v="338"/>
    <n v="273"/>
  </r>
  <r>
    <n v="176"/>
    <x v="175"/>
    <x v="13"/>
    <s v="Male"/>
    <n v="2230"/>
    <n v="388"/>
    <n v="215"/>
  </r>
  <r>
    <n v="177"/>
    <x v="176"/>
    <x v="17"/>
    <s v="Female"/>
    <n v="2112"/>
    <n v="265"/>
    <n v="520"/>
  </r>
  <r>
    <n v="178"/>
    <x v="177"/>
    <x v="59"/>
    <s v="Male"/>
    <n v="1791"/>
    <n v="376"/>
    <n v="477"/>
  </r>
  <r>
    <n v="179"/>
    <x v="178"/>
    <x v="20"/>
    <s v="Female"/>
    <n v="1274"/>
    <n v="102"/>
    <n v="350"/>
  </r>
  <r>
    <n v="180"/>
    <x v="179"/>
    <x v="46"/>
    <s v="Female"/>
    <n v="1443"/>
    <n v="170"/>
    <n v="313"/>
  </r>
  <r>
    <n v="181"/>
    <x v="180"/>
    <x v="15"/>
    <s v="Male"/>
    <n v="2126"/>
    <n v="254"/>
    <n v="317"/>
  </r>
  <r>
    <n v="182"/>
    <x v="181"/>
    <x v="24"/>
    <s v="Female"/>
    <n v="1037"/>
    <n v="166"/>
    <n v="549"/>
  </r>
  <r>
    <n v="183"/>
    <x v="182"/>
    <x v="58"/>
    <s v="Male"/>
    <n v="1660"/>
    <n v="373"/>
    <n v="326"/>
  </r>
  <r>
    <n v="184"/>
    <x v="183"/>
    <x v="43"/>
    <s v="Female"/>
    <n v="2303"/>
    <n v="366"/>
    <n v="546"/>
  </r>
  <r>
    <n v="185"/>
    <x v="184"/>
    <x v="38"/>
    <s v="Female"/>
    <n v="1758"/>
    <n v="101"/>
    <n v="527"/>
  </r>
  <r>
    <n v="186"/>
    <x v="185"/>
    <x v="17"/>
    <s v="Female"/>
    <n v="1579"/>
    <n v="342"/>
    <n v="220"/>
  </r>
  <r>
    <n v="187"/>
    <x v="186"/>
    <x v="51"/>
    <s v="Female"/>
    <n v="2149"/>
    <n v="226"/>
    <n v="438"/>
  </r>
  <r>
    <n v="188"/>
    <x v="187"/>
    <x v="50"/>
    <s v="Male"/>
    <n v="1879"/>
    <n v="208"/>
    <n v="220"/>
  </r>
  <r>
    <n v="189"/>
    <x v="188"/>
    <x v="44"/>
    <s v="Male"/>
    <n v="1637"/>
    <n v="181"/>
    <n v="266"/>
  </r>
  <r>
    <n v="190"/>
    <x v="189"/>
    <x v="47"/>
    <s v="Male"/>
    <n v="1130"/>
    <n v="107"/>
    <n v="504"/>
  </r>
  <r>
    <n v="191"/>
    <x v="190"/>
    <x v="63"/>
    <s v="Male"/>
    <n v="1912"/>
    <n v="328"/>
    <n v="487"/>
  </r>
  <r>
    <n v="192"/>
    <x v="191"/>
    <x v="50"/>
    <s v="Female"/>
    <n v="1442"/>
    <n v="301"/>
    <n v="333"/>
  </r>
  <r>
    <n v="193"/>
    <x v="192"/>
    <x v="64"/>
    <s v="Female"/>
    <n v="1950"/>
    <n v="170"/>
    <n v="461"/>
  </r>
  <r>
    <n v="194"/>
    <x v="193"/>
    <x v="30"/>
    <s v="Male"/>
    <n v="2478"/>
    <n v="364"/>
    <n v="241"/>
  </r>
  <r>
    <n v="195"/>
    <x v="194"/>
    <x v="29"/>
    <s v="Male"/>
    <n v="1053"/>
    <n v="336"/>
    <n v="458"/>
  </r>
  <r>
    <n v="196"/>
    <x v="195"/>
    <x v="12"/>
    <s v="Female"/>
    <n v="1199"/>
    <n v="168"/>
    <n v="489"/>
  </r>
  <r>
    <n v="197"/>
    <x v="196"/>
    <x v="61"/>
    <s v="Female"/>
    <n v="1284"/>
    <n v="289"/>
    <n v="286"/>
  </r>
  <r>
    <n v="198"/>
    <x v="197"/>
    <x v="58"/>
    <s v="Female"/>
    <n v="1699"/>
    <n v="104"/>
    <n v="461"/>
  </r>
  <r>
    <n v="199"/>
    <x v="198"/>
    <x v="65"/>
    <s v="Male"/>
    <n v="1718"/>
    <n v="179"/>
    <n v="460"/>
  </r>
  <r>
    <n v="200"/>
    <x v="199"/>
    <x v="1"/>
    <s v="Male"/>
    <n v="1691"/>
    <n v="105"/>
    <n v="439"/>
  </r>
  <r>
    <n v="201"/>
    <x v="200"/>
    <x v="44"/>
    <s v="Male"/>
    <n v="1115"/>
    <n v="310"/>
    <n v="254"/>
  </r>
  <r>
    <n v="202"/>
    <x v="201"/>
    <x v="18"/>
    <s v="Female"/>
    <n v="1052"/>
    <n v="384"/>
    <n v="277"/>
  </r>
  <r>
    <n v="203"/>
    <x v="202"/>
    <x v="61"/>
    <s v="Female"/>
    <n v="1085"/>
    <n v="157"/>
    <n v="367"/>
  </r>
  <r>
    <n v="204"/>
    <x v="203"/>
    <x v="11"/>
    <s v="Male"/>
    <n v="1251"/>
    <n v="387"/>
    <n v="382"/>
  </r>
  <r>
    <n v="205"/>
    <x v="204"/>
    <x v="22"/>
    <s v="Female"/>
    <n v="2318"/>
    <n v="217"/>
    <n v="280"/>
  </r>
  <r>
    <n v="206"/>
    <x v="205"/>
    <x v="41"/>
    <s v="Female"/>
    <n v="1061"/>
    <n v="259"/>
    <n v="545"/>
  </r>
  <r>
    <n v="207"/>
    <x v="206"/>
    <x v="54"/>
    <s v="Male"/>
    <n v="1433"/>
    <n v="102"/>
    <n v="457"/>
  </r>
  <r>
    <n v="208"/>
    <x v="207"/>
    <x v="19"/>
    <s v="Female"/>
    <n v="1103"/>
    <n v="125"/>
    <n v="515"/>
  </r>
  <r>
    <n v="209"/>
    <x v="208"/>
    <x v="67"/>
    <s v="Female"/>
    <n v="2407"/>
    <n v="290"/>
    <n v="380"/>
  </r>
  <r>
    <n v="210"/>
    <x v="209"/>
    <x v="50"/>
    <s v="Female"/>
    <n v="1088"/>
    <n v="179"/>
    <n v="410"/>
  </r>
  <r>
    <n v="211"/>
    <x v="210"/>
    <x v="68"/>
    <s v="Female"/>
    <n v="1916"/>
    <n v="376"/>
    <n v="324"/>
  </r>
  <r>
    <n v="212"/>
    <x v="211"/>
    <x v="11"/>
    <s v="Female"/>
    <n v="2298"/>
    <n v="191"/>
    <n v="445"/>
  </r>
  <r>
    <n v="213"/>
    <x v="212"/>
    <x v="15"/>
    <s v="Male"/>
    <n v="2292"/>
    <n v="372"/>
    <n v="227"/>
  </r>
  <r>
    <n v="214"/>
    <x v="213"/>
    <x v="57"/>
    <s v="Female"/>
    <n v="1035"/>
    <n v="257"/>
    <n v="222"/>
  </r>
  <r>
    <n v="215"/>
    <x v="214"/>
    <x v="62"/>
    <s v="Female"/>
    <n v="1119"/>
    <n v="277"/>
    <n v="266"/>
  </r>
  <r>
    <n v="216"/>
    <x v="215"/>
    <x v="35"/>
    <s v="Female"/>
    <n v="2414"/>
    <n v="370"/>
    <n v="323"/>
  </r>
  <r>
    <n v="217"/>
    <x v="216"/>
    <x v="3"/>
    <s v="Female"/>
    <n v="1049"/>
    <n v="263"/>
    <n v="369"/>
  </r>
  <r>
    <n v="218"/>
    <x v="217"/>
    <x v="20"/>
    <s v="Male"/>
    <n v="2494"/>
    <n v="265"/>
    <n v="289"/>
  </r>
  <r>
    <n v="219"/>
    <x v="218"/>
    <x v="36"/>
    <s v="Female"/>
    <n v="2452"/>
    <n v="201"/>
    <n v="388"/>
  </r>
  <r>
    <n v="220"/>
    <x v="219"/>
    <x v="44"/>
    <s v="Male"/>
    <n v="1995"/>
    <n v="300"/>
    <n v="457"/>
  </r>
  <r>
    <n v="221"/>
    <x v="220"/>
    <x v="34"/>
    <s v="Male"/>
    <n v="2306"/>
    <n v="325"/>
    <n v="523"/>
  </r>
  <r>
    <n v="222"/>
    <x v="221"/>
    <x v="26"/>
    <s v="Female"/>
    <n v="2023"/>
    <n v="205"/>
    <n v="477"/>
  </r>
  <r>
    <n v="223"/>
    <x v="222"/>
    <x v="44"/>
    <s v="Female"/>
    <n v="1856"/>
    <n v="303"/>
    <n v="374"/>
  </r>
  <r>
    <n v="224"/>
    <x v="223"/>
    <x v="21"/>
    <s v="Female"/>
    <n v="1627"/>
    <n v="328"/>
    <n v="241"/>
  </r>
  <r>
    <n v="225"/>
    <x v="224"/>
    <x v="65"/>
    <s v="Female"/>
    <n v="1295"/>
    <n v="309"/>
    <n v="274"/>
  </r>
  <r>
    <n v="226"/>
    <x v="225"/>
    <x v="4"/>
    <s v="Male"/>
    <n v="1998"/>
    <n v="275"/>
    <n v="431"/>
  </r>
  <r>
    <n v="227"/>
    <x v="226"/>
    <x v="14"/>
    <s v="Female"/>
    <n v="1878"/>
    <n v="202"/>
    <n v="217"/>
  </r>
  <r>
    <n v="228"/>
    <x v="227"/>
    <x v="46"/>
    <s v="Male"/>
    <n v="1938"/>
    <n v="259"/>
    <n v="267"/>
  </r>
  <r>
    <n v="229"/>
    <x v="228"/>
    <x v="11"/>
    <s v="Male"/>
    <n v="1833"/>
    <n v="342"/>
    <n v="349"/>
  </r>
  <r>
    <n v="230"/>
    <x v="229"/>
    <x v="1"/>
    <s v="Female"/>
    <n v="1580"/>
    <n v="282"/>
    <n v="238"/>
  </r>
  <r>
    <n v="231"/>
    <x v="230"/>
    <x v="55"/>
    <s v="Male"/>
    <n v="2467"/>
    <n v="324"/>
    <n v="530"/>
  </r>
  <r>
    <n v="232"/>
    <x v="231"/>
    <x v="22"/>
    <s v="Male"/>
    <n v="1916"/>
    <n v="315"/>
    <n v="382"/>
  </r>
  <r>
    <n v="233"/>
    <x v="232"/>
    <x v="42"/>
    <s v="Male"/>
    <n v="1818"/>
    <n v="198"/>
    <n v="240"/>
  </r>
  <r>
    <n v="234"/>
    <x v="233"/>
    <x v="61"/>
    <s v="Female"/>
    <n v="2330"/>
    <n v="111"/>
    <n v="363"/>
  </r>
  <r>
    <n v="235"/>
    <x v="234"/>
    <x v="12"/>
    <s v="Male"/>
    <n v="1725"/>
    <n v="374"/>
    <n v="306"/>
  </r>
  <r>
    <n v="236"/>
    <x v="235"/>
    <x v="38"/>
    <s v="Male"/>
    <n v="2339"/>
    <n v="307"/>
    <n v="306"/>
  </r>
  <r>
    <n v="237"/>
    <x v="236"/>
    <x v="38"/>
    <s v="Female"/>
    <n v="1075"/>
    <n v="158"/>
    <n v="434"/>
  </r>
  <r>
    <n v="238"/>
    <x v="237"/>
    <x v="41"/>
    <s v="Female"/>
    <n v="1972"/>
    <n v="393"/>
    <n v="273"/>
  </r>
  <r>
    <n v="239"/>
    <x v="238"/>
    <x v="10"/>
    <s v="Male"/>
    <n v="1663"/>
    <n v="147"/>
    <n v="215"/>
  </r>
  <r>
    <n v="240"/>
    <x v="239"/>
    <x v="4"/>
    <s v="Female"/>
    <n v="2109"/>
    <n v="258"/>
    <n v="483"/>
  </r>
  <r>
    <n v="241"/>
    <x v="240"/>
    <x v="41"/>
    <s v="Male"/>
    <n v="2207"/>
    <n v="146"/>
    <n v="230"/>
  </r>
  <r>
    <n v="242"/>
    <x v="241"/>
    <x v="65"/>
    <s v="Male"/>
    <n v="2089"/>
    <n v="329"/>
    <n v="444"/>
  </r>
  <r>
    <n v="243"/>
    <x v="242"/>
    <x v="16"/>
    <s v="Female"/>
    <n v="1636"/>
    <n v="344"/>
    <n v="389"/>
  </r>
  <r>
    <n v="244"/>
    <x v="243"/>
    <x v="55"/>
    <s v="Male"/>
    <n v="1753"/>
    <n v="345"/>
    <n v="511"/>
  </r>
  <r>
    <n v="245"/>
    <x v="244"/>
    <x v="58"/>
    <s v="Female"/>
    <n v="1024"/>
    <n v="309"/>
    <n v="316"/>
  </r>
  <r>
    <n v="246"/>
    <x v="245"/>
    <x v="47"/>
    <s v="Male"/>
    <n v="2491"/>
    <n v="126"/>
    <n v="443"/>
  </r>
  <r>
    <n v="247"/>
    <x v="246"/>
    <x v="25"/>
    <s v="Male"/>
    <n v="1599"/>
    <n v="101"/>
    <n v="395"/>
  </r>
  <r>
    <n v="248"/>
    <x v="247"/>
    <x v="32"/>
    <s v="Female"/>
    <n v="1478"/>
    <n v="228"/>
    <n v="282"/>
  </r>
  <r>
    <n v="249"/>
    <x v="248"/>
    <x v="46"/>
    <s v="Male"/>
    <n v="2276"/>
    <n v="108"/>
    <n v="318"/>
  </r>
  <r>
    <n v="250"/>
    <x v="249"/>
    <x v="56"/>
    <s v="Female"/>
    <n v="1455"/>
    <n v="302"/>
    <n v="445"/>
  </r>
  <r>
    <n v="251"/>
    <x v="250"/>
    <x v="38"/>
    <s v="Male"/>
    <n v="1522"/>
    <n v="129"/>
    <n v="292"/>
  </r>
  <r>
    <n v="252"/>
    <x v="251"/>
    <x v="65"/>
    <s v="Male"/>
    <n v="2005"/>
    <n v="292"/>
    <n v="344"/>
  </r>
  <r>
    <n v="253"/>
    <x v="252"/>
    <x v="65"/>
    <s v="Male"/>
    <n v="1104"/>
    <n v="163"/>
    <n v="515"/>
  </r>
  <r>
    <n v="254"/>
    <x v="253"/>
    <x v="42"/>
    <s v="Female"/>
    <n v="1728"/>
    <n v="321"/>
    <n v="436"/>
  </r>
  <r>
    <n v="255"/>
    <x v="254"/>
    <x v="58"/>
    <s v="Female"/>
    <n v="2458"/>
    <n v="191"/>
    <n v="231"/>
  </r>
  <r>
    <n v="256"/>
    <x v="255"/>
    <x v="68"/>
    <s v="Male"/>
    <n v="1526"/>
    <n v="317"/>
    <n v="285"/>
  </r>
  <r>
    <n v="257"/>
    <x v="256"/>
    <x v="66"/>
    <s v="Male"/>
    <n v="1848"/>
    <n v="384"/>
    <n v="331"/>
  </r>
  <r>
    <n v="258"/>
    <x v="257"/>
    <x v="11"/>
    <s v="Male"/>
    <n v="1329"/>
    <n v="103"/>
    <n v="273"/>
  </r>
  <r>
    <n v="259"/>
    <x v="258"/>
    <x v="65"/>
    <s v="Male"/>
    <n v="1931"/>
    <n v="307"/>
    <n v="333"/>
  </r>
  <r>
    <n v="260"/>
    <x v="259"/>
    <x v="68"/>
    <s v="Male"/>
    <n v="1795"/>
    <n v="299"/>
    <n v="459"/>
  </r>
  <r>
    <n v="261"/>
    <x v="260"/>
    <x v="69"/>
    <s v="Male"/>
    <n v="1117"/>
    <n v="370"/>
    <n v="246"/>
  </r>
  <r>
    <n v="262"/>
    <x v="261"/>
    <x v="25"/>
    <s v="Female"/>
    <n v="1298"/>
    <n v="381"/>
    <n v="426"/>
  </r>
  <r>
    <n v="263"/>
    <x v="262"/>
    <x v="48"/>
    <s v="Female"/>
    <n v="1594"/>
    <n v="201"/>
    <n v="296"/>
  </r>
  <r>
    <n v="264"/>
    <x v="263"/>
    <x v="66"/>
    <s v="Female"/>
    <n v="1282"/>
    <n v="259"/>
    <n v="514"/>
  </r>
  <r>
    <n v="265"/>
    <x v="264"/>
    <x v="16"/>
    <s v="Male"/>
    <n v="1406"/>
    <n v="214"/>
    <n v="425"/>
  </r>
  <r>
    <n v="266"/>
    <x v="265"/>
    <x v="61"/>
    <s v="Male"/>
    <n v="1293"/>
    <n v="114"/>
    <n v="204"/>
  </r>
  <r>
    <n v="267"/>
    <x v="266"/>
    <x v="58"/>
    <s v="Male"/>
    <n v="2258"/>
    <n v="392"/>
    <n v="494"/>
  </r>
  <r>
    <n v="268"/>
    <x v="267"/>
    <x v="7"/>
    <s v="Female"/>
    <n v="1894"/>
    <n v="357"/>
    <n v="270"/>
  </r>
  <r>
    <n v="269"/>
    <x v="268"/>
    <x v="3"/>
    <s v="Female"/>
    <n v="1455"/>
    <n v="155"/>
    <n v="404"/>
  </r>
  <r>
    <n v="270"/>
    <x v="269"/>
    <x v="50"/>
    <s v="Male"/>
    <n v="2151"/>
    <n v="301"/>
    <n v="511"/>
  </r>
  <r>
    <n v="271"/>
    <x v="270"/>
    <x v="7"/>
    <s v="Female"/>
    <n v="1900"/>
    <n v="381"/>
    <n v="313"/>
  </r>
  <r>
    <n v="272"/>
    <x v="271"/>
    <x v="50"/>
    <s v="Male"/>
    <n v="1733"/>
    <n v="267"/>
    <n v="267"/>
  </r>
  <r>
    <n v="273"/>
    <x v="272"/>
    <x v="10"/>
    <s v="Male"/>
    <n v="2361"/>
    <n v="147"/>
    <n v="455"/>
  </r>
  <r>
    <n v="274"/>
    <x v="273"/>
    <x v="56"/>
    <s v="Female"/>
    <n v="1574"/>
    <n v="293"/>
    <n v="362"/>
  </r>
  <r>
    <n v="275"/>
    <x v="274"/>
    <x v="58"/>
    <s v="Female"/>
    <n v="1123"/>
    <n v="106"/>
    <n v="540"/>
  </r>
  <r>
    <n v="276"/>
    <x v="275"/>
    <x v="43"/>
    <s v="Male"/>
    <n v="1029"/>
    <n v="148"/>
    <n v="513"/>
  </r>
  <r>
    <n v="277"/>
    <x v="276"/>
    <x v="57"/>
    <s v="Female"/>
    <n v="1012"/>
    <n v="372"/>
    <n v="371"/>
  </r>
  <r>
    <n v="278"/>
    <x v="277"/>
    <x v="11"/>
    <s v="Female"/>
    <n v="2343"/>
    <n v="249"/>
    <n v="389"/>
  </r>
  <r>
    <n v="279"/>
    <x v="278"/>
    <x v="34"/>
    <s v="Female"/>
    <n v="2083"/>
    <n v="311"/>
    <n v="487"/>
  </r>
  <r>
    <n v="280"/>
    <x v="279"/>
    <x v="38"/>
    <s v="Male"/>
    <n v="2485"/>
    <n v="187"/>
    <n v="519"/>
  </r>
  <r>
    <n v="281"/>
    <x v="280"/>
    <x v="46"/>
    <s v="Male"/>
    <n v="1419"/>
    <n v="372"/>
    <n v="463"/>
  </r>
  <r>
    <n v="282"/>
    <x v="281"/>
    <x v="7"/>
    <s v="Male"/>
    <n v="2283"/>
    <n v="339"/>
    <n v="516"/>
  </r>
  <r>
    <n v="283"/>
    <x v="282"/>
    <x v="66"/>
    <s v="Male"/>
    <n v="1339"/>
    <n v="343"/>
    <n v="230"/>
  </r>
  <r>
    <n v="284"/>
    <x v="283"/>
    <x v="62"/>
    <s v="Female"/>
    <n v="1596"/>
    <n v="201"/>
    <n v="272"/>
  </r>
  <r>
    <n v="285"/>
    <x v="284"/>
    <x v="55"/>
    <s v="Male"/>
    <n v="1433"/>
    <n v="372"/>
    <n v="229"/>
  </r>
  <r>
    <n v="286"/>
    <x v="285"/>
    <x v="61"/>
    <s v="Male"/>
    <n v="1632"/>
    <n v="382"/>
    <n v="232"/>
  </r>
  <r>
    <n v="287"/>
    <x v="286"/>
    <x v="11"/>
    <s v="Male"/>
    <n v="1669"/>
    <n v="233"/>
    <n v="213"/>
  </r>
  <r>
    <n v="288"/>
    <x v="287"/>
    <x v="15"/>
    <s v="Female"/>
    <n v="2491"/>
    <n v="259"/>
    <n v="543"/>
  </r>
  <r>
    <n v="289"/>
    <x v="288"/>
    <x v="24"/>
    <s v="Male"/>
    <n v="1026"/>
    <n v="208"/>
    <n v="316"/>
  </r>
  <r>
    <n v="290"/>
    <x v="289"/>
    <x v="10"/>
    <s v="Male"/>
    <n v="1149"/>
    <n v="109"/>
    <n v="343"/>
  </r>
  <r>
    <n v="291"/>
    <x v="290"/>
    <x v="47"/>
    <s v="Female"/>
    <n v="1832"/>
    <n v="291"/>
    <n v="368"/>
  </r>
  <r>
    <n v="292"/>
    <x v="291"/>
    <x v="11"/>
    <s v="Female"/>
    <n v="1634"/>
    <n v="332"/>
    <n v="292"/>
  </r>
  <r>
    <n v="293"/>
    <x v="292"/>
    <x v="2"/>
    <s v="Male"/>
    <n v="1738"/>
    <n v="229"/>
    <n v="203"/>
  </r>
  <r>
    <n v="294"/>
    <x v="293"/>
    <x v="23"/>
    <s v="Female"/>
    <n v="1789"/>
    <n v="323"/>
    <n v="314"/>
  </r>
  <r>
    <n v="295"/>
    <x v="294"/>
    <x v="28"/>
    <s v="Female"/>
    <n v="2125"/>
    <n v="236"/>
    <n v="367"/>
  </r>
  <r>
    <n v="296"/>
    <x v="295"/>
    <x v="37"/>
    <s v="Female"/>
    <n v="1702"/>
    <n v="110"/>
    <n v="225"/>
  </r>
  <r>
    <n v="297"/>
    <x v="296"/>
    <x v="34"/>
    <s v="Female"/>
    <n v="1106"/>
    <n v="345"/>
    <n v="359"/>
  </r>
  <r>
    <n v="298"/>
    <x v="297"/>
    <x v="37"/>
    <s v="Female"/>
    <n v="1382"/>
    <n v="198"/>
    <n v="437"/>
  </r>
  <r>
    <n v="299"/>
    <x v="298"/>
    <x v="66"/>
    <s v="Female"/>
    <n v="1587"/>
    <n v="327"/>
    <n v="513"/>
  </r>
  <r>
    <n v="300"/>
    <x v="299"/>
    <x v="14"/>
    <s v="Male"/>
    <n v="1145"/>
    <n v="235"/>
    <n v="401"/>
  </r>
  <r>
    <n v="301"/>
    <x v="300"/>
    <x v="47"/>
    <s v="Female"/>
    <n v="1541"/>
    <n v="278"/>
    <n v="220"/>
  </r>
  <r>
    <n v="302"/>
    <x v="301"/>
    <x v="14"/>
    <s v="Male"/>
    <n v="2423"/>
    <n v="178"/>
    <n v="255"/>
  </r>
  <r>
    <n v="303"/>
    <x v="302"/>
    <x v="53"/>
    <s v="Male"/>
    <n v="2286"/>
    <n v="157"/>
    <n v="249"/>
  </r>
  <r>
    <n v="304"/>
    <x v="303"/>
    <x v="31"/>
    <s v="Female"/>
    <n v="1165"/>
    <n v="333"/>
    <n v="442"/>
  </r>
  <r>
    <n v="305"/>
    <x v="304"/>
    <x v="12"/>
    <s v="Female"/>
    <n v="1415"/>
    <n v="151"/>
    <n v="438"/>
  </r>
  <r>
    <n v="306"/>
    <x v="305"/>
    <x v="41"/>
    <s v="Male"/>
    <n v="1418"/>
    <n v="228"/>
    <n v="498"/>
  </r>
  <r>
    <n v="307"/>
    <x v="306"/>
    <x v="8"/>
    <s v="Male"/>
    <n v="2014"/>
    <n v="105"/>
    <n v="264"/>
  </r>
  <r>
    <n v="308"/>
    <x v="307"/>
    <x v="8"/>
    <s v="Male"/>
    <n v="2125"/>
    <n v="210"/>
    <n v="479"/>
  </r>
  <r>
    <n v="309"/>
    <x v="308"/>
    <x v="29"/>
    <s v="Male"/>
    <n v="2194"/>
    <n v="179"/>
    <n v="205"/>
  </r>
  <r>
    <n v="310"/>
    <x v="309"/>
    <x v="55"/>
    <s v="Male"/>
    <n v="1917"/>
    <n v="183"/>
    <n v="426"/>
  </r>
  <r>
    <n v="311"/>
    <x v="310"/>
    <x v="37"/>
    <s v="Male"/>
    <n v="1652"/>
    <n v="379"/>
    <n v="464"/>
  </r>
  <r>
    <n v="312"/>
    <x v="311"/>
    <x v="48"/>
    <s v="Male"/>
    <n v="1950"/>
    <n v="301"/>
    <n v="353"/>
  </r>
  <r>
    <n v="313"/>
    <x v="312"/>
    <x v="30"/>
    <s v="Male"/>
    <n v="1630"/>
    <n v="315"/>
    <n v="230"/>
  </r>
  <r>
    <n v="314"/>
    <x v="313"/>
    <x v="34"/>
    <s v="Male"/>
    <n v="1932"/>
    <n v="181"/>
    <n v="389"/>
  </r>
  <r>
    <n v="315"/>
    <x v="314"/>
    <x v="5"/>
    <s v="Female"/>
    <n v="1868"/>
    <n v="346"/>
    <n v="410"/>
  </r>
  <r>
    <n v="316"/>
    <x v="315"/>
    <x v="39"/>
    <s v="Female"/>
    <n v="1360"/>
    <n v="372"/>
    <n v="465"/>
  </r>
  <r>
    <n v="317"/>
    <x v="316"/>
    <x v="38"/>
    <s v="Male"/>
    <n v="1645"/>
    <n v="194"/>
    <n v="433"/>
  </r>
  <r>
    <n v="318"/>
    <x v="317"/>
    <x v="1"/>
    <s v="Male"/>
    <n v="1275"/>
    <n v="344"/>
    <n v="348"/>
  </r>
  <r>
    <n v="319"/>
    <x v="318"/>
    <x v="59"/>
    <s v="Male"/>
    <n v="1408"/>
    <n v="205"/>
    <n v="443"/>
  </r>
  <r>
    <n v="320"/>
    <x v="319"/>
    <x v="21"/>
    <s v="Male"/>
    <n v="2448"/>
    <n v="301"/>
    <n v="494"/>
  </r>
  <r>
    <n v="321"/>
    <x v="320"/>
    <x v="59"/>
    <s v="Female"/>
    <n v="1536"/>
    <n v="318"/>
    <n v="315"/>
  </r>
  <r>
    <n v="322"/>
    <x v="321"/>
    <x v="11"/>
    <s v="Female"/>
    <n v="1571"/>
    <n v="237"/>
    <n v="289"/>
  </r>
  <r>
    <n v="323"/>
    <x v="322"/>
    <x v="34"/>
    <s v="Male"/>
    <n v="2082"/>
    <n v="191"/>
    <n v="324"/>
  </r>
  <r>
    <n v="324"/>
    <x v="323"/>
    <x v="6"/>
    <s v="Female"/>
    <n v="1014"/>
    <n v="101"/>
    <n v="510"/>
  </r>
  <r>
    <n v="325"/>
    <x v="324"/>
    <x v="55"/>
    <s v="Male"/>
    <n v="1844"/>
    <n v="378"/>
    <n v="373"/>
  </r>
  <r>
    <n v="326"/>
    <x v="325"/>
    <x v="54"/>
    <s v="Female"/>
    <n v="1737"/>
    <n v="173"/>
    <n v="233"/>
  </r>
  <r>
    <n v="327"/>
    <x v="326"/>
    <x v="53"/>
    <s v="Male"/>
    <n v="1822"/>
    <n v="168"/>
    <n v="291"/>
  </r>
  <r>
    <n v="328"/>
    <x v="327"/>
    <x v="53"/>
    <s v="Female"/>
    <n v="1043"/>
    <n v="175"/>
    <n v="333"/>
  </r>
  <r>
    <n v="329"/>
    <x v="328"/>
    <x v="46"/>
    <s v="Male"/>
    <n v="1020"/>
    <n v="376"/>
    <n v="457"/>
  </r>
  <r>
    <n v="330"/>
    <x v="329"/>
    <x v="8"/>
    <s v="Male"/>
    <n v="2210"/>
    <n v="206"/>
    <n v="531"/>
  </r>
  <r>
    <n v="331"/>
    <x v="330"/>
    <x v="48"/>
    <s v="Female"/>
    <n v="1750"/>
    <n v="334"/>
    <n v="430"/>
  </r>
  <r>
    <n v="332"/>
    <x v="331"/>
    <x v="52"/>
    <s v="Male"/>
    <n v="1699"/>
    <n v="292"/>
    <n v="349"/>
  </r>
  <r>
    <n v="333"/>
    <x v="332"/>
    <x v="36"/>
    <s v="Female"/>
    <n v="1949"/>
    <n v="147"/>
    <n v="337"/>
  </r>
  <r>
    <n v="334"/>
    <x v="333"/>
    <x v="53"/>
    <s v="Male"/>
    <n v="1966"/>
    <n v="362"/>
    <n v="271"/>
  </r>
  <r>
    <n v="335"/>
    <x v="334"/>
    <x v="55"/>
    <s v="Male"/>
    <n v="1604"/>
    <n v="108"/>
    <n v="387"/>
  </r>
  <r>
    <n v="336"/>
    <x v="335"/>
    <x v="41"/>
    <s v="Male"/>
    <n v="2196"/>
    <n v="144"/>
    <n v="269"/>
  </r>
  <r>
    <n v="337"/>
    <x v="336"/>
    <x v="39"/>
    <s v="Male"/>
    <n v="1193"/>
    <n v="212"/>
    <n v="323"/>
  </r>
  <r>
    <n v="338"/>
    <x v="337"/>
    <x v="45"/>
    <s v="Male"/>
    <n v="1920"/>
    <n v="159"/>
    <n v="205"/>
  </r>
  <r>
    <n v="339"/>
    <x v="338"/>
    <x v="35"/>
    <s v="Female"/>
    <n v="1171"/>
    <n v="282"/>
    <n v="397"/>
  </r>
  <r>
    <n v="340"/>
    <x v="339"/>
    <x v="39"/>
    <s v="Male"/>
    <n v="1430"/>
    <n v="394"/>
    <n v="327"/>
  </r>
  <r>
    <n v="341"/>
    <x v="340"/>
    <x v="10"/>
    <s v="Female"/>
    <n v="2411"/>
    <n v="189"/>
    <n v="495"/>
  </r>
  <r>
    <n v="342"/>
    <x v="341"/>
    <x v="4"/>
    <s v="Female"/>
    <n v="1599"/>
    <n v="144"/>
    <n v="366"/>
  </r>
  <r>
    <n v="343"/>
    <x v="342"/>
    <x v="5"/>
    <s v="Female"/>
    <n v="2476"/>
    <n v="344"/>
    <n v="423"/>
  </r>
  <r>
    <n v="344"/>
    <x v="343"/>
    <x v="12"/>
    <s v="Female"/>
    <n v="1167"/>
    <n v="118"/>
    <n v="432"/>
  </r>
  <r>
    <n v="345"/>
    <x v="344"/>
    <x v="48"/>
    <s v="Female"/>
    <n v="2349"/>
    <n v="186"/>
    <n v="387"/>
  </r>
  <r>
    <n v="346"/>
    <x v="345"/>
    <x v="32"/>
    <s v="Male"/>
    <n v="2307"/>
    <n v="356"/>
    <n v="470"/>
  </r>
  <r>
    <n v="347"/>
    <x v="346"/>
    <x v="34"/>
    <s v="Female"/>
    <n v="1301"/>
    <n v="111"/>
    <n v="274"/>
  </r>
  <r>
    <n v="348"/>
    <x v="347"/>
    <x v="18"/>
    <s v="Male"/>
    <n v="1421"/>
    <n v="287"/>
    <n v="524"/>
  </r>
  <r>
    <n v="349"/>
    <x v="348"/>
    <x v="66"/>
    <s v="Male"/>
    <n v="1008"/>
    <n v="377"/>
    <n v="501"/>
  </r>
  <r>
    <n v="350"/>
    <x v="349"/>
    <x v="65"/>
    <s v="Female"/>
    <n v="2230"/>
    <n v="297"/>
    <n v="274"/>
  </r>
  <r>
    <n v="351"/>
    <x v="350"/>
    <x v="39"/>
    <s v="Male"/>
    <n v="1629"/>
    <n v="301"/>
    <n v="362"/>
  </r>
  <r>
    <n v="352"/>
    <x v="351"/>
    <x v="19"/>
    <s v="Male"/>
    <n v="2119"/>
    <n v="118"/>
    <n v="270"/>
  </r>
  <r>
    <n v="353"/>
    <x v="352"/>
    <x v="68"/>
    <s v="Female"/>
    <n v="1298"/>
    <n v="277"/>
    <n v="525"/>
  </r>
  <r>
    <n v="354"/>
    <x v="353"/>
    <x v="3"/>
    <s v="Female"/>
    <n v="1297"/>
    <n v="364"/>
    <n v="244"/>
  </r>
  <r>
    <n v="355"/>
    <x v="354"/>
    <x v="59"/>
    <s v="Male"/>
    <n v="2246"/>
    <n v="389"/>
    <n v="413"/>
  </r>
  <r>
    <n v="356"/>
    <x v="355"/>
    <x v="53"/>
    <s v="Female"/>
    <n v="1554"/>
    <n v="362"/>
    <n v="432"/>
  </r>
  <r>
    <n v="357"/>
    <x v="356"/>
    <x v="58"/>
    <s v="Female"/>
    <n v="1171"/>
    <n v="238"/>
    <n v="325"/>
  </r>
  <r>
    <n v="358"/>
    <x v="357"/>
    <x v="52"/>
    <s v="Male"/>
    <n v="1389"/>
    <n v="212"/>
    <n v="317"/>
  </r>
  <r>
    <n v="359"/>
    <x v="358"/>
    <x v="32"/>
    <s v="Female"/>
    <n v="2315"/>
    <n v="390"/>
    <n v="424"/>
  </r>
  <r>
    <n v="360"/>
    <x v="359"/>
    <x v="60"/>
    <s v="Female"/>
    <n v="1337"/>
    <n v="242"/>
    <n v="306"/>
  </r>
  <r>
    <n v="361"/>
    <x v="360"/>
    <x v="8"/>
    <s v="Female"/>
    <n v="1734"/>
    <n v="323"/>
    <n v="524"/>
  </r>
  <r>
    <n v="362"/>
    <x v="361"/>
    <x v="35"/>
    <s v="Female"/>
    <n v="1732"/>
    <n v="364"/>
    <n v="385"/>
  </r>
  <r>
    <n v="363"/>
    <x v="362"/>
    <x v="27"/>
    <s v="Male"/>
    <n v="2224"/>
    <n v="112"/>
    <n v="248"/>
  </r>
  <r>
    <n v="364"/>
    <x v="363"/>
    <x v="36"/>
    <s v="Female"/>
    <n v="2433"/>
    <n v="199"/>
    <n v="366"/>
  </r>
  <r>
    <n v="365"/>
    <x v="364"/>
    <x v="23"/>
    <s v="Male"/>
    <n v="1734"/>
    <n v="348"/>
    <n v="231"/>
  </r>
  <r>
    <n v="366"/>
    <x v="365"/>
    <x v="10"/>
    <s v="Male"/>
    <n v="1213"/>
    <n v="277"/>
    <n v="383"/>
  </r>
  <r>
    <n v="367"/>
    <x v="366"/>
    <x v="34"/>
    <s v="Female"/>
    <n v="2009"/>
    <n v="395"/>
    <n v="387"/>
  </r>
  <r>
    <n v="368"/>
    <x v="367"/>
    <x v="57"/>
    <s v="Female"/>
    <n v="1855"/>
    <n v="273"/>
    <n v="304"/>
  </r>
  <r>
    <n v="369"/>
    <x v="368"/>
    <x v="14"/>
    <s v="Female"/>
    <n v="1314"/>
    <n v="155"/>
    <n v="369"/>
  </r>
  <r>
    <n v="370"/>
    <x v="369"/>
    <x v="23"/>
    <s v="Female"/>
    <n v="2441"/>
    <n v="191"/>
    <n v="224"/>
  </r>
  <r>
    <n v="371"/>
    <x v="370"/>
    <x v="3"/>
    <s v="Female"/>
    <n v="1348"/>
    <n v="306"/>
    <n v="405"/>
  </r>
  <r>
    <n v="372"/>
    <x v="371"/>
    <x v="3"/>
    <s v="Male"/>
    <n v="1935"/>
    <n v="112"/>
    <n v="436"/>
  </r>
  <r>
    <n v="373"/>
    <x v="372"/>
    <x v="1"/>
    <s v="Male"/>
    <n v="1757"/>
    <n v="159"/>
    <n v="499"/>
  </r>
  <r>
    <n v="374"/>
    <x v="373"/>
    <x v="26"/>
    <s v="Female"/>
    <n v="1106"/>
    <n v="347"/>
    <n v="507"/>
  </r>
  <r>
    <n v="375"/>
    <x v="374"/>
    <x v="47"/>
    <s v="Female"/>
    <n v="1602"/>
    <n v="181"/>
    <n v="543"/>
  </r>
  <r>
    <n v="376"/>
    <x v="375"/>
    <x v="21"/>
    <s v="Male"/>
    <n v="1279"/>
    <n v="359"/>
    <n v="421"/>
  </r>
  <r>
    <n v="377"/>
    <x v="376"/>
    <x v="56"/>
    <s v="Female"/>
    <n v="1595"/>
    <n v="255"/>
    <n v="287"/>
  </r>
  <r>
    <n v="378"/>
    <x v="377"/>
    <x v="53"/>
    <s v="Female"/>
    <n v="2156"/>
    <n v="211"/>
    <n v="517"/>
  </r>
  <r>
    <n v="379"/>
    <x v="378"/>
    <x v="32"/>
    <s v="Female"/>
    <n v="2478"/>
    <n v="191"/>
    <n v="345"/>
  </r>
  <r>
    <n v="380"/>
    <x v="379"/>
    <x v="4"/>
    <s v="Female"/>
    <n v="1023"/>
    <n v="359"/>
    <n v="406"/>
  </r>
  <r>
    <n v="381"/>
    <x v="380"/>
    <x v="63"/>
    <s v="Female"/>
    <n v="1044"/>
    <n v="181"/>
    <n v="214"/>
  </r>
  <r>
    <n v="382"/>
    <x v="381"/>
    <x v="52"/>
    <s v="Male"/>
    <n v="1220"/>
    <n v="398"/>
    <n v="545"/>
  </r>
  <r>
    <n v="383"/>
    <x v="382"/>
    <x v="22"/>
    <s v="Female"/>
    <n v="1222"/>
    <n v="228"/>
    <n v="306"/>
  </r>
  <r>
    <n v="384"/>
    <x v="383"/>
    <x v="14"/>
    <s v="Male"/>
    <n v="1821"/>
    <n v="377"/>
    <n v="312"/>
  </r>
  <r>
    <n v="385"/>
    <x v="384"/>
    <x v="13"/>
    <s v="Female"/>
    <n v="1341"/>
    <n v="303"/>
    <n v="450"/>
  </r>
  <r>
    <n v="386"/>
    <x v="385"/>
    <x v="5"/>
    <s v="Male"/>
    <n v="1628"/>
    <n v="220"/>
    <n v="367"/>
  </r>
  <r>
    <n v="387"/>
    <x v="386"/>
    <x v="30"/>
    <s v="Male"/>
    <n v="2436"/>
    <n v="243"/>
    <n v="254"/>
  </r>
  <r>
    <n v="388"/>
    <x v="387"/>
    <x v="9"/>
    <s v="Female"/>
    <n v="2111"/>
    <n v="221"/>
    <n v="329"/>
  </r>
  <r>
    <n v="389"/>
    <x v="388"/>
    <x v="60"/>
    <s v="Female"/>
    <n v="1790"/>
    <n v="317"/>
    <n v="538"/>
  </r>
  <r>
    <n v="390"/>
    <x v="389"/>
    <x v="29"/>
    <s v="Female"/>
    <n v="1329"/>
    <n v="248"/>
    <n v="257"/>
  </r>
  <r>
    <n v="391"/>
    <x v="390"/>
    <x v="29"/>
    <s v="Female"/>
    <n v="1664"/>
    <n v="191"/>
    <n v="540"/>
  </r>
  <r>
    <n v="392"/>
    <x v="391"/>
    <x v="58"/>
    <s v="Female"/>
    <n v="1859"/>
    <n v="387"/>
    <n v="392"/>
  </r>
  <r>
    <n v="393"/>
    <x v="392"/>
    <x v="66"/>
    <s v="Female"/>
    <n v="1155"/>
    <n v="176"/>
    <n v="227"/>
  </r>
  <r>
    <n v="394"/>
    <x v="393"/>
    <x v="42"/>
    <s v="Male"/>
    <n v="1030"/>
    <n v="108"/>
    <n v="543"/>
  </r>
  <r>
    <n v="395"/>
    <x v="394"/>
    <x v="25"/>
    <s v="Male"/>
    <n v="1132"/>
    <n v="129"/>
    <n v="385"/>
  </r>
  <r>
    <n v="396"/>
    <x v="395"/>
    <x v="47"/>
    <s v="Male"/>
    <n v="2172"/>
    <n v="142"/>
    <n v="252"/>
  </r>
  <r>
    <n v="397"/>
    <x v="396"/>
    <x v="66"/>
    <s v="Male"/>
    <n v="1909"/>
    <n v="343"/>
    <n v="219"/>
  </r>
  <r>
    <n v="398"/>
    <x v="397"/>
    <x v="64"/>
    <s v="Male"/>
    <n v="1131"/>
    <n v="223"/>
    <n v="205"/>
  </r>
  <r>
    <n v="399"/>
    <x v="398"/>
    <x v="6"/>
    <s v="Male"/>
    <n v="1989"/>
    <n v="123"/>
    <n v="524"/>
  </r>
  <r>
    <n v="400"/>
    <x v="399"/>
    <x v="50"/>
    <s v="Female"/>
    <n v="1202"/>
    <n v="134"/>
    <n v="397"/>
  </r>
  <r>
    <n v="401"/>
    <x v="400"/>
    <x v="61"/>
    <s v="Male"/>
    <n v="1631"/>
    <n v="214"/>
    <n v="502"/>
  </r>
  <r>
    <n v="402"/>
    <x v="401"/>
    <x v="24"/>
    <s v="Female"/>
    <n v="1991"/>
    <n v="255"/>
    <n v="276"/>
  </r>
  <r>
    <n v="403"/>
    <x v="402"/>
    <x v="52"/>
    <s v="Female"/>
    <n v="1645"/>
    <n v="313"/>
    <n v="351"/>
  </r>
  <r>
    <n v="404"/>
    <x v="403"/>
    <x v="13"/>
    <s v="Female"/>
    <n v="2242"/>
    <n v="389"/>
    <n v="424"/>
  </r>
  <r>
    <n v="405"/>
    <x v="404"/>
    <x v="33"/>
    <s v="Male"/>
    <n v="1056"/>
    <n v="210"/>
    <n v="257"/>
  </r>
  <r>
    <n v="406"/>
    <x v="405"/>
    <x v="19"/>
    <s v="Male"/>
    <n v="1380"/>
    <n v="280"/>
    <n v="530"/>
  </r>
  <r>
    <n v="407"/>
    <x v="406"/>
    <x v="70"/>
    <s v="Female"/>
    <n v="1739"/>
    <n v="284"/>
    <n v="426"/>
  </r>
  <r>
    <n v="408"/>
    <x v="407"/>
    <x v="64"/>
    <s v="Male"/>
    <n v="1226"/>
    <n v="305"/>
    <n v="540"/>
  </r>
  <r>
    <n v="409"/>
    <x v="408"/>
    <x v="38"/>
    <s v="Female"/>
    <n v="1143"/>
    <n v="323"/>
    <n v="376"/>
  </r>
  <r>
    <n v="410"/>
    <x v="409"/>
    <x v="1"/>
    <s v="Male"/>
    <n v="1540"/>
    <n v="157"/>
    <n v="210"/>
  </r>
  <r>
    <n v="411"/>
    <x v="410"/>
    <x v="14"/>
    <s v="Male"/>
    <n v="1479"/>
    <n v="139"/>
    <n v="252"/>
  </r>
  <r>
    <n v="412"/>
    <x v="411"/>
    <x v="23"/>
    <s v="Male"/>
    <n v="1007"/>
    <n v="373"/>
    <n v="434"/>
  </r>
  <r>
    <n v="413"/>
    <x v="412"/>
    <x v="62"/>
    <s v="Male"/>
    <n v="1261"/>
    <n v="320"/>
    <n v="503"/>
  </r>
  <r>
    <n v="414"/>
    <x v="413"/>
    <x v="4"/>
    <s v="Male"/>
    <n v="2296"/>
    <n v="342"/>
    <n v="261"/>
  </r>
  <r>
    <n v="415"/>
    <x v="414"/>
    <x v="18"/>
    <s v="Female"/>
    <n v="1327"/>
    <n v="209"/>
    <n v="401"/>
  </r>
  <r>
    <n v="416"/>
    <x v="415"/>
    <x v="8"/>
    <s v="Female"/>
    <n v="1083"/>
    <n v="348"/>
    <n v="275"/>
  </r>
  <r>
    <n v="417"/>
    <x v="416"/>
    <x v="21"/>
    <s v="Male"/>
    <n v="1010"/>
    <n v="315"/>
    <n v="278"/>
  </r>
  <r>
    <n v="418"/>
    <x v="417"/>
    <x v="18"/>
    <s v="Female"/>
    <n v="2353"/>
    <n v="235"/>
    <n v="301"/>
  </r>
  <r>
    <n v="419"/>
    <x v="418"/>
    <x v="9"/>
    <s v="Male"/>
    <n v="1241"/>
    <n v="245"/>
    <n v="443"/>
  </r>
  <r>
    <n v="420"/>
    <x v="419"/>
    <x v="26"/>
    <s v="Male"/>
    <n v="2111"/>
    <n v="307"/>
    <n v="527"/>
  </r>
  <r>
    <n v="421"/>
    <x v="420"/>
    <x v="67"/>
    <s v="Female"/>
    <n v="1364"/>
    <n v="311"/>
    <n v="233"/>
  </r>
  <r>
    <n v="422"/>
    <x v="421"/>
    <x v="3"/>
    <s v="Female"/>
    <n v="1506"/>
    <n v="262"/>
    <n v="230"/>
  </r>
  <r>
    <n v="423"/>
    <x v="422"/>
    <x v="62"/>
    <s v="Male"/>
    <n v="1705"/>
    <n v="197"/>
    <n v="201"/>
  </r>
  <r>
    <n v="424"/>
    <x v="423"/>
    <x v="46"/>
    <s v="Male"/>
    <n v="1107"/>
    <n v="255"/>
    <n v="428"/>
  </r>
  <r>
    <n v="425"/>
    <x v="424"/>
    <x v="63"/>
    <s v="Male"/>
    <n v="1652"/>
    <n v="324"/>
    <n v="457"/>
  </r>
  <r>
    <n v="426"/>
    <x v="425"/>
    <x v="63"/>
    <s v="Female"/>
    <n v="2343"/>
    <n v="233"/>
    <n v="435"/>
  </r>
  <r>
    <n v="427"/>
    <x v="426"/>
    <x v="39"/>
    <s v="Male"/>
    <n v="1356"/>
    <n v="207"/>
    <n v="466"/>
  </r>
  <r>
    <n v="428"/>
    <x v="427"/>
    <x v="7"/>
    <s v="Female"/>
    <n v="1318"/>
    <n v="377"/>
    <n v="277"/>
  </r>
  <r>
    <n v="429"/>
    <x v="428"/>
    <x v="35"/>
    <s v="Male"/>
    <n v="1385"/>
    <n v="283"/>
    <n v="477"/>
  </r>
  <r>
    <n v="430"/>
    <x v="429"/>
    <x v="27"/>
    <s v="Female"/>
    <n v="1060"/>
    <n v="361"/>
    <n v="536"/>
  </r>
  <r>
    <n v="431"/>
    <x v="430"/>
    <x v="2"/>
    <s v="Female"/>
    <n v="2319"/>
    <n v="333"/>
    <n v="229"/>
  </r>
  <r>
    <n v="432"/>
    <x v="431"/>
    <x v="44"/>
    <s v="Female"/>
    <n v="1680"/>
    <n v="114"/>
    <n v="263"/>
  </r>
  <r>
    <n v="433"/>
    <x v="432"/>
    <x v="26"/>
    <s v="Female"/>
    <n v="1988"/>
    <n v="352"/>
    <n v="515"/>
  </r>
  <r>
    <n v="434"/>
    <x v="433"/>
    <x v="17"/>
    <s v="Male"/>
    <n v="1234"/>
    <n v="339"/>
    <n v="365"/>
  </r>
  <r>
    <n v="435"/>
    <x v="434"/>
    <x v="65"/>
    <s v="Male"/>
    <n v="2060"/>
    <n v="250"/>
    <n v="470"/>
  </r>
  <r>
    <n v="436"/>
    <x v="435"/>
    <x v="34"/>
    <s v="Male"/>
    <n v="2176"/>
    <n v="107"/>
    <n v="359"/>
  </r>
  <r>
    <n v="437"/>
    <x v="436"/>
    <x v="37"/>
    <s v="Male"/>
    <n v="2329"/>
    <n v="230"/>
    <n v="275"/>
  </r>
  <r>
    <n v="438"/>
    <x v="437"/>
    <x v="45"/>
    <s v="Male"/>
    <n v="1924"/>
    <n v="327"/>
    <n v="219"/>
  </r>
  <r>
    <n v="439"/>
    <x v="438"/>
    <x v="70"/>
    <s v="Female"/>
    <n v="1272"/>
    <n v="261"/>
    <n v="436"/>
  </r>
  <r>
    <n v="440"/>
    <x v="439"/>
    <x v="44"/>
    <s v="Male"/>
    <n v="1031"/>
    <n v="319"/>
    <n v="549"/>
  </r>
  <r>
    <n v="441"/>
    <x v="440"/>
    <x v="47"/>
    <s v="Female"/>
    <n v="1888"/>
    <n v="308"/>
    <n v="349"/>
  </r>
  <r>
    <n v="442"/>
    <x v="441"/>
    <x v="53"/>
    <s v="Female"/>
    <n v="1877"/>
    <n v="232"/>
    <n v="287"/>
  </r>
  <r>
    <n v="443"/>
    <x v="442"/>
    <x v="11"/>
    <s v="Female"/>
    <n v="1559"/>
    <n v="254"/>
    <n v="235"/>
  </r>
  <r>
    <n v="444"/>
    <x v="443"/>
    <x v="66"/>
    <s v="Male"/>
    <n v="1970"/>
    <n v="327"/>
    <n v="540"/>
  </r>
  <r>
    <n v="445"/>
    <x v="444"/>
    <x v="55"/>
    <s v="Female"/>
    <n v="1180"/>
    <n v="258"/>
    <n v="451"/>
  </r>
  <r>
    <n v="446"/>
    <x v="445"/>
    <x v="20"/>
    <s v="Female"/>
    <n v="1053"/>
    <n v="309"/>
    <n v="425"/>
  </r>
  <r>
    <n v="447"/>
    <x v="446"/>
    <x v="35"/>
    <s v="Male"/>
    <n v="1810"/>
    <n v="370"/>
    <n v="469"/>
  </r>
  <r>
    <n v="448"/>
    <x v="447"/>
    <x v="23"/>
    <s v="Female"/>
    <n v="2158"/>
    <n v="214"/>
    <n v="267"/>
  </r>
  <r>
    <n v="449"/>
    <x v="448"/>
    <x v="19"/>
    <s v="Female"/>
    <n v="1403"/>
    <n v="318"/>
    <n v="494"/>
  </r>
  <r>
    <n v="450"/>
    <x v="449"/>
    <x v="54"/>
    <s v="Female"/>
    <n v="1342"/>
    <n v="247"/>
    <n v="545"/>
  </r>
  <r>
    <n v="451"/>
    <x v="450"/>
    <x v="11"/>
    <s v="Female"/>
    <n v="1353"/>
    <n v="250"/>
    <n v="294"/>
  </r>
  <r>
    <n v="452"/>
    <x v="451"/>
    <x v="21"/>
    <s v="Female"/>
    <n v="1331"/>
    <n v="222"/>
    <n v="290"/>
  </r>
  <r>
    <n v="453"/>
    <x v="452"/>
    <x v="36"/>
    <s v="Male"/>
    <n v="1767"/>
    <n v="205"/>
    <n v="458"/>
  </r>
  <r>
    <n v="454"/>
    <x v="453"/>
    <x v="38"/>
    <s v="Male"/>
    <n v="1141"/>
    <n v="317"/>
    <n v="354"/>
  </r>
  <r>
    <n v="455"/>
    <x v="454"/>
    <x v="34"/>
    <s v="Male"/>
    <n v="1876"/>
    <n v="143"/>
    <n v="404"/>
  </r>
  <r>
    <n v="456"/>
    <x v="455"/>
    <x v="22"/>
    <s v="Male"/>
    <n v="2004"/>
    <n v="251"/>
    <n v="230"/>
  </r>
  <r>
    <n v="457"/>
    <x v="456"/>
    <x v="34"/>
    <s v="Female"/>
    <n v="1158"/>
    <n v="275"/>
    <n v="474"/>
  </r>
  <r>
    <n v="458"/>
    <x v="457"/>
    <x v="31"/>
    <s v="Male"/>
    <n v="1682"/>
    <n v="284"/>
    <n v="238"/>
  </r>
  <r>
    <n v="459"/>
    <x v="458"/>
    <x v="53"/>
    <s v="Male"/>
    <n v="2439"/>
    <n v="314"/>
    <n v="221"/>
  </r>
  <r>
    <n v="460"/>
    <x v="459"/>
    <x v="61"/>
    <s v="Female"/>
    <n v="1309"/>
    <n v="160"/>
    <n v="504"/>
  </r>
  <r>
    <n v="461"/>
    <x v="460"/>
    <x v="55"/>
    <s v="Female"/>
    <n v="2284"/>
    <n v="215"/>
    <n v="500"/>
  </r>
  <r>
    <n v="462"/>
    <x v="461"/>
    <x v="10"/>
    <s v="Male"/>
    <n v="1640"/>
    <n v="276"/>
    <n v="377"/>
  </r>
  <r>
    <n v="463"/>
    <x v="462"/>
    <x v="21"/>
    <s v="Female"/>
    <n v="1286"/>
    <n v="187"/>
    <n v="519"/>
  </r>
  <r>
    <n v="464"/>
    <x v="463"/>
    <x v="51"/>
    <s v="Male"/>
    <n v="1027"/>
    <n v="363"/>
    <n v="437"/>
  </r>
  <r>
    <n v="465"/>
    <x v="464"/>
    <x v="44"/>
    <s v="Male"/>
    <n v="1358"/>
    <n v="228"/>
    <n v="362"/>
  </r>
  <r>
    <n v="466"/>
    <x v="465"/>
    <x v="27"/>
    <s v="Female"/>
    <n v="2500"/>
    <n v="288"/>
    <n v="531"/>
  </r>
  <r>
    <n v="467"/>
    <x v="466"/>
    <x v="30"/>
    <s v="Female"/>
    <n v="1082"/>
    <n v="128"/>
    <n v="356"/>
  </r>
  <r>
    <n v="468"/>
    <x v="467"/>
    <x v="38"/>
    <s v="Male"/>
    <n v="2257"/>
    <n v="288"/>
    <n v="476"/>
  </r>
  <r>
    <n v="469"/>
    <x v="468"/>
    <x v="52"/>
    <s v="Female"/>
    <n v="1524"/>
    <n v="273"/>
    <n v="533"/>
  </r>
  <r>
    <n v="470"/>
    <x v="469"/>
    <x v="36"/>
    <s v="Female"/>
    <n v="1375"/>
    <n v="332"/>
    <n v="240"/>
  </r>
  <r>
    <n v="471"/>
    <x v="470"/>
    <x v="63"/>
    <s v="Male"/>
    <n v="1835"/>
    <n v="142"/>
    <n v="459"/>
  </r>
  <r>
    <n v="472"/>
    <x v="471"/>
    <x v="53"/>
    <s v="Female"/>
    <n v="1507"/>
    <n v="386"/>
    <n v="253"/>
  </r>
  <r>
    <n v="473"/>
    <x v="472"/>
    <x v="1"/>
    <s v="Female"/>
    <n v="1755"/>
    <n v="151"/>
    <n v="314"/>
  </r>
  <r>
    <n v="474"/>
    <x v="473"/>
    <x v="30"/>
    <s v="Female"/>
    <n v="1784"/>
    <n v="291"/>
    <n v="448"/>
  </r>
  <r>
    <n v="475"/>
    <x v="474"/>
    <x v="38"/>
    <s v="Female"/>
    <n v="1325"/>
    <n v="355"/>
    <n v="307"/>
  </r>
  <r>
    <n v="476"/>
    <x v="475"/>
    <x v="52"/>
    <s v="Female"/>
    <n v="1501"/>
    <n v="222"/>
    <n v="327"/>
  </r>
  <r>
    <n v="477"/>
    <x v="476"/>
    <x v="69"/>
    <s v="Female"/>
    <n v="2249"/>
    <n v="392"/>
    <n v="459"/>
  </r>
  <r>
    <n v="478"/>
    <x v="477"/>
    <x v="57"/>
    <s v="Female"/>
    <n v="1298"/>
    <n v="243"/>
    <n v="415"/>
  </r>
  <r>
    <n v="479"/>
    <x v="478"/>
    <x v="40"/>
    <s v="Male"/>
    <n v="1340"/>
    <n v="299"/>
    <n v="488"/>
  </r>
  <r>
    <n v="480"/>
    <x v="479"/>
    <x v="38"/>
    <s v="Male"/>
    <n v="1024"/>
    <n v="133"/>
    <n v="231"/>
  </r>
  <r>
    <n v="481"/>
    <x v="480"/>
    <x v="49"/>
    <s v="Male"/>
    <n v="1012"/>
    <n v="318"/>
    <n v="381"/>
  </r>
  <r>
    <n v="482"/>
    <x v="481"/>
    <x v="67"/>
    <s v="Male"/>
    <n v="1239"/>
    <n v="191"/>
    <n v="226"/>
  </r>
  <r>
    <n v="483"/>
    <x v="482"/>
    <x v="69"/>
    <s v="Female"/>
    <n v="2218"/>
    <n v="384"/>
    <n v="443"/>
  </r>
  <r>
    <n v="484"/>
    <x v="483"/>
    <x v="31"/>
    <s v="Male"/>
    <n v="2217"/>
    <n v="104"/>
    <n v="360"/>
  </r>
  <r>
    <n v="485"/>
    <x v="484"/>
    <x v="2"/>
    <s v="Female"/>
    <n v="1168"/>
    <n v="311"/>
    <n v="234"/>
  </r>
  <r>
    <n v="486"/>
    <x v="485"/>
    <x v="60"/>
    <s v="Female"/>
    <n v="1457"/>
    <n v="296"/>
    <n v="358"/>
  </r>
  <r>
    <n v="487"/>
    <x v="486"/>
    <x v="16"/>
    <s v="Female"/>
    <n v="1568"/>
    <n v="255"/>
    <n v="324"/>
  </r>
  <r>
    <n v="488"/>
    <x v="487"/>
    <x v="12"/>
    <s v="Female"/>
    <n v="1282"/>
    <n v="345"/>
    <n v="523"/>
  </r>
  <r>
    <n v="489"/>
    <x v="488"/>
    <x v="41"/>
    <s v="Female"/>
    <n v="2118"/>
    <n v="322"/>
    <n v="356"/>
  </r>
  <r>
    <n v="490"/>
    <x v="489"/>
    <x v="39"/>
    <s v="Male"/>
    <n v="1201"/>
    <n v="321"/>
    <n v="321"/>
  </r>
  <r>
    <n v="491"/>
    <x v="490"/>
    <x v="9"/>
    <s v="Female"/>
    <n v="2009"/>
    <n v="146"/>
    <n v="478"/>
  </r>
  <r>
    <n v="492"/>
    <x v="491"/>
    <x v="13"/>
    <s v="Male"/>
    <n v="2162"/>
    <n v="311"/>
    <n v="359"/>
  </r>
  <r>
    <n v="493"/>
    <x v="492"/>
    <x v="11"/>
    <s v="Male"/>
    <n v="2138"/>
    <n v="336"/>
    <n v="267"/>
  </r>
  <r>
    <n v="494"/>
    <x v="493"/>
    <x v="53"/>
    <s v="Male"/>
    <n v="2203"/>
    <n v="204"/>
    <n v="255"/>
  </r>
  <r>
    <n v="495"/>
    <x v="494"/>
    <x v="17"/>
    <s v="Male"/>
    <n v="2027"/>
    <n v="354"/>
    <n v="223"/>
  </r>
  <r>
    <n v="496"/>
    <x v="495"/>
    <x v="8"/>
    <s v="Female"/>
    <n v="2394"/>
    <n v="164"/>
    <n v="499"/>
  </r>
  <r>
    <n v="497"/>
    <x v="496"/>
    <x v="15"/>
    <s v="Male"/>
    <n v="1552"/>
    <n v="186"/>
    <n v="327"/>
  </r>
  <r>
    <n v="498"/>
    <x v="497"/>
    <x v="44"/>
    <s v="Female"/>
    <n v="1266"/>
    <n v="269"/>
    <n v="302"/>
  </r>
  <r>
    <n v="499"/>
    <x v="498"/>
    <x v="47"/>
    <s v="Female"/>
    <n v="1899"/>
    <n v="141"/>
    <n v="489"/>
  </r>
  <r>
    <n v="500"/>
    <x v="499"/>
    <x v="48"/>
    <s v="Female"/>
    <n v="1756"/>
    <n v="204"/>
    <n v="310"/>
  </r>
  <r>
    <n v="501"/>
    <x v="500"/>
    <x v="52"/>
    <s v="Female"/>
    <n v="1837"/>
    <n v="211"/>
    <n v="464"/>
  </r>
  <r>
    <n v="502"/>
    <x v="501"/>
    <x v="57"/>
    <s v="Female"/>
    <n v="1526"/>
    <n v="262"/>
    <n v="316"/>
  </r>
  <r>
    <n v="503"/>
    <x v="502"/>
    <x v="2"/>
    <s v="Male"/>
    <n v="1886"/>
    <n v="363"/>
    <n v="522"/>
  </r>
  <r>
    <n v="504"/>
    <x v="503"/>
    <x v="31"/>
    <s v="Male"/>
    <n v="2098"/>
    <n v="333"/>
    <n v="223"/>
  </r>
  <r>
    <n v="505"/>
    <x v="504"/>
    <x v="24"/>
    <s v="Male"/>
    <n v="1518"/>
    <n v="246"/>
    <n v="334"/>
  </r>
  <r>
    <n v="506"/>
    <x v="505"/>
    <x v="51"/>
    <s v="Female"/>
    <n v="1203"/>
    <n v="383"/>
    <n v="215"/>
  </r>
  <r>
    <n v="507"/>
    <x v="506"/>
    <x v="10"/>
    <s v="Female"/>
    <n v="1164"/>
    <n v="394"/>
    <n v="321"/>
  </r>
  <r>
    <n v="508"/>
    <x v="507"/>
    <x v="4"/>
    <s v="Female"/>
    <n v="1779"/>
    <n v="180"/>
    <n v="252"/>
  </r>
  <r>
    <n v="509"/>
    <x v="508"/>
    <x v="58"/>
    <s v="Male"/>
    <n v="1300"/>
    <n v="130"/>
    <n v="395"/>
  </r>
  <r>
    <n v="510"/>
    <x v="509"/>
    <x v="25"/>
    <s v="Male"/>
    <n v="1653"/>
    <n v="387"/>
    <n v="315"/>
  </r>
  <r>
    <n v="511"/>
    <x v="510"/>
    <x v="14"/>
    <s v="Female"/>
    <n v="2099"/>
    <n v="141"/>
    <n v="346"/>
  </r>
  <r>
    <n v="512"/>
    <x v="511"/>
    <x v="39"/>
    <s v="Female"/>
    <n v="2428"/>
    <n v="175"/>
    <n v="510"/>
  </r>
  <r>
    <n v="513"/>
    <x v="512"/>
    <x v="21"/>
    <s v="Female"/>
    <n v="1809"/>
    <n v="203"/>
    <n v="482"/>
  </r>
  <r>
    <n v="514"/>
    <x v="513"/>
    <x v="39"/>
    <s v="Female"/>
    <n v="1372"/>
    <n v="165"/>
    <n v="218"/>
  </r>
  <r>
    <n v="515"/>
    <x v="514"/>
    <x v="17"/>
    <s v="Male"/>
    <n v="1126"/>
    <n v="296"/>
    <n v="315"/>
  </r>
  <r>
    <n v="516"/>
    <x v="515"/>
    <x v="35"/>
    <s v="Male"/>
    <n v="1612"/>
    <n v="281"/>
    <n v="355"/>
  </r>
  <r>
    <n v="517"/>
    <x v="516"/>
    <x v="47"/>
    <s v="Female"/>
    <n v="1199"/>
    <n v="320"/>
    <n v="415"/>
  </r>
  <r>
    <n v="518"/>
    <x v="517"/>
    <x v="63"/>
    <s v="Male"/>
    <n v="1494"/>
    <n v="207"/>
    <n v="345"/>
  </r>
  <r>
    <n v="519"/>
    <x v="518"/>
    <x v="27"/>
    <s v="Female"/>
    <n v="1590"/>
    <n v="247"/>
    <n v="455"/>
  </r>
  <r>
    <n v="520"/>
    <x v="519"/>
    <x v="29"/>
    <s v="Male"/>
    <n v="1673"/>
    <n v="400"/>
    <n v="321"/>
  </r>
  <r>
    <n v="521"/>
    <x v="520"/>
    <x v="44"/>
    <s v="Male"/>
    <n v="1608"/>
    <n v="360"/>
    <n v="488"/>
  </r>
  <r>
    <n v="522"/>
    <x v="521"/>
    <x v="40"/>
    <s v="Female"/>
    <n v="1609"/>
    <n v="311"/>
    <n v="437"/>
  </r>
  <r>
    <n v="523"/>
    <x v="522"/>
    <x v="7"/>
    <s v="Male"/>
    <n v="1535"/>
    <n v="353"/>
    <n v="304"/>
  </r>
  <r>
    <n v="524"/>
    <x v="523"/>
    <x v="4"/>
    <s v="Male"/>
    <n v="1898"/>
    <n v="358"/>
    <n v="525"/>
  </r>
  <r>
    <n v="525"/>
    <x v="524"/>
    <x v="4"/>
    <s v="Male"/>
    <n v="1259"/>
    <n v="386"/>
    <n v="324"/>
  </r>
  <r>
    <n v="526"/>
    <x v="525"/>
    <x v="16"/>
    <s v="Female"/>
    <n v="2456"/>
    <n v="385"/>
    <n v="264"/>
  </r>
  <r>
    <n v="527"/>
    <x v="526"/>
    <x v="32"/>
    <s v="Female"/>
    <n v="1295"/>
    <n v="272"/>
    <n v="433"/>
  </r>
  <r>
    <n v="528"/>
    <x v="527"/>
    <x v="58"/>
    <s v="Male"/>
    <n v="1107"/>
    <n v="230"/>
    <n v="535"/>
  </r>
  <r>
    <n v="529"/>
    <x v="528"/>
    <x v="62"/>
    <s v="Female"/>
    <n v="1838"/>
    <n v="353"/>
    <n v="232"/>
  </r>
  <r>
    <n v="530"/>
    <x v="529"/>
    <x v="4"/>
    <s v="Female"/>
    <n v="1747"/>
    <n v="250"/>
    <n v="467"/>
  </r>
  <r>
    <n v="531"/>
    <x v="530"/>
    <x v="11"/>
    <s v="Male"/>
    <n v="1150"/>
    <n v="129"/>
    <n v="349"/>
  </r>
  <r>
    <n v="532"/>
    <x v="531"/>
    <x v="42"/>
    <s v="Female"/>
    <n v="1898"/>
    <n v="278"/>
    <n v="251"/>
  </r>
  <r>
    <n v="533"/>
    <x v="532"/>
    <x v="52"/>
    <s v="Female"/>
    <n v="1576"/>
    <n v="214"/>
    <n v="351"/>
  </r>
  <r>
    <n v="534"/>
    <x v="533"/>
    <x v="0"/>
    <s v="Male"/>
    <n v="1222"/>
    <n v="211"/>
    <n v="550"/>
  </r>
  <r>
    <n v="535"/>
    <x v="534"/>
    <x v="3"/>
    <s v="Male"/>
    <n v="1667"/>
    <n v="110"/>
    <n v="390"/>
  </r>
  <r>
    <n v="536"/>
    <x v="535"/>
    <x v="58"/>
    <s v="Male"/>
    <n v="1729"/>
    <n v="332"/>
    <n v="497"/>
  </r>
  <r>
    <n v="537"/>
    <x v="536"/>
    <x v="31"/>
    <s v="Female"/>
    <n v="1175"/>
    <n v="149"/>
    <n v="534"/>
  </r>
  <r>
    <n v="538"/>
    <x v="537"/>
    <x v="18"/>
    <s v="Male"/>
    <n v="1792"/>
    <n v="143"/>
    <n v="484"/>
  </r>
  <r>
    <n v="539"/>
    <x v="538"/>
    <x v="46"/>
    <s v="Female"/>
    <n v="1676"/>
    <n v="259"/>
    <n v="358"/>
  </r>
  <r>
    <n v="540"/>
    <x v="539"/>
    <x v="23"/>
    <s v="Male"/>
    <n v="1841"/>
    <n v="303"/>
    <n v="527"/>
  </r>
  <r>
    <n v="541"/>
    <x v="540"/>
    <x v="1"/>
    <s v="Female"/>
    <n v="1404"/>
    <n v="197"/>
    <n v="202"/>
  </r>
  <r>
    <n v="542"/>
    <x v="541"/>
    <x v="65"/>
    <s v="Female"/>
    <n v="2300"/>
    <n v="251"/>
    <n v="402"/>
  </r>
  <r>
    <n v="543"/>
    <x v="542"/>
    <x v="14"/>
    <s v="Female"/>
    <n v="1015"/>
    <n v="332"/>
    <n v="270"/>
  </r>
  <r>
    <n v="544"/>
    <x v="543"/>
    <x v="37"/>
    <s v="Male"/>
    <n v="2329"/>
    <n v="157"/>
    <n v="506"/>
  </r>
  <r>
    <n v="545"/>
    <x v="544"/>
    <x v="41"/>
    <s v="Male"/>
    <n v="1681"/>
    <n v="242"/>
    <n v="342"/>
  </r>
  <r>
    <n v="546"/>
    <x v="545"/>
    <x v="12"/>
    <s v="Female"/>
    <n v="2203"/>
    <n v="146"/>
    <n v="529"/>
  </r>
  <r>
    <n v="547"/>
    <x v="546"/>
    <x v="43"/>
    <s v="Female"/>
    <n v="1731"/>
    <n v="387"/>
    <n v="285"/>
  </r>
  <r>
    <n v="548"/>
    <x v="547"/>
    <x v="32"/>
    <s v="Male"/>
    <n v="1739"/>
    <n v="153"/>
    <n v="225"/>
  </r>
  <r>
    <n v="549"/>
    <x v="548"/>
    <x v="9"/>
    <s v="Male"/>
    <n v="1353"/>
    <n v="241"/>
    <n v="372"/>
  </r>
  <r>
    <n v="550"/>
    <x v="549"/>
    <x v="8"/>
    <s v="Male"/>
    <n v="1029"/>
    <n v="237"/>
    <n v="352"/>
  </r>
  <r>
    <n v="551"/>
    <x v="550"/>
    <x v="7"/>
    <s v="Female"/>
    <n v="2149"/>
    <n v="274"/>
    <n v="549"/>
  </r>
  <r>
    <n v="552"/>
    <x v="551"/>
    <x v="64"/>
    <s v="Male"/>
    <n v="1791"/>
    <n v="168"/>
    <n v="223"/>
  </r>
  <r>
    <n v="553"/>
    <x v="552"/>
    <x v="17"/>
    <s v="Male"/>
    <n v="1198"/>
    <n v="345"/>
    <n v="459"/>
  </r>
  <r>
    <n v="554"/>
    <x v="553"/>
    <x v="64"/>
    <s v="Male"/>
    <n v="1509"/>
    <n v="252"/>
    <n v="395"/>
  </r>
  <r>
    <n v="555"/>
    <x v="554"/>
    <x v="25"/>
    <s v="Male"/>
    <n v="1504"/>
    <n v="122"/>
    <n v="405"/>
  </r>
  <r>
    <n v="556"/>
    <x v="555"/>
    <x v="31"/>
    <s v="Female"/>
    <n v="2101"/>
    <n v="308"/>
    <n v="215"/>
  </r>
  <r>
    <n v="557"/>
    <x v="556"/>
    <x v="35"/>
    <s v="Female"/>
    <n v="1546"/>
    <n v="350"/>
    <n v="432"/>
  </r>
  <r>
    <n v="558"/>
    <x v="557"/>
    <x v="49"/>
    <s v="Male"/>
    <n v="2344"/>
    <n v="342"/>
    <n v="429"/>
  </r>
  <r>
    <n v="559"/>
    <x v="558"/>
    <x v="3"/>
    <s v="Female"/>
    <n v="1979"/>
    <n v="380"/>
    <n v="329"/>
  </r>
  <r>
    <n v="560"/>
    <x v="559"/>
    <x v="60"/>
    <s v="Male"/>
    <n v="2216"/>
    <n v="317"/>
    <n v="500"/>
  </r>
  <r>
    <n v="561"/>
    <x v="560"/>
    <x v="18"/>
    <s v="Male"/>
    <n v="1107"/>
    <n v="395"/>
    <n v="316"/>
  </r>
  <r>
    <n v="562"/>
    <x v="561"/>
    <x v="23"/>
    <s v="Male"/>
    <n v="2266"/>
    <n v="258"/>
    <n v="448"/>
  </r>
  <r>
    <n v="563"/>
    <x v="562"/>
    <x v="70"/>
    <s v="Female"/>
    <n v="1047"/>
    <n v="375"/>
    <n v="432"/>
  </r>
  <r>
    <n v="564"/>
    <x v="563"/>
    <x v="47"/>
    <s v="Male"/>
    <n v="1651"/>
    <n v="127"/>
    <n v="258"/>
  </r>
  <r>
    <n v="565"/>
    <x v="564"/>
    <x v="35"/>
    <s v="Female"/>
    <n v="1242"/>
    <n v="109"/>
    <n v="543"/>
  </r>
  <r>
    <n v="566"/>
    <x v="565"/>
    <x v="64"/>
    <s v="Female"/>
    <n v="1578"/>
    <n v="360"/>
    <n v="505"/>
  </r>
  <r>
    <n v="567"/>
    <x v="566"/>
    <x v="62"/>
    <s v="Female"/>
    <n v="2315"/>
    <n v="290"/>
    <n v="320"/>
  </r>
  <r>
    <n v="568"/>
    <x v="567"/>
    <x v="45"/>
    <s v="Female"/>
    <n v="1832"/>
    <n v="140"/>
    <n v="221"/>
  </r>
  <r>
    <n v="569"/>
    <x v="568"/>
    <x v="62"/>
    <s v="Male"/>
    <n v="1544"/>
    <n v="357"/>
    <n v="414"/>
  </r>
  <r>
    <n v="570"/>
    <x v="569"/>
    <x v="55"/>
    <s v="Female"/>
    <n v="2044"/>
    <n v="145"/>
    <n v="258"/>
  </r>
  <r>
    <n v="571"/>
    <x v="570"/>
    <x v="19"/>
    <s v="Male"/>
    <n v="1357"/>
    <n v="352"/>
    <n v="306"/>
  </r>
  <r>
    <n v="572"/>
    <x v="571"/>
    <x v="60"/>
    <s v="Female"/>
    <n v="2421"/>
    <n v="233"/>
    <n v="260"/>
  </r>
  <r>
    <n v="573"/>
    <x v="572"/>
    <x v="21"/>
    <s v="Male"/>
    <n v="1812"/>
    <n v="185"/>
    <n v="235"/>
  </r>
  <r>
    <n v="574"/>
    <x v="573"/>
    <x v="20"/>
    <s v="Male"/>
    <n v="2096"/>
    <n v="298"/>
    <n v="460"/>
  </r>
  <r>
    <n v="575"/>
    <x v="574"/>
    <x v="68"/>
    <s v="Male"/>
    <n v="1246"/>
    <n v="240"/>
    <n v="544"/>
  </r>
  <r>
    <n v="576"/>
    <x v="575"/>
    <x v="16"/>
    <s v="Male"/>
    <n v="2495"/>
    <n v="148"/>
    <n v="376"/>
  </r>
  <r>
    <n v="577"/>
    <x v="576"/>
    <x v="61"/>
    <s v="Female"/>
    <n v="1050"/>
    <n v="206"/>
    <n v="209"/>
  </r>
  <r>
    <n v="578"/>
    <x v="577"/>
    <x v="46"/>
    <s v="Female"/>
    <n v="1628"/>
    <n v="211"/>
    <n v="313"/>
  </r>
  <r>
    <n v="579"/>
    <x v="578"/>
    <x v="31"/>
    <s v="Female"/>
    <n v="1749"/>
    <n v="192"/>
    <n v="408"/>
  </r>
  <r>
    <n v="580"/>
    <x v="579"/>
    <x v="33"/>
    <s v="Female"/>
    <n v="2254"/>
    <n v="234"/>
    <n v="215"/>
  </r>
  <r>
    <n v="581"/>
    <x v="580"/>
    <x v="6"/>
    <s v="Female"/>
    <n v="1332"/>
    <n v="255"/>
    <n v="410"/>
  </r>
  <r>
    <n v="582"/>
    <x v="581"/>
    <x v="58"/>
    <s v="Female"/>
    <n v="2453"/>
    <n v="326"/>
    <n v="286"/>
  </r>
  <r>
    <n v="583"/>
    <x v="582"/>
    <x v="46"/>
    <s v="Male"/>
    <n v="1693"/>
    <n v="248"/>
    <n v="418"/>
  </r>
  <r>
    <n v="584"/>
    <x v="583"/>
    <x v="52"/>
    <s v="Male"/>
    <n v="2442"/>
    <n v="217"/>
    <n v="221"/>
  </r>
  <r>
    <n v="585"/>
    <x v="584"/>
    <x v="69"/>
    <s v="Male"/>
    <n v="2331"/>
    <n v="343"/>
    <n v="217"/>
  </r>
  <r>
    <n v="586"/>
    <x v="585"/>
    <x v="11"/>
    <s v="Male"/>
    <n v="2296"/>
    <n v="361"/>
    <n v="393"/>
  </r>
  <r>
    <n v="587"/>
    <x v="586"/>
    <x v="23"/>
    <s v="Male"/>
    <n v="1748"/>
    <n v="343"/>
    <n v="359"/>
  </r>
  <r>
    <n v="588"/>
    <x v="587"/>
    <x v="45"/>
    <s v="Female"/>
    <n v="1158"/>
    <n v="204"/>
    <n v="315"/>
  </r>
  <r>
    <n v="589"/>
    <x v="588"/>
    <x v="64"/>
    <s v="Female"/>
    <n v="1134"/>
    <n v="158"/>
    <n v="379"/>
  </r>
  <r>
    <n v="590"/>
    <x v="589"/>
    <x v="38"/>
    <s v="Female"/>
    <n v="2097"/>
    <n v="272"/>
    <n v="511"/>
  </r>
  <r>
    <n v="591"/>
    <x v="590"/>
    <x v="3"/>
    <s v="Female"/>
    <n v="1688"/>
    <n v="192"/>
    <n v="413"/>
  </r>
  <r>
    <n v="592"/>
    <x v="591"/>
    <x v="24"/>
    <s v="Male"/>
    <n v="1435"/>
    <n v="227"/>
    <n v="442"/>
  </r>
  <r>
    <n v="593"/>
    <x v="592"/>
    <x v="68"/>
    <s v="Male"/>
    <n v="1715"/>
    <n v="171"/>
    <n v="434"/>
  </r>
  <r>
    <n v="594"/>
    <x v="593"/>
    <x v="4"/>
    <s v="Female"/>
    <n v="1119"/>
    <n v="124"/>
    <n v="353"/>
  </r>
  <r>
    <n v="595"/>
    <x v="594"/>
    <x v="10"/>
    <s v="Male"/>
    <n v="1193"/>
    <n v="232"/>
    <n v="521"/>
  </r>
  <r>
    <n v="596"/>
    <x v="595"/>
    <x v="13"/>
    <s v="Female"/>
    <n v="1071"/>
    <n v="261"/>
    <n v="505"/>
  </r>
  <r>
    <n v="597"/>
    <x v="596"/>
    <x v="46"/>
    <s v="Male"/>
    <n v="1488"/>
    <n v="161"/>
    <n v="501"/>
  </r>
  <r>
    <n v="598"/>
    <x v="597"/>
    <x v="41"/>
    <s v="Female"/>
    <n v="2478"/>
    <n v="284"/>
    <n v="324"/>
  </r>
  <r>
    <n v="599"/>
    <x v="598"/>
    <x v="36"/>
    <s v="Female"/>
    <n v="1578"/>
    <n v="143"/>
    <n v="313"/>
  </r>
  <r>
    <n v="600"/>
    <x v="599"/>
    <x v="12"/>
    <s v="Female"/>
    <n v="1506"/>
    <n v="222"/>
    <n v="337"/>
  </r>
  <r>
    <n v="601"/>
    <x v="600"/>
    <x v="13"/>
    <s v="Male"/>
    <n v="1380"/>
    <n v="302"/>
    <n v="312"/>
  </r>
  <r>
    <n v="602"/>
    <x v="601"/>
    <x v="16"/>
    <s v="Male"/>
    <n v="1502"/>
    <n v="116"/>
    <n v="325"/>
  </r>
  <r>
    <n v="603"/>
    <x v="602"/>
    <x v="59"/>
    <s v="Male"/>
    <n v="2025"/>
    <n v="288"/>
    <n v="507"/>
  </r>
  <r>
    <n v="604"/>
    <x v="603"/>
    <x v="30"/>
    <s v="Female"/>
    <n v="1535"/>
    <n v="274"/>
    <n v="249"/>
  </r>
  <r>
    <n v="605"/>
    <x v="604"/>
    <x v="59"/>
    <s v="Male"/>
    <n v="2217"/>
    <n v="368"/>
    <n v="514"/>
  </r>
  <r>
    <n v="606"/>
    <x v="605"/>
    <x v="46"/>
    <s v="Female"/>
    <n v="1241"/>
    <n v="247"/>
    <n v="397"/>
  </r>
  <r>
    <n v="607"/>
    <x v="606"/>
    <x v="23"/>
    <s v="Male"/>
    <n v="1142"/>
    <n v="304"/>
    <n v="439"/>
  </r>
  <r>
    <n v="608"/>
    <x v="607"/>
    <x v="36"/>
    <s v="Female"/>
    <n v="1092"/>
    <n v="362"/>
    <n v="444"/>
  </r>
  <r>
    <n v="609"/>
    <x v="608"/>
    <x v="63"/>
    <s v="Male"/>
    <n v="1605"/>
    <n v="170"/>
    <n v="504"/>
  </r>
  <r>
    <n v="610"/>
    <x v="609"/>
    <x v="63"/>
    <s v="Female"/>
    <n v="1979"/>
    <n v="167"/>
    <n v="299"/>
  </r>
  <r>
    <n v="611"/>
    <x v="610"/>
    <x v="5"/>
    <s v="Male"/>
    <n v="1107"/>
    <n v="366"/>
    <n v="314"/>
  </r>
  <r>
    <n v="612"/>
    <x v="611"/>
    <x v="44"/>
    <s v="Female"/>
    <n v="1637"/>
    <n v="217"/>
    <n v="204"/>
  </r>
  <r>
    <n v="613"/>
    <x v="612"/>
    <x v="67"/>
    <s v="Male"/>
    <n v="2315"/>
    <n v="142"/>
    <n v="384"/>
  </r>
  <r>
    <n v="614"/>
    <x v="613"/>
    <x v="2"/>
    <s v="Male"/>
    <n v="2446"/>
    <n v="103"/>
    <n v="353"/>
  </r>
  <r>
    <n v="615"/>
    <x v="614"/>
    <x v="41"/>
    <s v="Female"/>
    <n v="1688"/>
    <n v="251"/>
    <n v="483"/>
  </r>
  <r>
    <n v="616"/>
    <x v="615"/>
    <x v="39"/>
    <s v="Male"/>
    <n v="1405"/>
    <n v="142"/>
    <n v="310"/>
  </r>
  <r>
    <n v="617"/>
    <x v="616"/>
    <x v="8"/>
    <s v="Female"/>
    <n v="1189"/>
    <n v="289"/>
    <n v="413"/>
  </r>
  <r>
    <n v="618"/>
    <x v="617"/>
    <x v="38"/>
    <s v="Male"/>
    <n v="1973"/>
    <n v="220"/>
    <n v="452"/>
  </r>
  <r>
    <n v="619"/>
    <x v="618"/>
    <x v="26"/>
    <s v="Male"/>
    <n v="2090"/>
    <n v="343"/>
    <n v="463"/>
  </r>
  <r>
    <n v="620"/>
    <x v="619"/>
    <x v="48"/>
    <s v="Female"/>
    <n v="1361"/>
    <n v="342"/>
    <n v="317"/>
  </r>
  <r>
    <n v="621"/>
    <x v="620"/>
    <x v="11"/>
    <s v="Male"/>
    <n v="1577"/>
    <n v="162"/>
    <n v="417"/>
  </r>
  <r>
    <n v="622"/>
    <x v="621"/>
    <x v="52"/>
    <s v="Female"/>
    <n v="1400"/>
    <n v="158"/>
    <n v="286"/>
  </r>
  <r>
    <n v="623"/>
    <x v="622"/>
    <x v="49"/>
    <s v="Female"/>
    <n v="2374"/>
    <n v="340"/>
    <n v="541"/>
  </r>
  <r>
    <n v="624"/>
    <x v="623"/>
    <x v="61"/>
    <s v="Male"/>
    <n v="1177"/>
    <n v="152"/>
    <n v="517"/>
  </r>
  <r>
    <n v="625"/>
    <x v="624"/>
    <x v="57"/>
    <s v="Female"/>
    <n v="2429"/>
    <n v="172"/>
    <n v="324"/>
  </r>
  <r>
    <n v="626"/>
    <x v="625"/>
    <x v="26"/>
    <s v="Female"/>
    <n v="1124"/>
    <n v="372"/>
    <n v="433"/>
  </r>
  <r>
    <n v="627"/>
    <x v="626"/>
    <x v="49"/>
    <s v="Male"/>
    <n v="2408"/>
    <n v="387"/>
    <n v="497"/>
  </r>
  <r>
    <n v="628"/>
    <x v="627"/>
    <x v="39"/>
    <s v="Female"/>
    <n v="1845"/>
    <n v="199"/>
    <n v="418"/>
  </r>
  <r>
    <n v="629"/>
    <x v="628"/>
    <x v="23"/>
    <s v="Male"/>
    <n v="2019"/>
    <n v="188"/>
    <n v="257"/>
  </r>
  <r>
    <n v="630"/>
    <x v="629"/>
    <x v="33"/>
    <s v="Male"/>
    <n v="1053"/>
    <n v="377"/>
    <n v="495"/>
  </r>
  <r>
    <n v="631"/>
    <x v="630"/>
    <x v="49"/>
    <s v="Male"/>
    <n v="2127"/>
    <n v="317"/>
    <n v="396"/>
  </r>
  <r>
    <n v="632"/>
    <x v="631"/>
    <x v="69"/>
    <s v="Female"/>
    <n v="1717"/>
    <n v="208"/>
    <n v="541"/>
  </r>
  <r>
    <n v="633"/>
    <x v="632"/>
    <x v="28"/>
    <s v="Female"/>
    <n v="2107"/>
    <n v="393"/>
    <n v="329"/>
  </r>
  <r>
    <n v="634"/>
    <x v="633"/>
    <x v="68"/>
    <s v="Female"/>
    <n v="1202"/>
    <n v="206"/>
    <n v="472"/>
  </r>
  <r>
    <n v="635"/>
    <x v="634"/>
    <x v="6"/>
    <s v="Male"/>
    <n v="1794"/>
    <n v="163"/>
    <n v="402"/>
  </r>
  <r>
    <n v="636"/>
    <x v="635"/>
    <x v="70"/>
    <s v="Male"/>
    <n v="2456"/>
    <n v="394"/>
    <n v="527"/>
  </r>
  <r>
    <n v="637"/>
    <x v="636"/>
    <x v="19"/>
    <s v="Female"/>
    <n v="1843"/>
    <n v="126"/>
    <n v="519"/>
  </r>
  <r>
    <n v="638"/>
    <x v="637"/>
    <x v="12"/>
    <s v="Female"/>
    <n v="1946"/>
    <n v="201"/>
    <n v="410"/>
  </r>
  <r>
    <n v="639"/>
    <x v="638"/>
    <x v="11"/>
    <s v="Female"/>
    <n v="1034"/>
    <n v="164"/>
    <n v="257"/>
  </r>
  <r>
    <n v="640"/>
    <x v="639"/>
    <x v="61"/>
    <s v="Female"/>
    <n v="1775"/>
    <n v="178"/>
    <n v="425"/>
  </r>
  <r>
    <n v="641"/>
    <x v="640"/>
    <x v="9"/>
    <s v="Female"/>
    <n v="1049"/>
    <n v="270"/>
    <n v="452"/>
  </r>
  <r>
    <n v="642"/>
    <x v="641"/>
    <x v="13"/>
    <s v="Female"/>
    <n v="2444"/>
    <n v="377"/>
    <n v="249"/>
  </r>
  <r>
    <n v="643"/>
    <x v="642"/>
    <x v="68"/>
    <s v="Male"/>
    <n v="1246"/>
    <n v="378"/>
    <n v="461"/>
  </r>
  <r>
    <n v="644"/>
    <x v="643"/>
    <x v="67"/>
    <s v="Female"/>
    <n v="1656"/>
    <n v="162"/>
    <n v="250"/>
  </r>
  <r>
    <n v="645"/>
    <x v="644"/>
    <x v="45"/>
    <s v="Female"/>
    <n v="1364"/>
    <n v="379"/>
    <n v="307"/>
  </r>
  <r>
    <n v="646"/>
    <x v="645"/>
    <x v="65"/>
    <s v="Male"/>
    <n v="1483"/>
    <n v="264"/>
    <n v="260"/>
  </r>
  <r>
    <n v="647"/>
    <x v="646"/>
    <x v="19"/>
    <s v="Female"/>
    <n v="1127"/>
    <n v="178"/>
    <n v="529"/>
  </r>
  <r>
    <n v="648"/>
    <x v="647"/>
    <x v="37"/>
    <s v="Female"/>
    <n v="1133"/>
    <n v="121"/>
    <n v="265"/>
  </r>
  <r>
    <n v="649"/>
    <x v="648"/>
    <x v="34"/>
    <s v="Female"/>
    <n v="1688"/>
    <n v="107"/>
    <n v="301"/>
  </r>
  <r>
    <n v="650"/>
    <x v="649"/>
    <x v="69"/>
    <s v="Male"/>
    <n v="1625"/>
    <n v="400"/>
    <n v="411"/>
  </r>
  <r>
    <n v="651"/>
    <x v="650"/>
    <x v="59"/>
    <s v="Male"/>
    <n v="2059"/>
    <n v="271"/>
    <n v="425"/>
  </r>
  <r>
    <n v="652"/>
    <x v="651"/>
    <x v="57"/>
    <s v="Male"/>
    <n v="1529"/>
    <n v="175"/>
    <n v="375"/>
  </r>
  <r>
    <n v="653"/>
    <x v="652"/>
    <x v="63"/>
    <s v="Male"/>
    <n v="2324"/>
    <n v="135"/>
    <n v="277"/>
  </r>
  <r>
    <n v="654"/>
    <x v="653"/>
    <x v="14"/>
    <s v="Male"/>
    <n v="1949"/>
    <n v="159"/>
    <n v="496"/>
  </r>
  <r>
    <n v="655"/>
    <x v="654"/>
    <x v="13"/>
    <s v="Male"/>
    <n v="1048"/>
    <n v="115"/>
    <n v="280"/>
  </r>
  <r>
    <n v="656"/>
    <x v="655"/>
    <x v="51"/>
    <s v="Male"/>
    <n v="1237"/>
    <n v="218"/>
    <n v="241"/>
  </r>
  <r>
    <n v="657"/>
    <x v="656"/>
    <x v="35"/>
    <s v="Male"/>
    <n v="1032"/>
    <n v="373"/>
    <n v="344"/>
  </r>
  <r>
    <n v="658"/>
    <x v="657"/>
    <x v="41"/>
    <s v="Female"/>
    <n v="2207"/>
    <n v="153"/>
    <n v="522"/>
  </r>
  <r>
    <n v="659"/>
    <x v="658"/>
    <x v="34"/>
    <s v="Male"/>
    <n v="2458"/>
    <n v="231"/>
    <n v="351"/>
  </r>
  <r>
    <n v="660"/>
    <x v="659"/>
    <x v="52"/>
    <s v="Male"/>
    <n v="1781"/>
    <n v="314"/>
    <n v="366"/>
  </r>
  <r>
    <n v="661"/>
    <x v="660"/>
    <x v="6"/>
    <s v="Female"/>
    <n v="2204"/>
    <n v="166"/>
    <n v="340"/>
  </r>
  <r>
    <n v="662"/>
    <x v="661"/>
    <x v="34"/>
    <s v="Male"/>
    <n v="1888"/>
    <n v="362"/>
    <n v="306"/>
  </r>
  <r>
    <n v="663"/>
    <x v="662"/>
    <x v="15"/>
    <s v="Female"/>
    <n v="1954"/>
    <n v="348"/>
    <n v="236"/>
  </r>
  <r>
    <n v="664"/>
    <x v="663"/>
    <x v="1"/>
    <s v="Female"/>
    <n v="1416"/>
    <n v="192"/>
    <n v="339"/>
  </r>
  <r>
    <n v="665"/>
    <x v="664"/>
    <x v="31"/>
    <s v="Male"/>
    <n v="1039"/>
    <n v="183"/>
    <n v="487"/>
  </r>
  <r>
    <n v="666"/>
    <x v="665"/>
    <x v="22"/>
    <s v="Male"/>
    <n v="1471"/>
    <n v="373"/>
    <n v="390"/>
  </r>
  <r>
    <n v="667"/>
    <x v="666"/>
    <x v="41"/>
    <s v="Male"/>
    <n v="1751"/>
    <n v="347"/>
    <n v="502"/>
  </r>
  <r>
    <n v="668"/>
    <x v="667"/>
    <x v="65"/>
    <s v="Male"/>
    <n v="1508"/>
    <n v="360"/>
    <n v="267"/>
  </r>
  <r>
    <n v="669"/>
    <x v="668"/>
    <x v="23"/>
    <s v="Female"/>
    <n v="1241"/>
    <n v="380"/>
    <n v="537"/>
  </r>
  <r>
    <n v="670"/>
    <x v="669"/>
    <x v="6"/>
    <s v="Male"/>
    <n v="2100"/>
    <n v="249"/>
    <n v="205"/>
  </r>
  <r>
    <n v="671"/>
    <x v="670"/>
    <x v="25"/>
    <s v="Male"/>
    <n v="2235"/>
    <n v="367"/>
    <n v="505"/>
  </r>
  <r>
    <n v="672"/>
    <x v="671"/>
    <x v="13"/>
    <s v="Male"/>
    <n v="2361"/>
    <n v="130"/>
    <n v="332"/>
  </r>
  <r>
    <n v="673"/>
    <x v="672"/>
    <x v="49"/>
    <s v="Male"/>
    <n v="1418"/>
    <n v="346"/>
    <n v="209"/>
  </r>
  <r>
    <n v="674"/>
    <x v="673"/>
    <x v="48"/>
    <s v="Female"/>
    <n v="1776"/>
    <n v="310"/>
    <n v="459"/>
  </r>
  <r>
    <n v="675"/>
    <x v="674"/>
    <x v="26"/>
    <s v="Male"/>
    <n v="1400"/>
    <n v="327"/>
    <n v="397"/>
  </r>
  <r>
    <n v="676"/>
    <x v="675"/>
    <x v="48"/>
    <s v="Female"/>
    <n v="1348"/>
    <n v="288"/>
    <n v="416"/>
  </r>
  <r>
    <n v="677"/>
    <x v="676"/>
    <x v="17"/>
    <s v="Male"/>
    <n v="1863"/>
    <n v="397"/>
    <n v="535"/>
  </r>
  <r>
    <n v="678"/>
    <x v="677"/>
    <x v="31"/>
    <s v="Female"/>
    <n v="2418"/>
    <n v="226"/>
    <n v="205"/>
  </r>
  <r>
    <n v="679"/>
    <x v="678"/>
    <x v="51"/>
    <s v="Female"/>
    <n v="1661"/>
    <n v="258"/>
    <n v="454"/>
  </r>
  <r>
    <n v="680"/>
    <x v="679"/>
    <x v="5"/>
    <s v="Female"/>
    <n v="1135"/>
    <n v="179"/>
    <n v="356"/>
  </r>
  <r>
    <n v="681"/>
    <x v="680"/>
    <x v="43"/>
    <s v="Male"/>
    <n v="1427"/>
    <n v="121"/>
    <n v="281"/>
  </r>
  <r>
    <n v="682"/>
    <x v="681"/>
    <x v="67"/>
    <s v="Female"/>
    <n v="2471"/>
    <n v="128"/>
    <n v="469"/>
  </r>
  <r>
    <n v="683"/>
    <x v="682"/>
    <x v="13"/>
    <s v="Female"/>
    <n v="2022"/>
    <n v="380"/>
    <n v="308"/>
  </r>
  <r>
    <n v="684"/>
    <x v="683"/>
    <x v="38"/>
    <s v="Female"/>
    <n v="2161"/>
    <n v="309"/>
    <n v="472"/>
  </r>
  <r>
    <n v="685"/>
    <x v="684"/>
    <x v="45"/>
    <s v="Male"/>
    <n v="1082"/>
    <n v="286"/>
    <n v="485"/>
  </r>
  <r>
    <n v="686"/>
    <x v="685"/>
    <x v="38"/>
    <s v="Male"/>
    <n v="2364"/>
    <n v="192"/>
    <n v="408"/>
  </r>
  <r>
    <n v="687"/>
    <x v="686"/>
    <x v="16"/>
    <s v="Male"/>
    <n v="2178"/>
    <n v="251"/>
    <n v="200"/>
  </r>
  <r>
    <n v="688"/>
    <x v="687"/>
    <x v="69"/>
    <s v="Female"/>
    <n v="1620"/>
    <n v="195"/>
    <n v="214"/>
  </r>
  <r>
    <n v="689"/>
    <x v="688"/>
    <x v="57"/>
    <s v="Male"/>
    <n v="1438"/>
    <n v="123"/>
    <n v="549"/>
  </r>
  <r>
    <n v="690"/>
    <x v="689"/>
    <x v="24"/>
    <s v="Female"/>
    <n v="1331"/>
    <n v="354"/>
    <n v="441"/>
  </r>
  <r>
    <n v="691"/>
    <x v="690"/>
    <x v="17"/>
    <s v="Male"/>
    <n v="2398"/>
    <n v="160"/>
    <n v="549"/>
  </r>
  <r>
    <n v="692"/>
    <x v="691"/>
    <x v="28"/>
    <s v="Female"/>
    <n v="2213"/>
    <n v="316"/>
    <n v="282"/>
  </r>
  <r>
    <n v="693"/>
    <x v="692"/>
    <x v="25"/>
    <s v="Female"/>
    <n v="1990"/>
    <n v="222"/>
    <n v="328"/>
  </r>
  <r>
    <n v="694"/>
    <x v="693"/>
    <x v="17"/>
    <s v="Female"/>
    <n v="1838"/>
    <n v="317"/>
    <n v="371"/>
  </r>
  <r>
    <n v="695"/>
    <x v="694"/>
    <x v="49"/>
    <s v="Female"/>
    <n v="2437"/>
    <n v="378"/>
    <n v="290"/>
  </r>
  <r>
    <n v="696"/>
    <x v="695"/>
    <x v="64"/>
    <s v="Male"/>
    <n v="1637"/>
    <n v="241"/>
    <n v="237"/>
  </r>
  <r>
    <n v="697"/>
    <x v="696"/>
    <x v="9"/>
    <s v="Female"/>
    <n v="1074"/>
    <n v="247"/>
    <n v="243"/>
  </r>
  <r>
    <n v="698"/>
    <x v="697"/>
    <x v="66"/>
    <s v="Female"/>
    <n v="1053"/>
    <n v="374"/>
    <n v="414"/>
  </r>
  <r>
    <n v="699"/>
    <x v="698"/>
    <x v="69"/>
    <s v="Male"/>
    <n v="2083"/>
    <n v="107"/>
    <n v="311"/>
  </r>
  <r>
    <n v="700"/>
    <x v="699"/>
    <x v="63"/>
    <s v="Female"/>
    <n v="1373"/>
    <n v="296"/>
    <n v="491"/>
  </r>
  <r>
    <n v="701"/>
    <x v="700"/>
    <x v="54"/>
    <s v="Female"/>
    <n v="2209"/>
    <n v="120"/>
    <n v="284"/>
  </r>
  <r>
    <n v="702"/>
    <x v="701"/>
    <x v="56"/>
    <s v="Male"/>
    <n v="1219"/>
    <n v="106"/>
    <n v="253"/>
  </r>
  <r>
    <n v="703"/>
    <x v="702"/>
    <x v="1"/>
    <s v="Female"/>
    <n v="1169"/>
    <n v="133"/>
    <n v="257"/>
  </r>
  <r>
    <n v="704"/>
    <x v="703"/>
    <x v="7"/>
    <s v="Female"/>
    <n v="1206"/>
    <n v="190"/>
    <n v="342"/>
  </r>
  <r>
    <n v="705"/>
    <x v="704"/>
    <x v="38"/>
    <s v="Female"/>
    <n v="1531"/>
    <n v="179"/>
    <n v="282"/>
  </r>
  <r>
    <n v="706"/>
    <x v="705"/>
    <x v="64"/>
    <s v="Female"/>
    <n v="2078"/>
    <n v="204"/>
    <n v="537"/>
  </r>
  <r>
    <n v="707"/>
    <x v="706"/>
    <x v="49"/>
    <s v="Male"/>
    <n v="1477"/>
    <n v="256"/>
    <n v="202"/>
  </r>
  <r>
    <n v="708"/>
    <x v="707"/>
    <x v="47"/>
    <s v="Female"/>
    <n v="2401"/>
    <n v="155"/>
    <n v="205"/>
  </r>
  <r>
    <n v="709"/>
    <x v="708"/>
    <x v="68"/>
    <s v="Female"/>
    <n v="1649"/>
    <n v="110"/>
    <n v="531"/>
  </r>
  <r>
    <n v="710"/>
    <x v="709"/>
    <x v="0"/>
    <s v="Male"/>
    <n v="1098"/>
    <n v="340"/>
    <n v="261"/>
  </r>
  <r>
    <n v="711"/>
    <x v="710"/>
    <x v="57"/>
    <s v="Male"/>
    <n v="2189"/>
    <n v="251"/>
    <n v="223"/>
  </r>
  <r>
    <n v="712"/>
    <x v="711"/>
    <x v="27"/>
    <s v="Male"/>
    <n v="1539"/>
    <n v="106"/>
    <n v="282"/>
  </r>
  <r>
    <n v="713"/>
    <x v="712"/>
    <x v="39"/>
    <s v="Female"/>
    <n v="2239"/>
    <n v="342"/>
    <n v="458"/>
  </r>
  <r>
    <n v="714"/>
    <x v="713"/>
    <x v="55"/>
    <s v="Male"/>
    <n v="2011"/>
    <n v="205"/>
    <n v="214"/>
  </r>
  <r>
    <n v="715"/>
    <x v="714"/>
    <x v="51"/>
    <s v="Male"/>
    <n v="1583"/>
    <n v="236"/>
    <n v="539"/>
  </r>
  <r>
    <n v="716"/>
    <x v="715"/>
    <x v="5"/>
    <s v="Male"/>
    <n v="2019"/>
    <n v="213"/>
    <n v="461"/>
  </r>
  <r>
    <n v="717"/>
    <x v="716"/>
    <x v="65"/>
    <s v="Male"/>
    <n v="1012"/>
    <n v="111"/>
    <n v="227"/>
  </r>
  <r>
    <n v="718"/>
    <x v="717"/>
    <x v="25"/>
    <s v="Male"/>
    <n v="1695"/>
    <n v="227"/>
    <n v="243"/>
  </r>
  <r>
    <n v="719"/>
    <x v="718"/>
    <x v="16"/>
    <s v="Female"/>
    <n v="2304"/>
    <n v="317"/>
    <n v="438"/>
  </r>
  <r>
    <n v="720"/>
    <x v="719"/>
    <x v="7"/>
    <s v="Male"/>
    <n v="1625"/>
    <n v="263"/>
    <n v="210"/>
  </r>
  <r>
    <n v="721"/>
    <x v="720"/>
    <x v="40"/>
    <s v="Female"/>
    <n v="1767"/>
    <n v="378"/>
    <n v="544"/>
  </r>
  <r>
    <n v="722"/>
    <x v="721"/>
    <x v="53"/>
    <s v="Female"/>
    <n v="1874"/>
    <n v="328"/>
    <n v="472"/>
  </r>
  <r>
    <n v="723"/>
    <x v="722"/>
    <x v="21"/>
    <s v="Male"/>
    <n v="1604"/>
    <n v="212"/>
    <n v="241"/>
  </r>
  <r>
    <n v="724"/>
    <x v="723"/>
    <x v="56"/>
    <s v="Male"/>
    <n v="2137"/>
    <n v="330"/>
    <n v="265"/>
  </r>
  <r>
    <n v="725"/>
    <x v="724"/>
    <x v="47"/>
    <s v="Female"/>
    <n v="1567"/>
    <n v="167"/>
    <n v="222"/>
  </r>
  <r>
    <n v="726"/>
    <x v="725"/>
    <x v="22"/>
    <s v="Male"/>
    <n v="1266"/>
    <n v="221"/>
    <n v="364"/>
  </r>
  <r>
    <n v="727"/>
    <x v="726"/>
    <x v="67"/>
    <s v="Male"/>
    <n v="1603"/>
    <n v="341"/>
    <n v="224"/>
  </r>
  <r>
    <n v="728"/>
    <x v="727"/>
    <x v="4"/>
    <s v="Male"/>
    <n v="1099"/>
    <n v="345"/>
    <n v="335"/>
  </r>
  <r>
    <n v="729"/>
    <x v="728"/>
    <x v="41"/>
    <s v="Male"/>
    <n v="1902"/>
    <n v="192"/>
    <n v="339"/>
  </r>
  <r>
    <n v="730"/>
    <x v="729"/>
    <x v="68"/>
    <s v="Male"/>
    <n v="1289"/>
    <n v="153"/>
    <n v="507"/>
  </r>
  <r>
    <n v="731"/>
    <x v="730"/>
    <x v="54"/>
    <s v="Male"/>
    <n v="1099"/>
    <n v="376"/>
    <n v="506"/>
  </r>
  <r>
    <n v="732"/>
    <x v="731"/>
    <x v="19"/>
    <s v="Male"/>
    <n v="1789"/>
    <n v="233"/>
    <n v="536"/>
  </r>
  <r>
    <n v="733"/>
    <x v="732"/>
    <x v="35"/>
    <s v="Female"/>
    <n v="1727"/>
    <n v="206"/>
    <n v="206"/>
  </r>
  <r>
    <n v="734"/>
    <x v="733"/>
    <x v="60"/>
    <s v="Male"/>
    <n v="2264"/>
    <n v="247"/>
    <n v="485"/>
  </r>
  <r>
    <n v="735"/>
    <x v="734"/>
    <x v="51"/>
    <s v="Female"/>
    <n v="1337"/>
    <n v="199"/>
    <n v="490"/>
  </r>
  <r>
    <n v="736"/>
    <x v="735"/>
    <x v="34"/>
    <s v="Male"/>
    <n v="1738"/>
    <n v="103"/>
    <n v="264"/>
  </r>
  <r>
    <n v="737"/>
    <x v="736"/>
    <x v="16"/>
    <s v="Male"/>
    <n v="1592"/>
    <n v="312"/>
    <n v="438"/>
  </r>
  <r>
    <n v="738"/>
    <x v="737"/>
    <x v="40"/>
    <s v="Male"/>
    <n v="2448"/>
    <n v="314"/>
    <n v="368"/>
  </r>
  <r>
    <n v="739"/>
    <x v="738"/>
    <x v="65"/>
    <s v="Male"/>
    <n v="1469"/>
    <n v="323"/>
    <n v="208"/>
  </r>
  <r>
    <n v="740"/>
    <x v="739"/>
    <x v="59"/>
    <s v="Female"/>
    <n v="1461"/>
    <n v="166"/>
    <n v="445"/>
  </r>
  <r>
    <n v="741"/>
    <x v="740"/>
    <x v="27"/>
    <s v="Male"/>
    <n v="2432"/>
    <n v="236"/>
    <n v="478"/>
  </r>
  <r>
    <n v="742"/>
    <x v="741"/>
    <x v="39"/>
    <s v="Female"/>
    <n v="2322"/>
    <n v="246"/>
    <n v="478"/>
  </r>
  <r>
    <n v="743"/>
    <x v="742"/>
    <x v="61"/>
    <s v="Female"/>
    <n v="2122"/>
    <n v="272"/>
    <n v="512"/>
  </r>
  <r>
    <n v="744"/>
    <x v="743"/>
    <x v="19"/>
    <s v="Male"/>
    <n v="2490"/>
    <n v="251"/>
    <n v="490"/>
  </r>
  <r>
    <n v="745"/>
    <x v="744"/>
    <x v="29"/>
    <s v="Male"/>
    <n v="1392"/>
    <n v="184"/>
    <n v="422"/>
  </r>
  <r>
    <n v="746"/>
    <x v="745"/>
    <x v="66"/>
    <s v="Female"/>
    <n v="1039"/>
    <n v="286"/>
    <n v="237"/>
  </r>
  <r>
    <n v="747"/>
    <x v="746"/>
    <x v="29"/>
    <s v="Male"/>
    <n v="1230"/>
    <n v="312"/>
    <n v="534"/>
  </r>
  <r>
    <n v="748"/>
    <x v="747"/>
    <x v="56"/>
    <s v="Male"/>
    <n v="1135"/>
    <n v="125"/>
    <n v="497"/>
  </r>
  <r>
    <n v="749"/>
    <x v="748"/>
    <x v="20"/>
    <s v="Female"/>
    <n v="2275"/>
    <n v="313"/>
    <n v="233"/>
  </r>
  <r>
    <n v="750"/>
    <x v="749"/>
    <x v="30"/>
    <s v="Male"/>
    <n v="2312"/>
    <n v="396"/>
    <n v="417"/>
  </r>
  <r>
    <n v="751"/>
    <x v="750"/>
    <x v="38"/>
    <s v="Female"/>
    <n v="1836"/>
    <n v="380"/>
    <n v="520"/>
  </r>
  <r>
    <n v="752"/>
    <x v="751"/>
    <x v="41"/>
    <s v="Male"/>
    <n v="1726"/>
    <n v="133"/>
    <n v="356"/>
  </r>
  <r>
    <n v="753"/>
    <x v="752"/>
    <x v="5"/>
    <s v="Female"/>
    <n v="1305"/>
    <n v="373"/>
    <n v="399"/>
  </r>
  <r>
    <n v="754"/>
    <x v="753"/>
    <x v="69"/>
    <s v="Male"/>
    <n v="1347"/>
    <n v="153"/>
    <n v="379"/>
  </r>
  <r>
    <n v="755"/>
    <x v="754"/>
    <x v="34"/>
    <s v="Male"/>
    <n v="1452"/>
    <n v="112"/>
    <n v="531"/>
  </r>
  <r>
    <n v="756"/>
    <x v="755"/>
    <x v="37"/>
    <s v="Male"/>
    <n v="1170"/>
    <n v="288"/>
    <n v="385"/>
  </r>
  <r>
    <n v="757"/>
    <x v="756"/>
    <x v="41"/>
    <s v="Male"/>
    <n v="1049"/>
    <n v="328"/>
    <n v="336"/>
  </r>
  <r>
    <n v="758"/>
    <x v="757"/>
    <x v="56"/>
    <s v="Female"/>
    <n v="1009"/>
    <n v="218"/>
    <n v="508"/>
  </r>
  <r>
    <n v="759"/>
    <x v="758"/>
    <x v="5"/>
    <s v="Male"/>
    <n v="1231"/>
    <n v="355"/>
    <n v="349"/>
  </r>
  <r>
    <n v="760"/>
    <x v="759"/>
    <x v="51"/>
    <s v="Male"/>
    <n v="2313"/>
    <n v="124"/>
    <n v="292"/>
  </r>
  <r>
    <n v="761"/>
    <x v="760"/>
    <x v="56"/>
    <s v="Male"/>
    <n v="2031"/>
    <n v="102"/>
    <n v="480"/>
  </r>
  <r>
    <n v="762"/>
    <x v="761"/>
    <x v="21"/>
    <s v="Male"/>
    <n v="1537"/>
    <n v="246"/>
    <n v="545"/>
  </r>
  <r>
    <n v="763"/>
    <x v="762"/>
    <x v="40"/>
    <s v="Male"/>
    <n v="1109"/>
    <n v="145"/>
    <n v="502"/>
  </r>
  <r>
    <n v="764"/>
    <x v="763"/>
    <x v="25"/>
    <s v="Male"/>
    <n v="2217"/>
    <n v="144"/>
    <n v="360"/>
  </r>
  <r>
    <n v="765"/>
    <x v="764"/>
    <x v="29"/>
    <s v="Female"/>
    <n v="1120"/>
    <n v="220"/>
    <n v="355"/>
  </r>
  <r>
    <n v="766"/>
    <x v="765"/>
    <x v="35"/>
    <s v="Male"/>
    <n v="1664"/>
    <n v="248"/>
    <n v="481"/>
  </r>
  <r>
    <n v="767"/>
    <x v="766"/>
    <x v="43"/>
    <s v="Female"/>
    <n v="1747"/>
    <n v="355"/>
    <n v="400"/>
  </r>
  <r>
    <n v="768"/>
    <x v="767"/>
    <x v="57"/>
    <s v="Female"/>
    <n v="2216"/>
    <n v="292"/>
    <n v="383"/>
  </r>
  <r>
    <n v="769"/>
    <x v="768"/>
    <x v="14"/>
    <s v="Male"/>
    <n v="1471"/>
    <n v="187"/>
    <n v="396"/>
  </r>
  <r>
    <n v="770"/>
    <x v="769"/>
    <x v="56"/>
    <s v="Female"/>
    <n v="1462"/>
    <n v="245"/>
    <n v="522"/>
  </r>
  <r>
    <n v="771"/>
    <x v="770"/>
    <x v="60"/>
    <s v="Female"/>
    <n v="1483"/>
    <n v="141"/>
    <n v="449"/>
  </r>
  <r>
    <n v="772"/>
    <x v="771"/>
    <x v="13"/>
    <s v="Female"/>
    <n v="2081"/>
    <n v="269"/>
    <n v="463"/>
  </r>
  <r>
    <n v="773"/>
    <x v="772"/>
    <x v="41"/>
    <s v="Female"/>
    <n v="1416"/>
    <n v="170"/>
    <n v="468"/>
  </r>
  <r>
    <n v="774"/>
    <x v="773"/>
    <x v="50"/>
    <s v="Female"/>
    <n v="1476"/>
    <n v="214"/>
    <n v="400"/>
  </r>
  <r>
    <n v="775"/>
    <x v="774"/>
    <x v="22"/>
    <s v="Female"/>
    <n v="1604"/>
    <n v="355"/>
    <n v="489"/>
  </r>
  <r>
    <n v="776"/>
    <x v="775"/>
    <x v="63"/>
    <s v="Male"/>
    <n v="2315"/>
    <n v="223"/>
    <n v="513"/>
  </r>
  <r>
    <n v="777"/>
    <x v="776"/>
    <x v="21"/>
    <s v="Male"/>
    <n v="1586"/>
    <n v="257"/>
    <n v="281"/>
  </r>
  <r>
    <n v="778"/>
    <x v="777"/>
    <x v="55"/>
    <s v="Male"/>
    <n v="2458"/>
    <n v="115"/>
    <n v="432"/>
  </r>
  <r>
    <n v="779"/>
    <x v="778"/>
    <x v="42"/>
    <s v="Female"/>
    <n v="1454"/>
    <n v="360"/>
    <n v="488"/>
  </r>
  <r>
    <n v="780"/>
    <x v="779"/>
    <x v="41"/>
    <s v="Female"/>
    <n v="1293"/>
    <n v="310"/>
    <n v="369"/>
  </r>
  <r>
    <n v="781"/>
    <x v="780"/>
    <x v="0"/>
    <s v="Male"/>
    <n v="1741"/>
    <n v="120"/>
    <n v="343"/>
  </r>
  <r>
    <n v="782"/>
    <x v="781"/>
    <x v="64"/>
    <s v="Female"/>
    <n v="1668"/>
    <n v="192"/>
    <n v="428"/>
  </r>
  <r>
    <n v="783"/>
    <x v="782"/>
    <x v="64"/>
    <s v="Female"/>
    <n v="1635"/>
    <n v="319"/>
    <n v="433"/>
  </r>
  <r>
    <n v="784"/>
    <x v="783"/>
    <x v="49"/>
    <s v="Male"/>
    <n v="1616"/>
    <n v="172"/>
    <n v="223"/>
  </r>
  <r>
    <n v="785"/>
    <x v="784"/>
    <x v="35"/>
    <s v="Male"/>
    <n v="2323"/>
    <n v="205"/>
    <n v="500"/>
  </r>
  <r>
    <n v="786"/>
    <x v="785"/>
    <x v="53"/>
    <s v="Female"/>
    <n v="1428"/>
    <n v="247"/>
    <n v="526"/>
  </r>
  <r>
    <n v="787"/>
    <x v="786"/>
    <x v="21"/>
    <s v="Female"/>
    <n v="2168"/>
    <n v="227"/>
    <n v="274"/>
  </r>
  <r>
    <n v="788"/>
    <x v="787"/>
    <x v="45"/>
    <s v="Male"/>
    <n v="1791"/>
    <n v="310"/>
    <n v="526"/>
  </r>
  <r>
    <n v="789"/>
    <x v="788"/>
    <x v="33"/>
    <s v="Male"/>
    <n v="2097"/>
    <n v="158"/>
    <n v="425"/>
  </r>
  <r>
    <n v="790"/>
    <x v="789"/>
    <x v="10"/>
    <s v="Male"/>
    <n v="1588"/>
    <n v="301"/>
    <n v="494"/>
  </r>
  <r>
    <n v="791"/>
    <x v="790"/>
    <x v="1"/>
    <s v="Male"/>
    <n v="1310"/>
    <n v="266"/>
    <n v="512"/>
  </r>
  <r>
    <n v="792"/>
    <x v="791"/>
    <x v="68"/>
    <s v="Female"/>
    <n v="1303"/>
    <n v="200"/>
    <n v="345"/>
  </r>
  <r>
    <n v="793"/>
    <x v="792"/>
    <x v="22"/>
    <s v="Male"/>
    <n v="1020"/>
    <n v="314"/>
    <n v="530"/>
  </r>
  <r>
    <n v="794"/>
    <x v="793"/>
    <x v="4"/>
    <s v="Female"/>
    <n v="1105"/>
    <n v="159"/>
    <n v="479"/>
  </r>
  <r>
    <n v="795"/>
    <x v="794"/>
    <x v="53"/>
    <s v="Female"/>
    <n v="1068"/>
    <n v="370"/>
    <n v="407"/>
  </r>
  <r>
    <n v="796"/>
    <x v="795"/>
    <x v="28"/>
    <s v="Female"/>
    <n v="1042"/>
    <n v="210"/>
    <n v="483"/>
  </r>
  <r>
    <n v="797"/>
    <x v="796"/>
    <x v="50"/>
    <s v="Male"/>
    <n v="2449"/>
    <n v="176"/>
    <n v="455"/>
  </r>
  <r>
    <n v="798"/>
    <x v="797"/>
    <x v="40"/>
    <s v="Male"/>
    <n v="1983"/>
    <n v="200"/>
    <n v="351"/>
  </r>
  <r>
    <n v="799"/>
    <x v="798"/>
    <x v="43"/>
    <s v="Female"/>
    <n v="2021"/>
    <n v="239"/>
    <n v="363"/>
  </r>
  <r>
    <n v="800"/>
    <x v="799"/>
    <x v="15"/>
    <s v="Male"/>
    <n v="2082"/>
    <n v="104"/>
    <n v="491"/>
  </r>
  <r>
    <n v="801"/>
    <x v="800"/>
    <x v="25"/>
    <s v="Female"/>
    <n v="1959"/>
    <n v="354"/>
    <n v="338"/>
  </r>
  <r>
    <n v="802"/>
    <x v="801"/>
    <x v="23"/>
    <s v="Female"/>
    <n v="1926"/>
    <n v="332"/>
    <n v="230"/>
  </r>
  <r>
    <n v="803"/>
    <x v="802"/>
    <x v="37"/>
    <s v="Female"/>
    <n v="2053"/>
    <n v="147"/>
    <n v="297"/>
  </r>
  <r>
    <n v="804"/>
    <x v="803"/>
    <x v="19"/>
    <s v="Male"/>
    <n v="1923"/>
    <n v="261"/>
    <n v="204"/>
  </r>
  <r>
    <n v="805"/>
    <x v="804"/>
    <x v="49"/>
    <s v="Female"/>
    <n v="2251"/>
    <n v="296"/>
    <n v="329"/>
  </r>
  <r>
    <n v="806"/>
    <x v="805"/>
    <x v="26"/>
    <s v="Male"/>
    <n v="2289"/>
    <n v="369"/>
    <n v="480"/>
  </r>
  <r>
    <n v="807"/>
    <x v="806"/>
    <x v="34"/>
    <s v="Male"/>
    <n v="1376"/>
    <n v="219"/>
    <n v="240"/>
  </r>
  <r>
    <n v="808"/>
    <x v="807"/>
    <x v="30"/>
    <s v="Female"/>
    <n v="1633"/>
    <n v="237"/>
    <n v="524"/>
  </r>
  <r>
    <n v="809"/>
    <x v="808"/>
    <x v="29"/>
    <s v="Male"/>
    <n v="1633"/>
    <n v="191"/>
    <n v="348"/>
  </r>
  <r>
    <n v="810"/>
    <x v="809"/>
    <x v="68"/>
    <s v="Female"/>
    <n v="2182"/>
    <n v="154"/>
    <n v="422"/>
  </r>
  <r>
    <n v="811"/>
    <x v="810"/>
    <x v="36"/>
    <s v="Male"/>
    <n v="1634"/>
    <n v="240"/>
    <n v="236"/>
  </r>
  <r>
    <n v="812"/>
    <x v="811"/>
    <x v="65"/>
    <s v="Male"/>
    <n v="2289"/>
    <n v="145"/>
    <n v="339"/>
  </r>
  <r>
    <n v="813"/>
    <x v="812"/>
    <x v="48"/>
    <s v="Male"/>
    <n v="1999"/>
    <n v="394"/>
    <n v="375"/>
  </r>
  <r>
    <n v="814"/>
    <x v="813"/>
    <x v="69"/>
    <s v="Female"/>
    <n v="2351"/>
    <n v="292"/>
    <n v="397"/>
  </r>
  <r>
    <n v="815"/>
    <x v="814"/>
    <x v="23"/>
    <s v="Male"/>
    <n v="1946"/>
    <n v="353"/>
    <n v="331"/>
  </r>
  <r>
    <n v="816"/>
    <x v="815"/>
    <x v="42"/>
    <s v="Female"/>
    <n v="2180"/>
    <n v="147"/>
    <n v="465"/>
  </r>
  <r>
    <n v="817"/>
    <x v="816"/>
    <x v="41"/>
    <s v="Male"/>
    <n v="1759"/>
    <n v="237"/>
    <n v="546"/>
  </r>
  <r>
    <n v="818"/>
    <x v="817"/>
    <x v="15"/>
    <s v="Female"/>
    <n v="2045"/>
    <n v="305"/>
    <n v="222"/>
  </r>
  <r>
    <n v="819"/>
    <x v="818"/>
    <x v="30"/>
    <s v="Male"/>
    <n v="1971"/>
    <n v="396"/>
    <n v="522"/>
  </r>
  <r>
    <n v="820"/>
    <x v="819"/>
    <x v="8"/>
    <s v="Female"/>
    <n v="2040"/>
    <n v="297"/>
    <n v="346"/>
  </r>
  <r>
    <n v="821"/>
    <x v="820"/>
    <x v="45"/>
    <s v="Male"/>
    <n v="1165"/>
    <n v="200"/>
    <n v="459"/>
  </r>
  <r>
    <n v="822"/>
    <x v="821"/>
    <x v="52"/>
    <s v="Female"/>
    <n v="1481"/>
    <n v="264"/>
    <n v="283"/>
  </r>
  <r>
    <n v="823"/>
    <x v="822"/>
    <x v="53"/>
    <s v="Female"/>
    <n v="1042"/>
    <n v="267"/>
    <n v="547"/>
  </r>
  <r>
    <n v="824"/>
    <x v="823"/>
    <x v="38"/>
    <s v="Male"/>
    <n v="1536"/>
    <n v="202"/>
    <n v="395"/>
  </r>
  <r>
    <n v="825"/>
    <x v="824"/>
    <x v="33"/>
    <s v="Female"/>
    <n v="1119"/>
    <n v="341"/>
    <n v="549"/>
  </r>
  <r>
    <n v="826"/>
    <x v="825"/>
    <x v="48"/>
    <s v="Male"/>
    <n v="1485"/>
    <n v="259"/>
    <n v="404"/>
  </r>
  <r>
    <n v="827"/>
    <x v="826"/>
    <x v="4"/>
    <s v="Male"/>
    <n v="1503"/>
    <n v="126"/>
    <n v="431"/>
  </r>
  <r>
    <n v="828"/>
    <x v="827"/>
    <x v="54"/>
    <s v="Male"/>
    <n v="1267"/>
    <n v="263"/>
    <n v="464"/>
  </r>
  <r>
    <n v="829"/>
    <x v="828"/>
    <x v="19"/>
    <s v="Male"/>
    <n v="1588"/>
    <n v="115"/>
    <n v="286"/>
  </r>
  <r>
    <n v="830"/>
    <x v="829"/>
    <x v="58"/>
    <s v="Female"/>
    <n v="1076"/>
    <n v="392"/>
    <n v="540"/>
  </r>
  <r>
    <n v="831"/>
    <x v="830"/>
    <x v="48"/>
    <s v="Female"/>
    <n v="1973"/>
    <n v="236"/>
    <n v="400"/>
  </r>
  <r>
    <n v="832"/>
    <x v="831"/>
    <x v="2"/>
    <s v="Female"/>
    <n v="1881"/>
    <n v="265"/>
    <n v="337"/>
  </r>
  <r>
    <n v="833"/>
    <x v="832"/>
    <x v="43"/>
    <s v="Female"/>
    <n v="1959"/>
    <n v="150"/>
    <n v="255"/>
  </r>
  <r>
    <n v="834"/>
    <x v="833"/>
    <x v="18"/>
    <s v="Female"/>
    <n v="2367"/>
    <n v="124"/>
    <n v="339"/>
  </r>
  <r>
    <n v="835"/>
    <x v="834"/>
    <x v="57"/>
    <s v="Male"/>
    <n v="1640"/>
    <n v="332"/>
    <n v="502"/>
  </r>
  <r>
    <n v="836"/>
    <x v="835"/>
    <x v="2"/>
    <s v="Male"/>
    <n v="2437"/>
    <n v="322"/>
    <n v="482"/>
  </r>
  <r>
    <n v="837"/>
    <x v="836"/>
    <x v="27"/>
    <s v="Female"/>
    <n v="1650"/>
    <n v="120"/>
    <n v="300"/>
  </r>
  <r>
    <n v="838"/>
    <x v="837"/>
    <x v="14"/>
    <s v="Female"/>
    <n v="1257"/>
    <n v="127"/>
    <n v="304"/>
  </r>
  <r>
    <n v="839"/>
    <x v="838"/>
    <x v="34"/>
    <s v="Female"/>
    <n v="1734"/>
    <n v="316"/>
    <n v="283"/>
  </r>
  <r>
    <n v="840"/>
    <x v="839"/>
    <x v="24"/>
    <s v="Male"/>
    <n v="1265"/>
    <n v="268"/>
    <n v="528"/>
  </r>
  <r>
    <n v="841"/>
    <x v="840"/>
    <x v="31"/>
    <s v="Male"/>
    <n v="2276"/>
    <n v="176"/>
    <n v="549"/>
  </r>
  <r>
    <n v="842"/>
    <x v="841"/>
    <x v="44"/>
    <s v="Male"/>
    <n v="2147"/>
    <n v="178"/>
    <n v="279"/>
  </r>
  <r>
    <n v="843"/>
    <x v="842"/>
    <x v="9"/>
    <s v="Female"/>
    <n v="1898"/>
    <n v="155"/>
    <n v="298"/>
  </r>
  <r>
    <n v="844"/>
    <x v="843"/>
    <x v="36"/>
    <s v="Female"/>
    <n v="1760"/>
    <n v="231"/>
    <n v="311"/>
  </r>
  <r>
    <n v="845"/>
    <x v="844"/>
    <x v="60"/>
    <s v="Male"/>
    <n v="2417"/>
    <n v="155"/>
    <n v="246"/>
  </r>
  <r>
    <n v="846"/>
    <x v="845"/>
    <x v="23"/>
    <s v="Female"/>
    <n v="2430"/>
    <n v="164"/>
    <n v="225"/>
  </r>
  <r>
    <n v="847"/>
    <x v="846"/>
    <x v="25"/>
    <s v="Female"/>
    <n v="1760"/>
    <n v="320"/>
    <n v="304"/>
  </r>
  <r>
    <n v="848"/>
    <x v="847"/>
    <x v="43"/>
    <s v="Male"/>
    <n v="1108"/>
    <n v="226"/>
    <n v="234"/>
  </r>
  <r>
    <n v="849"/>
    <x v="848"/>
    <x v="35"/>
    <s v="Male"/>
    <n v="2002"/>
    <n v="334"/>
    <n v="420"/>
  </r>
  <r>
    <n v="850"/>
    <x v="849"/>
    <x v="8"/>
    <s v="Female"/>
    <n v="2270"/>
    <n v="393"/>
    <n v="269"/>
  </r>
  <r>
    <n v="851"/>
    <x v="850"/>
    <x v="11"/>
    <s v="Male"/>
    <n v="2356"/>
    <n v="184"/>
    <n v="539"/>
  </r>
  <r>
    <n v="852"/>
    <x v="851"/>
    <x v="57"/>
    <s v="Female"/>
    <n v="1376"/>
    <n v="240"/>
    <n v="373"/>
  </r>
  <r>
    <n v="853"/>
    <x v="852"/>
    <x v="41"/>
    <s v="Male"/>
    <n v="2279"/>
    <n v="141"/>
    <n v="317"/>
  </r>
  <r>
    <n v="854"/>
    <x v="853"/>
    <x v="64"/>
    <s v="Female"/>
    <n v="1894"/>
    <n v="352"/>
    <n v="276"/>
  </r>
  <r>
    <n v="855"/>
    <x v="854"/>
    <x v="33"/>
    <s v="Male"/>
    <n v="1820"/>
    <n v="246"/>
    <n v="399"/>
  </r>
  <r>
    <n v="856"/>
    <x v="855"/>
    <x v="2"/>
    <s v="Male"/>
    <n v="2102"/>
    <n v="197"/>
    <n v="451"/>
  </r>
  <r>
    <n v="857"/>
    <x v="856"/>
    <x v="18"/>
    <s v="Female"/>
    <n v="2388"/>
    <n v="357"/>
    <n v="463"/>
  </r>
  <r>
    <n v="858"/>
    <x v="857"/>
    <x v="3"/>
    <s v="Female"/>
    <n v="2240"/>
    <n v="278"/>
    <n v="325"/>
  </r>
  <r>
    <n v="859"/>
    <x v="858"/>
    <x v="39"/>
    <s v="Female"/>
    <n v="2329"/>
    <n v="375"/>
    <n v="320"/>
  </r>
  <r>
    <n v="860"/>
    <x v="859"/>
    <x v="51"/>
    <s v="Female"/>
    <n v="1909"/>
    <n v="324"/>
    <n v="327"/>
  </r>
  <r>
    <n v="861"/>
    <x v="860"/>
    <x v="32"/>
    <s v="Female"/>
    <n v="1740"/>
    <n v="293"/>
    <n v="310"/>
  </r>
  <r>
    <n v="862"/>
    <x v="861"/>
    <x v="4"/>
    <s v="Male"/>
    <n v="1034"/>
    <n v="160"/>
    <n v="384"/>
  </r>
  <r>
    <n v="863"/>
    <x v="862"/>
    <x v="34"/>
    <s v="Female"/>
    <n v="1120"/>
    <n v="237"/>
    <n v="520"/>
  </r>
  <r>
    <n v="864"/>
    <x v="863"/>
    <x v="57"/>
    <s v="Male"/>
    <n v="1975"/>
    <n v="306"/>
    <n v="515"/>
  </r>
  <r>
    <n v="865"/>
    <x v="864"/>
    <x v="50"/>
    <s v="Male"/>
    <n v="2229"/>
    <n v="240"/>
    <n v="251"/>
  </r>
  <r>
    <n v="866"/>
    <x v="865"/>
    <x v="9"/>
    <s v="Male"/>
    <n v="1871"/>
    <n v="163"/>
    <n v="278"/>
  </r>
  <r>
    <n v="867"/>
    <x v="866"/>
    <x v="7"/>
    <s v="Female"/>
    <n v="1464"/>
    <n v="204"/>
    <n v="460"/>
  </r>
  <r>
    <n v="868"/>
    <x v="867"/>
    <x v="62"/>
    <s v="Female"/>
    <n v="1725"/>
    <n v="294"/>
    <n v="333"/>
  </r>
  <r>
    <n v="869"/>
    <x v="868"/>
    <x v="52"/>
    <s v="Female"/>
    <n v="2444"/>
    <n v="178"/>
    <n v="352"/>
  </r>
  <r>
    <n v="870"/>
    <x v="869"/>
    <x v="22"/>
    <s v="Male"/>
    <n v="2068"/>
    <n v="294"/>
    <n v="385"/>
  </r>
  <r>
    <n v="871"/>
    <x v="870"/>
    <x v="8"/>
    <s v="Male"/>
    <n v="1588"/>
    <n v="108"/>
    <n v="382"/>
  </r>
  <r>
    <n v="872"/>
    <x v="871"/>
    <x v="68"/>
    <s v="Male"/>
    <n v="1202"/>
    <n v="276"/>
    <n v="364"/>
  </r>
  <r>
    <n v="873"/>
    <x v="872"/>
    <x v="14"/>
    <s v="Female"/>
    <n v="2352"/>
    <n v="257"/>
    <n v="532"/>
  </r>
  <r>
    <n v="874"/>
    <x v="873"/>
    <x v="25"/>
    <s v="Male"/>
    <n v="2109"/>
    <n v="229"/>
    <n v="366"/>
  </r>
  <r>
    <n v="875"/>
    <x v="874"/>
    <x v="35"/>
    <s v="Female"/>
    <n v="2447"/>
    <n v="293"/>
    <n v="258"/>
  </r>
  <r>
    <n v="876"/>
    <x v="875"/>
    <x v="19"/>
    <s v="Female"/>
    <n v="1542"/>
    <n v="256"/>
    <n v="458"/>
  </r>
  <r>
    <n v="877"/>
    <x v="876"/>
    <x v="5"/>
    <s v="Female"/>
    <n v="1483"/>
    <n v="121"/>
    <n v="273"/>
  </r>
  <r>
    <n v="878"/>
    <x v="877"/>
    <x v="3"/>
    <s v="Male"/>
    <n v="1505"/>
    <n v="127"/>
    <n v="424"/>
  </r>
  <r>
    <n v="879"/>
    <x v="878"/>
    <x v="57"/>
    <s v="Female"/>
    <n v="2402"/>
    <n v="186"/>
    <n v="212"/>
  </r>
  <r>
    <n v="880"/>
    <x v="879"/>
    <x v="10"/>
    <s v="Female"/>
    <n v="1206"/>
    <n v="257"/>
    <n v="504"/>
  </r>
  <r>
    <n v="881"/>
    <x v="880"/>
    <x v="17"/>
    <s v="Male"/>
    <n v="1173"/>
    <n v="183"/>
    <n v="397"/>
  </r>
  <r>
    <n v="882"/>
    <x v="881"/>
    <x v="31"/>
    <s v="Male"/>
    <n v="2368"/>
    <n v="115"/>
    <n v="510"/>
  </r>
  <r>
    <n v="883"/>
    <x v="882"/>
    <x v="63"/>
    <s v="Male"/>
    <n v="1707"/>
    <n v="270"/>
    <n v="236"/>
  </r>
  <r>
    <n v="884"/>
    <x v="883"/>
    <x v="18"/>
    <s v="Male"/>
    <n v="2277"/>
    <n v="376"/>
    <n v="226"/>
  </r>
  <r>
    <n v="885"/>
    <x v="884"/>
    <x v="26"/>
    <s v="Female"/>
    <n v="1469"/>
    <n v="190"/>
    <n v="348"/>
  </r>
  <r>
    <n v="886"/>
    <x v="885"/>
    <x v="56"/>
    <s v="Female"/>
    <n v="1029"/>
    <n v="312"/>
    <n v="477"/>
  </r>
  <r>
    <n v="887"/>
    <x v="886"/>
    <x v="62"/>
    <s v="Male"/>
    <n v="1951"/>
    <n v="111"/>
    <n v="335"/>
  </r>
  <r>
    <n v="888"/>
    <x v="887"/>
    <x v="38"/>
    <s v="Female"/>
    <n v="1190"/>
    <n v="266"/>
    <n v="377"/>
  </r>
  <r>
    <n v="889"/>
    <x v="888"/>
    <x v="13"/>
    <s v="Female"/>
    <n v="1514"/>
    <n v="294"/>
    <n v="203"/>
  </r>
  <r>
    <n v="890"/>
    <x v="889"/>
    <x v="37"/>
    <s v="Female"/>
    <n v="1084"/>
    <n v="269"/>
    <n v="539"/>
  </r>
  <r>
    <n v="891"/>
    <x v="890"/>
    <x v="27"/>
    <s v="Female"/>
    <n v="2393"/>
    <n v="328"/>
    <n v="278"/>
  </r>
  <r>
    <n v="892"/>
    <x v="891"/>
    <x v="18"/>
    <s v="Male"/>
    <n v="1113"/>
    <n v="258"/>
    <n v="476"/>
  </r>
  <r>
    <n v="893"/>
    <x v="892"/>
    <x v="62"/>
    <s v="Female"/>
    <n v="1871"/>
    <n v="107"/>
    <n v="518"/>
  </r>
  <r>
    <n v="894"/>
    <x v="893"/>
    <x v="45"/>
    <s v="Female"/>
    <n v="1638"/>
    <n v="167"/>
    <n v="280"/>
  </r>
  <r>
    <n v="895"/>
    <x v="894"/>
    <x v="60"/>
    <s v="Male"/>
    <n v="2367"/>
    <n v="306"/>
    <n v="282"/>
  </r>
  <r>
    <n v="896"/>
    <x v="895"/>
    <x v="44"/>
    <s v="Female"/>
    <n v="1358"/>
    <n v="299"/>
    <n v="392"/>
  </r>
  <r>
    <n v="897"/>
    <x v="896"/>
    <x v="23"/>
    <s v="Female"/>
    <n v="2008"/>
    <n v="213"/>
    <n v="221"/>
  </r>
  <r>
    <n v="898"/>
    <x v="897"/>
    <x v="44"/>
    <s v="Male"/>
    <n v="1441"/>
    <n v="394"/>
    <n v="416"/>
  </r>
  <r>
    <n v="899"/>
    <x v="898"/>
    <x v="37"/>
    <s v="Male"/>
    <n v="1785"/>
    <n v="245"/>
    <n v="208"/>
  </r>
  <r>
    <n v="900"/>
    <x v="899"/>
    <x v="18"/>
    <s v="Female"/>
    <n v="2022"/>
    <n v="379"/>
    <n v="313"/>
  </r>
  <r>
    <n v="901"/>
    <x v="900"/>
    <x v="39"/>
    <s v="Female"/>
    <n v="1865"/>
    <n v="280"/>
    <n v="241"/>
  </r>
  <r>
    <n v="902"/>
    <x v="901"/>
    <x v="26"/>
    <s v="Female"/>
    <n v="1729"/>
    <n v="239"/>
    <n v="367"/>
  </r>
  <r>
    <n v="903"/>
    <x v="902"/>
    <x v="4"/>
    <s v="Male"/>
    <n v="2173"/>
    <n v="320"/>
    <n v="548"/>
  </r>
  <r>
    <n v="904"/>
    <x v="903"/>
    <x v="65"/>
    <s v="Female"/>
    <n v="1638"/>
    <n v="155"/>
    <n v="399"/>
  </r>
  <r>
    <n v="905"/>
    <x v="904"/>
    <x v="6"/>
    <s v="Male"/>
    <n v="2419"/>
    <n v="396"/>
    <n v="526"/>
  </r>
  <r>
    <n v="906"/>
    <x v="905"/>
    <x v="54"/>
    <s v="Male"/>
    <n v="1883"/>
    <n v="283"/>
    <n v="406"/>
  </r>
  <r>
    <n v="907"/>
    <x v="906"/>
    <x v="42"/>
    <s v="Male"/>
    <n v="2034"/>
    <n v="142"/>
    <n v="479"/>
  </r>
  <r>
    <n v="908"/>
    <x v="907"/>
    <x v="44"/>
    <s v="Male"/>
    <n v="2459"/>
    <n v="394"/>
    <n v="271"/>
  </r>
  <r>
    <n v="909"/>
    <x v="908"/>
    <x v="37"/>
    <s v="Female"/>
    <n v="2346"/>
    <n v="247"/>
    <n v="531"/>
  </r>
  <r>
    <n v="910"/>
    <x v="909"/>
    <x v="18"/>
    <s v="Female"/>
    <n v="1044"/>
    <n v="234"/>
    <n v="476"/>
  </r>
  <r>
    <n v="911"/>
    <x v="910"/>
    <x v="25"/>
    <s v="Male"/>
    <n v="1928"/>
    <n v="295"/>
    <n v="509"/>
  </r>
  <r>
    <n v="912"/>
    <x v="911"/>
    <x v="36"/>
    <s v="Male"/>
    <n v="2243"/>
    <n v="206"/>
    <n v="304"/>
  </r>
  <r>
    <n v="913"/>
    <x v="912"/>
    <x v="26"/>
    <s v="Female"/>
    <n v="1209"/>
    <n v="389"/>
    <n v="204"/>
  </r>
  <r>
    <n v="914"/>
    <x v="913"/>
    <x v="64"/>
    <s v="Male"/>
    <n v="1522"/>
    <n v="329"/>
    <n v="500"/>
  </r>
  <r>
    <n v="915"/>
    <x v="914"/>
    <x v="20"/>
    <s v="Male"/>
    <n v="2354"/>
    <n v="394"/>
    <n v="494"/>
  </r>
  <r>
    <n v="916"/>
    <x v="915"/>
    <x v="63"/>
    <s v="Male"/>
    <n v="2107"/>
    <n v="351"/>
    <n v="447"/>
  </r>
  <r>
    <n v="917"/>
    <x v="916"/>
    <x v="66"/>
    <s v="Male"/>
    <n v="1500"/>
    <n v="323"/>
    <n v="513"/>
  </r>
  <r>
    <n v="918"/>
    <x v="917"/>
    <x v="12"/>
    <s v="Male"/>
    <n v="1697"/>
    <n v="143"/>
    <n v="507"/>
  </r>
  <r>
    <n v="919"/>
    <x v="918"/>
    <x v="4"/>
    <s v="Male"/>
    <n v="1778"/>
    <n v="295"/>
    <n v="265"/>
  </r>
  <r>
    <n v="920"/>
    <x v="919"/>
    <x v="51"/>
    <s v="Male"/>
    <n v="1895"/>
    <n v="300"/>
    <n v="250"/>
  </r>
  <r>
    <n v="921"/>
    <x v="920"/>
    <x v="27"/>
    <s v="Male"/>
    <n v="2347"/>
    <n v="225"/>
    <n v="469"/>
  </r>
  <r>
    <n v="922"/>
    <x v="921"/>
    <x v="2"/>
    <s v="Male"/>
    <n v="1189"/>
    <n v="208"/>
    <n v="337"/>
  </r>
  <r>
    <n v="923"/>
    <x v="922"/>
    <x v="28"/>
    <s v="Female"/>
    <n v="2038"/>
    <n v="249"/>
    <n v="389"/>
  </r>
  <r>
    <n v="924"/>
    <x v="923"/>
    <x v="8"/>
    <s v="Male"/>
    <n v="1347"/>
    <n v="343"/>
    <n v="425"/>
  </r>
  <r>
    <n v="925"/>
    <x v="924"/>
    <x v="54"/>
    <s v="Male"/>
    <n v="2153"/>
    <n v="130"/>
    <n v="418"/>
  </r>
  <r>
    <n v="926"/>
    <x v="925"/>
    <x v="24"/>
    <s v="Male"/>
    <n v="2148"/>
    <n v="365"/>
    <n v="521"/>
  </r>
  <r>
    <n v="927"/>
    <x v="926"/>
    <x v="7"/>
    <s v="Male"/>
    <n v="1445"/>
    <n v="130"/>
    <n v="296"/>
  </r>
  <r>
    <n v="928"/>
    <x v="927"/>
    <x v="33"/>
    <s v="Female"/>
    <n v="2466"/>
    <n v="128"/>
    <n v="308"/>
  </r>
  <r>
    <n v="929"/>
    <x v="928"/>
    <x v="37"/>
    <s v="Male"/>
    <n v="1419"/>
    <n v="191"/>
    <n v="463"/>
  </r>
  <r>
    <n v="930"/>
    <x v="929"/>
    <x v="59"/>
    <s v="Female"/>
    <n v="1398"/>
    <n v="303"/>
    <n v="229"/>
  </r>
  <r>
    <n v="931"/>
    <x v="930"/>
    <x v="11"/>
    <s v="Male"/>
    <n v="1090"/>
    <n v="354"/>
    <n v="277"/>
  </r>
  <r>
    <n v="932"/>
    <x v="931"/>
    <x v="48"/>
    <s v="Male"/>
    <n v="1284"/>
    <n v="399"/>
    <n v="383"/>
  </r>
  <r>
    <n v="933"/>
    <x v="932"/>
    <x v="23"/>
    <s v="Female"/>
    <n v="2484"/>
    <n v="265"/>
    <n v="411"/>
  </r>
  <r>
    <n v="934"/>
    <x v="933"/>
    <x v="17"/>
    <s v="Female"/>
    <n v="1533"/>
    <n v="227"/>
    <n v="200"/>
  </r>
  <r>
    <n v="935"/>
    <x v="934"/>
    <x v="35"/>
    <s v="Male"/>
    <n v="2136"/>
    <n v="272"/>
    <n v="418"/>
  </r>
  <r>
    <n v="936"/>
    <x v="935"/>
    <x v="15"/>
    <s v="Male"/>
    <n v="2120"/>
    <n v="271"/>
    <n v="471"/>
  </r>
  <r>
    <n v="937"/>
    <x v="936"/>
    <x v="7"/>
    <s v="Female"/>
    <n v="2059"/>
    <n v="348"/>
    <n v="409"/>
  </r>
  <r>
    <n v="938"/>
    <x v="937"/>
    <x v="30"/>
    <s v="Male"/>
    <n v="2350"/>
    <n v="363"/>
    <n v="360"/>
  </r>
  <r>
    <n v="939"/>
    <x v="938"/>
    <x v="0"/>
    <s v="Female"/>
    <n v="1827"/>
    <n v="332"/>
    <n v="457"/>
  </r>
  <r>
    <n v="940"/>
    <x v="939"/>
    <x v="0"/>
    <s v="Female"/>
    <n v="2404"/>
    <n v="161"/>
    <n v="415"/>
  </r>
  <r>
    <n v="941"/>
    <x v="940"/>
    <x v="66"/>
    <s v="Male"/>
    <n v="1502"/>
    <n v="138"/>
    <n v="469"/>
  </r>
  <r>
    <n v="942"/>
    <x v="941"/>
    <x v="34"/>
    <s v="Male"/>
    <n v="1678"/>
    <n v="177"/>
    <n v="495"/>
  </r>
  <r>
    <n v="943"/>
    <x v="942"/>
    <x v="22"/>
    <s v="Male"/>
    <n v="1509"/>
    <n v="103"/>
    <n v="476"/>
  </r>
  <r>
    <n v="944"/>
    <x v="943"/>
    <x v="63"/>
    <s v="Female"/>
    <n v="2031"/>
    <n v="308"/>
    <n v="307"/>
  </r>
  <r>
    <n v="945"/>
    <x v="944"/>
    <x v="6"/>
    <s v="Female"/>
    <n v="1583"/>
    <n v="228"/>
    <n v="424"/>
  </r>
  <r>
    <n v="946"/>
    <x v="945"/>
    <x v="69"/>
    <s v="Female"/>
    <n v="1353"/>
    <n v="356"/>
    <n v="510"/>
  </r>
  <r>
    <n v="947"/>
    <x v="946"/>
    <x v="41"/>
    <s v="Female"/>
    <n v="2334"/>
    <n v="377"/>
    <n v="497"/>
  </r>
  <r>
    <n v="948"/>
    <x v="947"/>
    <x v="69"/>
    <s v="Female"/>
    <n v="1528"/>
    <n v="209"/>
    <n v="369"/>
  </r>
  <r>
    <n v="949"/>
    <x v="948"/>
    <x v="37"/>
    <s v="Female"/>
    <n v="2378"/>
    <n v="154"/>
    <n v="507"/>
  </r>
  <r>
    <n v="950"/>
    <x v="949"/>
    <x v="46"/>
    <s v="Male"/>
    <n v="1550"/>
    <n v="320"/>
    <n v="231"/>
  </r>
  <r>
    <n v="951"/>
    <x v="950"/>
    <x v="48"/>
    <s v="Male"/>
    <n v="2322"/>
    <n v="278"/>
    <n v="394"/>
  </r>
  <r>
    <n v="952"/>
    <x v="951"/>
    <x v="65"/>
    <s v="Female"/>
    <n v="2236"/>
    <n v="160"/>
    <n v="317"/>
  </r>
  <r>
    <n v="953"/>
    <x v="952"/>
    <x v="59"/>
    <s v="Female"/>
    <n v="2351"/>
    <n v="269"/>
    <n v="363"/>
  </r>
  <r>
    <n v="954"/>
    <x v="953"/>
    <x v="57"/>
    <s v="Female"/>
    <n v="1026"/>
    <n v="217"/>
    <n v="391"/>
  </r>
  <r>
    <n v="955"/>
    <x v="954"/>
    <x v="69"/>
    <s v="Male"/>
    <n v="1651"/>
    <n v="222"/>
    <n v="432"/>
  </r>
  <r>
    <n v="956"/>
    <x v="955"/>
    <x v="16"/>
    <s v="Male"/>
    <n v="1140"/>
    <n v="204"/>
    <n v="444"/>
  </r>
  <r>
    <n v="957"/>
    <x v="956"/>
    <x v="28"/>
    <s v="Female"/>
    <n v="2031"/>
    <n v="316"/>
    <n v="272"/>
  </r>
  <r>
    <n v="958"/>
    <x v="957"/>
    <x v="39"/>
    <s v="Male"/>
    <n v="1100"/>
    <n v="389"/>
    <n v="235"/>
  </r>
  <r>
    <n v="959"/>
    <x v="958"/>
    <x v="31"/>
    <s v="Female"/>
    <n v="2432"/>
    <n v="237"/>
    <n v="360"/>
  </r>
  <r>
    <n v="960"/>
    <x v="959"/>
    <x v="68"/>
    <s v="Female"/>
    <n v="2259"/>
    <n v="255"/>
    <n v="420"/>
  </r>
  <r>
    <n v="961"/>
    <x v="960"/>
    <x v="36"/>
    <s v="Male"/>
    <n v="1141"/>
    <n v="339"/>
    <n v="292"/>
  </r>
  <r>
    <n v="962"/>
    <x v="961"/>
    <x v="8"/>
    <s v="Male"/>
    <n v="2176"/>
    <n v="118"/>
    <n v="258"/>
  </r>
  <r>
    <n v="963"/>
    <x v="962"/>
    <x v="39"/>
    <s v="Male"/>
    <n v="1220"/>
    <n v="308"/>
    <n v="210"/>
  </r>
  <r>
    <n v="964"/>
    <x v="963"/>
    <x v="41"/>
    <s v="Male"/>
    <n v="1878"/>
    <n v="387"/>
    <n v="397"/>
  </r>
  <r>
    <n v="965"/>
    <x v="964"/>
    <x v="7"/>
    <s v="Male"/>
    <n v="1028"/>
    <n v="148"/>
    <n v="532"/>
  </r>
  <r>
    <n v="966"/>
    <x v="965"/>
    <x v="60"/>
    <s v="Female"/>
    <n v="1917"/>
    <n v="374"/>
    <n v="290"/>
  </r>
  <r>
    <n v="967"/>
    <x v="966"/>
    <x v="21"/>
    <s v="Female"/>
    <n v="2322"/>
    <n v="118"/>
    <n v="295"/>
  </r>
  <r>
    <n v="968"/>
    <x v="967"/>
    <x v="54"/>
    <s v="Male"/>
    <n v="1692"/>
    <n v="357"/>
    <n v="406"/>
  </r>
  <r>
    <n v="969"/>
    <x v="968"/>
    <x v="7"/>
    <s v="Female"/>
    <n v="1894"/>
    <n v="131"/>
    <n v="550"/>
  </r>
  <r>
    <n v="970"/>
    <x v="969"/>
    <x v="54"/>
    <s v="Male"/>
    <n v="1439"/>
    <n v="159"/>
    <n v="530"/>
  </r>
  <r>
    <n v="971"/>
    <x v="970"/>
    <x v="13"/>
    <s v="Male"/>
    <n v="1004"/>
    <n v="259"/>
    <n v="201"/>
  </r>
  <r>
    <n v="972"/>
    <x v="971"/>
    <x v="46"/>
    <s v="Male"/>
    <n v="2363"/>
    <n v="362"/>
    <n v="478"/>
  </r>
  <r>
    <n v="973"/>
    <x v="972"/>
    <x v="7"/>
    <s v="Male"/>
    <n v="1115"/>
    <n v="290"/>
    <n v="511"/>
  </r>
  <r>
    <n v="974"/>
    <x v="973"/>
    <x v="38"/>
    <s v="Male"/>
    <n v="2115"/>
    <n v="334"/>
    <n v="413"/>
  </r>
  <r>
    <n v="975"/>
    <x v="974"/>
    <x v="22"/>
    <s v="Female"/>
    <n v="1072"/>
    <n v="345"/>
    <n v="509"/>
  </r>
  <r>
    <n v="976"/>
    <x v="975"/>
    <x v="40"/>
    <s v="Female"/>
    <n v="1130"/>
    <n v="308"/>
    <n v="427"/>
  </r>
  <r>
    <n v="977"/>
    <x v="976"/>
    <x v="32"/>
    <s v="Male"/>
    <n v="1766"/>
    <n v="254"/>
    <n v="383"/>
  </r>
  <r>
    <n v="978"/>
    <x v="977"/>
    <x v="44"/>
    <s v="Male"/>
    <n v="2374"/>
    <n v="244"/>
    <n v="217"/>
  </r>
  <r>
    <n v="979"/>
    <x v="978"/>
    <x v="24"/>
    <s v="Male"/>
    <n v="1243"/>
    <n v="355"/>
    <n v="265"/>
  </r>
  <r>
    <n v="980"/>
    <x v="979"/>
    <x v="61"/>
    <s v="Female"/>
    <n v="1127"/>
    <n v="170"/>
    <n v="467"/>
  </r>
  <r>
    <n v="981"/>
    <x v="980"/>
    <x v="29"/>
    <s v="Male"/>
    <n v="1169"/>
    <n v="105"/>
    <n v="213"/>
  </r>
  <r>
    <n v="982"/>
    <x v="981"/>
    <x v="5"/>
    <s v="Male"/>
    <n v="1488"/>
    <n v="123"/>
    <n v="272"/>
  </r>
  <r>
    <n v="983"/>
    <x v="982"/>
    <x v="67"/>
    <s v="Male"/>
    <n v="1633"/>
    <n v="371"/>
    <n v="541"/>
  </r>
  <r>
    <n v="984"/>
    <x v="983"/>
    <x v="27"/>
    <s v="Female"/>
    <n v="2115"/>
    <n v="125"/>
    <n v="516"/>
  </r>
  <r>
    <n v="985"/>
    <x v="984"/>
    <x v="68"/>
    <s v="Female"/>
    <n v="2485"/>
    <n v="206"/>
    <n v="492"/>
  </r>
  <r>
    <n v="986"/>
    <x v="985"/>
    <x v="67"/>
    <s v="Female"/>
    <n v="2176"/>
    <n v="244"/>
    <n v="287"/>
  </r>
  <r>
    <n v="987"/>
    <x v="986"/>
    <x v="9"/>
    <s v="Male"/>
    <n v="2280"/>
    <n v="278"/>
    <n v="236"/>
  </r>
  <r>
    <n v="988"/>
    <x v="987"/>
    <x v="22"/>
    <s v="Female"/>
    <n v="2441"/>
    <n v="203"/>
    <n v="409"/>
  </r>
  <r>
    <n v="989"/>
    <x v="988"/>
    <x v="11"/>
    <s v="Female"/>
    <n v="2143"/>
    <n v="221"/>
    <n v="273"/>
  </r>
  <r>
    <n v="990"/>
    <x v="989"/>
    <x v="34"/>
    <s v="Female"/>
    <n v="1605"/>
    <n v="358"/>
    <n v="422"/>
  </r>
  <r>
    <n v="991"/>
    <x v="990"/>
    <x v="43"/>
    <s v="Male"/>
    <n v="1664"/>
    <n v="290"/>
    <n v="322"/>
  </r>
  <r>
    <n v="992"/>
    <x v="991"/>
    <x v="1"/>
    <s v="Female"/>
    <n v="2393"/>
    <n v="146"/>
    <n v="386"/>
  </r>
  <r>
    <n v="993"/>
    <x v="992"/>
    <x v="58"/>
    <s v="Female"/>
    <n v="1756"/>
    <n v="326"/>
    <n v="507"/>
  </r>
  <r>
    <n v="994"/>
    <x v="993"/>
    <x v="64"/>
    <s v="Female"/>
    <n v="2397"/>
    <n v="251"/>
    <n v="542"/>
  </r>
  <r>
    <n v="995"/>
    <x v="994"/>
    <x v="36"/>
    <s v="Female"/>
    <n v="1191"/>
    <n v="215"/>
    <n v="330"/>
  </r>
  <r>
    <n v="996"/>
    <x v="995"/>
    <x v="56"/>
    <s v="Female"/>
    <n v="1238"/>
    <n v="186"/>
    <n v="476"/>
  </r>
  <r>
    <n v="997"/>
    <x v="996"/>
    <x v="39"/>
    <s v="Female"/>
    <n v="1490"/>
    <n v="284"/>
    <n v="506"/>
  </r>
  <r>
    <n v="998"/>
    <x v="997"/>
    <x v="45"/>
    <s v="Female"/>
    <n v="1145"/>
    <n v="332"/>
    <n v="368"/>
  </r>
  <r>
    <n v="999"/>
    <x v="998"/>
    <x v="42"/>
    <s v="Female"/>
    <n v="1229"/>
    <n v="210"/>
    <n v="387"/>
  </r>
  <r>
    <n v="1000"/>
    <x v="999"/>
    <x v="62"/>
    <s v="Male"/>
    <n v="1148"/>
    <n v="348"/>
    <n v="4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3"/>
  </r>
  <r>
    <x v="14"/>
  </r>
  <r>
    <x v="15"/>
  </r>
  <r>
    <x v="16"/>
  </r>
  <r>
    <x v="17"/>
  </r>
  <r>
    <x v="18"/>
  </r>
  <r>
    <x v="1"/>
  </r>
  <r>
    <x v="19"/>
  </r>
  <r>
    <x v="0"/>
  </r>
  <r>
    <x v="10"/>
  </r>
  <r>
    <x v="20"/>
  </r>
  <r>
    <x v="21"/>
  </r>
  <r>
    <x v="22"/>
  </r>
  <r>
    <x v="23"/>
  </r>
  <r>
    <x v="24"/>
  </r>
  <r>
    <x v="2"/>
  </r>
  <r>
    <x v="25"/>
  </r>
  <r>
    <x v="8"/>
  </r>
  <r>
    <x v="26"/>
  </r>
  <r>
    <x v="10"/>
  </r>
  <r>
    <x v="27"/>
  </r>
  <r>
    <x v="21"/>
  </r>
  <r>
    <x v="28"/>
  </r>
  <r>
    <x v="29"/>
  </r>
  <r>
    <x v="3"/>
  </r>
  <r>
    <x v="30"/>
  </r>
  <r>
    <x v="23"/>
  </r>
  <r>
    <x v="21"/>
  </r>
  <r>
    <x v="31"/>
  </r>
  <r>
    <x v="24"/>
  </r>
  <r>
    <x v="11"/>
  </r>
  <r>
    <x v="32"/>
  </r>
  <r>
    <x v="33"/>
  </r>
  <r>
    <x v="4"/>
  </r>
  <r>
    <x v="34"/>
  </r>
  <r>
    <x v="35"/>
  </r>
  <r>
    <x v="11"/>
  </r>
  <r>
    <x v="36"/>
  </r>
  <r>
    <x v="32"/>
  </r>
  <r>
    <x v="37"/>
  </r>
  <r>
    <x v="34"/>
  </r>
  <r>
    <x v="38"/>
  </r>
  <r>
    <x v="8"/>
  </r>
  <r>
    <x v="0"/>
  </r>
  <r>
    <x v="33"/>
  </r>
  <r>
    <x v="37"/>
  </r>
  <r>
    <x v="39"/>
  </r>
  <r>
    <x v="40"/>
  </r>
  <r>
    <x v="41"/>
  </r>
  <r>
    <x v="42"/>
  </r>
  <r>
    <x v="43"/>
  </r>
  <r>
    <x v="12"/>
  </r>
  <r>
    <x v="13"/>
  </r>
  <r>
    <x v="37"/>
  </r>
  <r>
    <x v="32"/>
  </r>
  <r>
    <x v="44"/>
  </r>
  <r>
    <x v="43"/>
  </r>
  <r>
    <x v="45"/>
  </r>
  <r>
    <x v="28"/>
  </r>
  <r>
    <x v="46"/>
  </r>
  <r>
    <x v="11"/>
  </r>
  <r>
    <x v="47"/>
  </r>
  <r>
    <x v="19"/>
  </r>
  <r>
    <x v="15"/>
  </r>
  <r>
    <x v="6"/>
  </r>
  <r>
    <x v="40"/>
  </r>
  <r>
    <x v="48"/>
  </r>
  <r>
    <x v="49"/>
  </r>
  <r>
    <x v="48"/>
  </r>
  <r>
    <x v="50"/>
  </r>
  <r>
    <x v="3"/>
  </r>
  <r>
    <x v="51"/>
  </r>
  <r>
    <x v="1"/>
  </r>
  <r>
    <x v="23"/>
  </r>
  <r>
    <x v="39"/>
  </r>
  <r>
    <x v="52"/>
  </r>
  <r>
    <x v="53"/>
  </r>
  <r>
    <x v="54"/>
  </r>
  <r>
    <x v="11"/>
  </r>
  <r>
    <x v="51"/>
  </r>
  <r>
    <x v="55"/>
  </r>
  <r>
    <x v="56"/>
  </r>
  <r>
    <x v="57"/>
  </r>
  <r>
    <x v="31"/>
  </r>
  <r>
    <x v="43"/>
  </r>
  <r>
    <x v="58"/>
  </r>
  <r>
    <x v="43"/>
  </r>
  <r>
    <x v="8"/>
  </r>
  <r>
    <x v="59"/>
  </r>
  <r>
    <x v="37"/>
  </r>
  <r>
    <x v="60"/>
  </r>
  <r>
    <x v="61"/>
  </r>
  <r>
    <x v="14"/>
  </r>
  <r>
    <x v="45"/>
  </r>
  <r>
    <x v="24"/>
  </r>
  <r>
    <x v="14"/>
  </r>
  <r>
    <x v="46"/>
  </r>
  <r>
    <x v="62"/>
  </r>
  <r>
    <x v="56"/>
  </r>
  <r>
    <x v="63"/>
  </r>
  <r>
    <x v="41"/>
  </r>
  <r>
    <x v="63"/>
  </r>
  <r>
    <x v="2"/>
  </r>
  <r>
    <x v="47"/>
  </r>
  <r>
    <x v="23"/>
  </r>
  <r>
    <x v="42"/>
  </r>
  <r>
    <x v="51"/>
  </r>
  <r>
    <x v="14"/>
  </r>
  <r>
    <x v="54"/>
  </r>
  <r>
    <x v="62"/>
  </r>
  <r>
    <x v="42"/>
  </r>
  <r>
    <x v="24"/>
  </r>
  <r>
    <x v="27"/>
  </r>
  <r>
    <x v="0"/>
  </r>
  <r>
    <x v="56"/>
  </r>
  <r>
    <x v="6"/>
  </r>
  <r>
    <x v="64"/>
  </r>
  <r>
    <x v="41"/>
  </r>
  <r>
    <x v="6"/>
  </r>
  <r>
    <x v="1"/>
  </r>
  <r>
    <x v="41"/>
  </r>
  <r>
    <x v="45"/>
  </r>
  <r>
    <x v="10"/>
  </r>
  <r>
    <x v="32"/>
  </r>
  <r>
    <x v="54"/>
  </r>
  <r>
    <x v="23"/>
  </r>
  <r>
    <x v="24"/>
  </r>
  <r>
    <x v="36"/>
  </r>
  <r>
    <x v="57"/>
  </r>
  <r>
    <x v="35"/>
  </r>
  <r>
    <x v="14"/>
  </r>
  <r>
    <x v="50"/>
  </r>
  <r>
    <x v="15"/>
  </r>
  <r>
    <x v="55"/>
  </r>
  <r>
    <x v="65"/>
  </r>
  <r>
    <x v="65"/>
  </r>
  <r>
    <x v="61"/>
  </r>
  <r>
    <x v="26"/>
  </r>
  <r>
    <x v="7"/>
  </r>
  <r>
    <x v="28"/>
  </r>
  <r>
    <x v="6"/>
  </r>
  <r>
    <x v="54"/>
  </r>
  <r>
    <x v="52"/>
  </r>
  <r>
    <x v="45"/>
  </r>
  <r>
    <x v="51"/>
  </r>
  <r>
    <x v="57"/>
  </r>
  <r>
    <x v="59"/>
  </r>
  <r>
    <x v="54"/>
  </r>
  <r>
    <x v="13"/>
  </r>
  <r>
    <x v="60"/>
  </r>
  <r>
    <x v="45"/>
  </r>
  <r>
    <x v="48"/>
  </r>
  <r>
    <x v="63"/>
  </r>
  <r>
    <x v="38"/>
  </r>
  <r>
    <x v="66"/>
  </r>
  <r>
    <x v="11"/>
  </r>
  <r>
    <x v="54"/>
  </r>
  <r>
    <x v="46"/>
  </r>
  <r>
    <x v="12"/>
  </r>
  <r>
    <x v="63"/>
  </r>
  <r>
    <x v="9"/>
  </r>
  <r>
    <x v="13"/>
  </r>
  <r>
    <x v="17"/>
  </r>
  <r>
    <x v="59"/>
  </r>
  <r>
    <x v="20"/>
  </r>
  <r>
    <x v="46"/>
  </r>
  <r>
    <x v="15"/>
  </r>
  <r>
    <x v="24"/>
  </r>
  <r>
    <x v="58"/>
  </r>
  <r>
    <x v="43"/>
  </r>
  <r>
    <x v="38"/>
  </r>
  <r>
    <x v="17"/>
  </r>
  <r>
    <x v="51"/>
  </r>
  <r>
    <x v="50"/>
  </r>
  <r>
    <x v="44"/>
  </r>
  <r>
    <x v="47"/>
  </r>
  <r>
    <x v="63"/>
  </r>
  <r>
    <x v="50"/>
  </r>
  <r>
    <x v="64"/>
  </r>
  <r>
    <x v="30"/>
  </r>
  <r>
    <x v="29"/>
  </r>
  <r>
    <x v="12"/>
  </r>
  <r>
    <x v="61"/>
  </r>
  <r>
    <x v="58"/>
  </r>
  <r>
    <x v="65"/>
  </r>
  <r>
    <x v="1"/>
  </r>
  <r>
    <x v="44"/>
  </r>
  <r>
    <x v="18"/>
  </r>
  <r>
    <x v="61"/>
  </r>
  <r>
    <x v="11"/>
  </r>
  <r>
    <x v="22"/>
  </r>
  <r>
    <x v="41"/>
  </r>
  <r>
    <x v="54"/>
  </r>
  <r>
    <x v="19"/>
  </r>
  <r>
    <x v="67"/>
  </r>
  <r>
    <x v="50"/>
  </r>
  <r>
    <x v="68"/>
  </r>
  <r>
    <x v="11"/>
  </r>
  <r>
    <x v="15"/>
  </r>
  <r>
    <x v="57"/>
  </r>
  <r>
    <x v="62"/>
  </r>
  <r>
    <x v="35"/>
  </r>
  <r>
    <x v="3"/>
  </r>
  <r>
    <x v="20"/>
  </r>
  <r>
    <x v="36"/>
  </r>
  <r>
    <x v="44"/>
  </r>
  <r>
    <x v="34"/>
  </r>
  <r>
    <x v="26"/>
  </r>
  <r>
    <x v="44"/>
  </r>
  <r>
    <x v="21"/>
  </r>
  <r>
    <x v="65"/>
  </r>
  <r>
    <x v="4"/>
  </r>
  <r>
    <x v="14"/>
  </r>
  <r>
    <x v="46"/>
  </r>
  <r>
    <x v="11"/>
  </r>
  <r>
    <x v="1"/>
  </r>
  <r>
    <x v="55"/>
  </r>
  <r>
    <x v="22"/>
  </r>
  <r>
    <x v="42"/>
  </r>
  <r>
    <x v="61"/>
  </r>
  <r>
    <x v="12"/>
  </r>
  <r>
    <x v="38"/>
  </r>
  <r>
    <x v="38"/>
  </r>
  <r>
    <x v="41"/>
  </r>
  <r>
    <x v="10"/>
  </r>
  <r>
    <x v="4"/>
  </r>
  <r>
    <x v="41"/>
  </r>
  <r>
    <x v="65"/>
  </r>
  <r>
    <x v="16"/>
  </r>
  <r>
    <x v="55"/>
  </r>
  <r>
    <x v="58"/>
  </r>
  <r>
    <x v="47"/>
  </r>
  <r>
    <x v="25"/>
  </r>
  <r>
    <x v="32"/>
  </r>
  <r>
    <x v="46"/>
  </r>
  <r>
    <x v="56"/>
  </r>
  <r>
    <x v="38"/>
  </r>
  <r>
    <x v="65"/>
  </r>
  <r>
    <x v="65"/>
  </r>
  <r>
    <x v="42"/>
  </r>
  <r>
    <x v="58"/>
  </r>
  <r>
    <x v="68"/>
  </r>
  <r>
    <x v="66"/>
  </r>
  <r>
    <x v="11"/>
  </r>
  <r>
    <x v="65"/>
  </r>
  <r>
    <x v="68"/>
  </r>
  <r>
    <x v="69"/>
  </r>
  <r>
    <x v="25"/>
  </r>
  <r>
    <x v="48"/>
  </r>
  <r>
    <x v="66"/>
  </r>
  <r>
    <x v="16"/>
  </r>
  <r>
    <x v="61"/>
  </r>
  <r>
    <x v="58"/>
  </r>
  <r>
    <x v="7"/>
  </r>
  <r>
    <x v="3"/>
  </r>
  <r>
    <x v="50"/>
  </r>
  <r>
    <x v="7"/>
  </r>
  <r>
    <x v="50"/>
  </r>
  <r>
    <x v="10"/>
  </r>
  <r>
    <x v="56"/>
  </r>
  <r>
    <x v="58"/>
  </r>
  <r>
    <x v="43"/>
  </r>
  <r>
    <x v="57"/>
  </r>
  <r>
    <x v="11"/>
  </r>
  <r>
    <x v="34"/>
  </r>
  <r>
    <x v="38"/>
  </r>
  <r>
    <x v="46"/>
  </r>
  <r>
    <x v="7"/>
  </r>
  <r>
    <x v="66"/>
  </r>
  <r>
    <x v="62"/>
  </r>
  <r>
    <x v="55"/>
  </r>
  <r>
    <x v="61"/>
  </r>
  <r>
    <x v="11"/>
  </r>
  <r>
    <x v="15"/>
  </r>
  <r>
    <x v="24"/>
  </r>
  <r>
    <x v="10"/>
  </r>
  <r>
    <x v="47"/>
  </r>
  <r>
    <x v="11"/>
  </r>
  <r>
    <x v="2"/>
  </r>
  <r>
    <x v="23"/>
  </r>
  <r>
    <x v="28"/>
  </r>
  <r>
    <x v="37"/>
  </r>
  <r>
    <x v="34"/>
  </r>
  <r>
    <x v="37"/>
  </r>
  <r>
    <x v="66"/>
  </r>
  <r>
    <x v="14"/>
  </r>
  <r>
    <x v="47"/>
  </r>
  <r>
    <x v="14"/>
  </r>
  <r>
    <x v="53"/>
  </r>
  <r>
    <x v="31"/>
  </r>
  <r>
    <x v="12"/>
  </r>
  <r>
    <x v="41"/>
  </r>
  <r>
    <x v="8"/>
  </r>
  <r>
    <x v="8"/>
  </r>
  <r>
    <x v="29"/>
  </r>
  <r>
    <x v="55"/>
  </r>
  <r>
    <x v="37"/>
  </r>
  <r>
    <x v="48"/>
  </r>
  <r>
    <x v="30"/>
  </r>
  <r>
    <x v="34"/>
  </r>
  <r>
    <x v="5"/>
  </r>
  <r>
    <x v="39"/>
  </r>
  <r>
    <x v="38"/>
  </r>
  <r>
    <x v="1"/>
  </r>
  <r>
    <x v="59"/>
  </r>
  <r>
    <x v="21"/>
  </r>
  <r>
    <x v="59"/>
  </r>
  <r>
    <x v="11"/>
  </r>
  <r>
    <x v="34"/>
  </r>
  <r>
    <x v="6"/>
  </r>
  <r>
    <x v="55"/>
  </r>
  <r>
    <x v="54"/>
  </r>
  <r>
    <x v="53"/>
  </r>
  <r>
    <x v="53"/>
  </r>
  <r>
    <x v="46"/>
  </r>
  <r>
    <x v="8"/>
  </r>
  <r>
    <x v="48"/>
  </r>
  <r>
    <x v="52"/>
  </r>
  <r>
    <x v="36"/>
  </r>
  <r>
    <x v="53"/>
  </r>
  <r>
    <x v="55"/>
  </r>
  <r>
    <x v="41"/>
  </r>
  <r>
    <x v="39"/>
  </r>
  <r>
    <x v="45"/>
  </r>
  <r>
    <x v="35"/>
  </r>
  <r>
    <x v="39"/>
  </r>
  <r>
    <x v="10"/>
  </r>
  <r>
    <x v="4"/>
  </r>
  <r>
    <x v="5"/>
  </r>
  <r>
    <x v="12"/>
  </r>
  <r>
    <x v="48"/>
  </r>
  <r>
    <x v="32"/>
  </r>
  <r>
    <x v="34"/>
  </r>
  <r>
    <x v="18"/>
  </r>
  <r>
    <x v="66"/>
  </r>
  <r>
    <x v="65"/>
  </r>
  <r>
    <x v="39"/>
  </r>
  <r>
    <x v="19"/>
  </r>
  <r>
    <x v="68"/>
  </r>
  <r>
    <x v="3"/>
  </r>
  <r>
    <x v="59"/>
  </r>
  <r>
    <x v="53"/>
  </r>
  <r>
    <x v="58"/>
  </r>
  <r>
    <x v="52"/>
  </r>
  <r>
    <x v="32"/>
  </r>
  <r>
    <x v="60"/>
  </r>
  <r>
    <x v="8"/>
  </r>
  <r>
    <x v="35"/>
  </r>
  <r>
    <x v="27"/>
  </r>
  <r>
    <x v="36"/>
  </r>
  <r>
    <x v="23"/>
  </r>
  <r>
    <x v="10"/>
  </r>
  <r>
    <x v="34"/>
  </r>
  <r>
    <x v="57"/>
  </r>
  <r>
    <x v="14"/>
  </r>
  <r>
    <x v="23"/>
  </r>
  <r>
    <x v="3"/>
  </r>
  <r>
    <x v="3"/>
  </r>
  <r>
    <x v="1"/>
  </r>
  <r>
    <x v="26"/>
  </r>
  <r>
    <x v="47"/>
  </r>
  <r>
    <x v="21"/>
  </r>
  <r>
    <x v="56"/>
  </r>
  <r>
    <x v="53"/>
  </r>
  <r>
    <x v="32"/>
  </r>
  <r>
    <x v="4"/>
  </r>
  <r>
    <x v="63"/>
  </r>
  <r>
    <x v="52"/>
  </r>
  <r>
    <x v="22"/>
  </r>
  <r>
    <x v="14"/>
  </r>
  <r>
    <x v="13"/>
  </r>
  <r>
    <x v="5"/>
  </r>
  <r>
    <x v="30"/>
  </r>
  <r>
    <x v="9"/>
  </r>
  <r>
    <x v="60"/>
  </r>
  <r>
    <x v="29"/>
  </r>
  <r>
    <x v="29"/>
  </r>
  <r>
    <x v="58"/>
  </r>
  <r>
    <x v="66"/>
  </r>
  <r>
    <x v="42"/>
  </r>
  <r>
    <x v="25"/>
  </r>
  <r>
    <x v="47"/>
  </r>
  <r>
    <x v="66"/>
  </r>
  <r>
    <x v="64"/>
  </r>
  <r>
    <x v="6"/>
  </r>
  <r>
    <x v="50"/>
  </r>
  <r>
    <x v="61"/>
  </r>
  <r>
    <x v="24"/>
  </r>
  <r>
    <x v="52"/>
  </r>
  <r>
    <x v="13"/>
  </r>
  <r>
    <x v="33"/>
  </r>
  <r>
    <x v="19"/>
  </r>
  <r>
    <x v="70"/>
  </r>
  <r>
    <x v="64"/>
  </r>
  <r>
    <x v="38"/>
  </r>
  <r>
    <x v="1"/>
  </r>
  <r>
    <x v="14"/>
  </r>
  <r>
    <x v="23"/>
  </r>
  <r>
    <x v="62"/>
  </r>
  <r>
    <x v="4"/>
  </r>
  <r>
    <x v="18"/>
  </r>
  <r>
    <x v="8"/>
  </r>
  <r>
    <x v="21"/>
  </r>
  <r>
    <x v="18"/>
  </r>
  <r>
    <x v="9"/>
  </r>
  <r>
    <x v="26"/>
  </r>
  <r>
    <x v="67"/>
  </r>
  <r>
    <x v="3"/>
  </r>
  <r>
    <x v="62"/>
  </r>
  <r>
    <x v="46"/>
  </r>
  <r>
    <x v="63"/>
  </r>
  <r>
    <x v="63"/>
  </r>
  <r>
    <x v="39"/>
  </r>
  <r>
    <x v="7"/>
  </r>
  <r>
    <x v="35"/>
  </r>
  <r>
    <x v="27"/>
  </r>
  <r>
    <x v="2"/>
  </r>
  <r>
    <x v="44"/>
  </r>
  <r>
    <x v="26"/>
  </r>
  <r>
    <x v="17"/>
  </r>
  <r>
    <x v="65"/>
  </r>
  <r>
    <x v="34"/>
  </r>
  <r>
    <x v="37"/>
  </r>
  <r>
    <x v="45"/>
  </r>
  <r>
    <x v="70"/>
  </r>
  <r>
    <x v="44"/>
  </r>
  <r>
    <x v="47"/>
  </r>
  <r>
    <x v="53"/>
  </r>
  <r>
    <x v="11"/>
  </r>
  <r>
    <x v="66"/>
  </r>
  <r>
    <x v="55"/>
  </r>
  <r>
    <x v="20"/>
  </r>
  <r>
    <x v="35"/>
  </r>
  <r>
    <x v="23"/>
  </r>
  <r>
    <x v="19"/>
  </r>
  <r>
    <x v="54"/>
  </r>
  <r>
    <x v="11"/>
  </r>
  <r>
    <x v="21"/>
  </r>
  <r>
    <x v="36"/>
  </r>
  <r>
    <x v="38"/>
  </r>
  <r>
    <x v="34"/>
  </r>
  <r>
    <x v="22"/>
  </r>
  <r>
    <x v="34"/>
  </r>
  <r>
    <x v="31"/>
  </r>
  <r>
    <x v="53"/>
  </r>
  <r>
    <x v="61"/>
  </r>
  <r>
    <x v="55"/>
  </r>
  <r>
    <x v="10"/>
  </r>
  <r>
    <x v="21"/>
  </r>
  <r>
    <x v="51"/>
  </r>
  <r>
    <x v="44"/>
  </r>
  <r>
    <x v="27"/>
  </r>
  <r>
    <x v="30"/>
  </r>
  <r>
    <x v="38"/>
  </r>
  <r>
    <x v="52"/>
  </r>
  <r>
    <x v="36"/>
  </r>
  <r>
    <x v="63"/>
  </r>
  <r>
    <x v="53"/>
  </r>
  <r>
    <x v="1"/>
  </r>
  <r>
    <x v="30"/>
  </r>
  <r>
    <x v="38"/>
  </r>
  <r>
    <x v="52"/>
  </r>
  <r>
    <x v="69"/>
  </r>
  <r>
    <x v="57"/>
  </r>
  <r>
    <x v="40"/>
  </r>
  <r>
    <x v="38"/>
  </r>
  <r>
    <x v="49"/>
  </r>
  <r>
    <x v="67"/>
  </r>
  <r>
    <x v="69"/>
  </r>
  <r>
    <x v="31"/>
  </r>
  <r>
    <x v="2"/>
  </r>
  <r>
    <x v="60"/>
  </r>
  <r>
    <x v="16"/>
  </r>
  <r>
    <x v="12"/>
  </r>
  <r>
    <x v="41"/>
  </r>
  <r>
    <x v="39"/>
  </r>
  <r>
    <x v="9"/>
  </r>
  <r>
    <x v="13"/>
  </r>
  <r>
    <x v="11"/>
  </r>
  <r>
    <x v="53"/>
  </r>
  <r>
    <x v="17"/>
  </r>
  <r>
    <x v="8"/>
  </r>
  <r>
    <x v="15"/>
  </r>
  <r>
    <x v="44"/>
  </r>
  <r>
    <x v="47"/>
  </r>
  <r>
    <x v="48"/>
  </r>
  <r>
    <x v="52"/>
  </r>
  <r>
    <x v="57"/>
  </r>
  <r>
    <x v="2"/>
  </r>
  <r>
    <x v="31"/>
  </r>
  <r>
    <x v="24"/>
  </r>
  <r>
    <x v="51"/>
  </r>
  <r>
    <x v="10"/>
  </r>
  <r>
    <x v="4"/>
  </r>
  <r>
    <x v="58"/>
  </r>
  <r>
    <x v="25"/>
  </r>
  <r>
    <x v="14"/>
  </r>
  <r>
    <x v="39"/>
  </r>
  <r>
    <x v="21"/>
  </r>
  <r>
    <x v="39"/>
  </r>
  <r>
    <x v="17"/>
  </r>
  <r>
    <x v="35"/>
  </r>
  <r>
    <x v="47"/>
  </r>
  <r>
    <x v="63"/>
  </r>
  <r>
    <x v="27"/>
  </r>
  <r>
    <x v="29"/>
  </r>
  <r>
    <x v="44"/>
  </r>
  <r>
    <x v="40"/>
  </r>
  <r>
    <x v="7"/>
  </r>
  <r>
    <x v="4"/>
  </r>
  <r>
    <x v="4"/>
  </r>
  <r>
    <x v="16"/>
  </r>
  <r>
    <x v="32"/>
  </r>
  <r>
    <x v="58"/>
  </r>
  <r>
    <x v="62"/>
  </r>
  <r>
    <x v="4"/>
  </r>
  <r>
    <x v="11"/>
  </r>
  <r>
    <x v="42"/>
  </r>
  <r>
    <x v="52"/>
  </r>
  <r>
    <x v="0"/>
  </r>
  <r>
    <x v="3"/>
  </r>
  <r>
    <x v="58"/>
  </r>
  <r>
    <x v="31"/>
  </r>
  <r>
    <x v="18"/>
  </r>
  <r>
    <x v="46"/>
  </r>
  <r>
    <x v="23"/>
  </r>
  <r>
    <x v="1"/>
  </r>
  <r>
    <x v="65"/>
  </r>
  <r>
    <x v="14"/>
  </r>
  <r>
    <x v="37"/>
  </r>
  <r>
    <x v="41"/>
  </r>
  <r>
    <x v="12"/>
  </r>
  <r>
    <x v="43"/>
  </r>
  <r>
    <x v="32"/>
  </r>
  <r>
    <x v="9"/>
  </r>
  <r>
    <x v="8"/>
  </r>
  <r>
    <x v="7"/>
  </r>
  <r>
    <x v="64"/>
  </r>
  <r>
    <x v="17"/>
  </r>
  <r>
    <x v="64"/>
  </r>
  <r>
    <x v="25"/>
  </r>
  <r>
    <x v="31"/>
  </r>
  <r>
    <x v="35"/>
  </r>
  <r>
    <x v="49"/>
  </r>
  <r>
    <x v="3"/>
  </r>
  <r>
    <x v="60"/>
  </r>
  <r>
    <x v="18"/>
  </r>
  <r>
    <x v="23"/>
  </r>
  <r>
    <x v="70"/>
  </r>
  <r>
    <x v="47"/>
  </r>
  <r>
    <x v="35"/>
  </r>
  <r>
    <x v="64"/>
  </r>
  <r>
    <x v="62"/>
  </r>
  <r>
    <x v="45"/>
  </r>
  <r>
    <x v="62"/>
  </r>
  <r>
    <x v="55"/>
  </r>
  <r>
    <x v="19"/>
  </r>
  <r>
    <x v="60"/>
  </r>
  <r>
    <x v="21"/>
  </r>
  <r>
    <x v="20"/>
  </r>
  <r>
    <x v="68"/>
  </r>
  <r>
    <x v="16"/>
  </r>
  <r>
    <x v="61"/>
  </r>
  <r>
    <x v="46"/>
  </r>
  <r>
    <x v="31"/>
  </r>
  <r>
    <x v="33"/>
  </r>
  <r>
    <x v="6"/>
  </r>
  <r>
    <x v="58"/>
  </r>
  <r>
    <x v="46"/>
  </r>
  <r>
    <x v="52"/>
  </r>
  <r>
    <x v="69"/>
  </r>
  <r>
    <x v="11"/>
  </r>
  <r>
    <x v="23"/>
  </r>
  <r>
    <x v="45"/>
  </r>
  <r>
    <x v="64"/>
  </r>
  <r>
    <x v="38"/>
  </r>
  <r>
    <x v="3"/>
  </r>
  <r>
    <x v="24"/>
  </r>
  <r>
    <x v="68"/>
  </r>
  <r>
    <x v="4"/>
  </r>
  <r>
    <x v="10"/>
  </r>
  <r>
    <x v="13"/>
  </r>
  <r>
    <x v="46"/>
  </r>
  <r>
    <x v="41"/>
  </r>
  <r>
    <x v="36"/>
  </r>
  <r>
    <x v="12"/>
  </r>
  <r>
    <x v="13"/>
  </r>
  <r>
    <x v="16"/>
  </r>
  <r>
    <x v="59"/>
  </r>
  <r>
    <x v="30"/>
  </r>
  <r>
    <x v="59"/>
  </r>
  <r>
    <x v="46"/>
  </r>
  <r>
    <x v="23"/>
  </r>
  <r>
    <x v="36"/>
  </r>
  <r>
    <x v="63"/>
  </r>
  <r>
    <x v="63"/>
  </r>
  <r>
    <x v="5"/>
  </r>
  <r>
    <x v="44"/>
  </r>
  <r>
    <x v="67"/>
  </r>
  <r>
    <x v="2"/>
  </r>
  <r>
    <x v="41"/>
  </r>
  <r>
    <x v="39"/>
  </r>
  <r>
    <x v="8"/>
  </r>
  <r>
    <x v="38"/>
  </r>
  <r>
    <x v="26"/>
  </r>
  <r>
    <x v="48"/>
  </r>
  <r>
    <x v="11"/>
  </r>
  <r>
    <x v="52"/>
  </r>
  <r>
    <x v="49"/>
  </r>
  <r>
    <x v="61"/>
  </r>
  <r>
    <x v="57"/>
  </r>
  <r>
    <x v="26"/>
  </r>
  <r>
    <x v="49"/>
  </r>
  <r>
    <x v="39"/>
  </r>
  <r>
    <x v="23"/>
  </r>
  <r>
    <x v="33"/>
  </r>
  <r>
    <x v="49"/>
  </r>
  <r>
    <x v="69"/>
  </r>
  <r>
    <x v="28"/>
  </r>
  <r>
    <x v="68"/>
  </r>
  <r>
    <x v="6"/>
  </r>
  <r>
    <x v="70"/>
  </r>
  <r>
    <x v="19"/>
  </r>
  <r>
    <x v="12"/>
  </r>
  <r>
    <x v="11"/>
  </r>
  <r>
    <x v="61"/>
  </r>
  <r>
    <x v="9"/>
  </r>
  <r>
    <x v="13"/>
  </r>
  <r>
    <x v="68"/>
  </r>
  <r>
    <x v="67"/>
  </r>
  <r>
    <x v="45"/>
  </r>
  <r>
    <x v="65"/>
  </r>
  <r>
    <x v="19"/>
  </r>
  <r>
    <x v="37"/>
  </r>
  <r>
    <x v="34"/>
  </r>
  <r>
    <x v="69"/>
  </r>
  <r>
    <x v="59"/>
  </r>
  <r>
    <x v="57"/>
  </r>
  <r>
    <x v="63"/>
  </r>
  <r>
    <x v="14"/>
  </r>
  <r>
    <x v="13"/>
  </r>
  <r>
    <x v="51"/>
  </r>
  <r>
    <x v="35"/>
  </r>
  <r>
    <x v="41"/>
  </r>
  <r>
    <x v="34"/>
  </r>
  <r>
    <x v="52"/>
  </r>
  <r>
    <x v="6"/>
  </r>
  <r>
    <x v="34"/>
  </r>
  <r>
    <x v="15"/>
  </r>
  <r>
    <x v="1"/>
  </r>
  <r>
    <x v="31"/>
  </r>
  <r>
    <x v="22"/>
  </r>
  <r>
    <x v="41"/>
  </r>
  <r>
    <x v="65"/>
  </r>
  <r>
    <x v="23"/>
  </r>
  <r>
    <x v="6"/>
  </r>
  <r>
    <x v="25"/>
  </r>
  <r>
    <x v="13"/>
  </r>
  <r>
    <x v="49"/>
  </r>
  <r>
    <x v="48"/>
  </r>
  <r>
    <x v="26"/>
  </r>
  <r>
    <x v="48"/>
  </r>
  <r>
    <x v="17"/>
  </r>
  <r>
    <x v="31"/>
  </r>
  <r>
    <x v="51"/>
  </r>
  <r>
    <x v="5"/>
  </r>
  <r>
    <x v="43"/>
  </r>
  <r>
    <x v="67"/>
  </r>
  <r>
    <x v="13"/>
  </r>
  <r>
    <x v="38"/>
  </r>
  <r>
    <x v="45"/>
  </r>
  <r>
    <x v="38"/>
  </r>
  <r>
    <x v="16"/>
  </r>
  <r>
    <x v="69"/>
  </r>
  <r>
    <x v="57"/>
  </r>
  <r>
    <x v="24"/>
  </r>
  <r>
    <x v="17"/>
  </r>
  <r>
    <x v="28"/>
  </r>
  <r>
    <x v="25"/>
  </r>
  <r>
    <x v="17"/>
  </r>
  <r>
    <x v="49"/>
  </r>
  <r>
    <x v="64"/>
  </r>
  <r>
    <x v="9"/>
  </r>
  <r>
    <x v="66"/>
  </r>
  <r>
    <x v="69"/>
  </r>
  <r>
    <x v="63"/>
  </r>
  <r>
    <x v="54"/>
  </r>
  <r>
    <x v="56"/>
  </r>
  <r>
    <x v="1"/>
  </r>
  <r>
    <x v="7"/>
  </r>
  <r>
    <x v="38"/>
  </r>
  <r>
    <x v="64"/>
  </r>
  <r>
    <x v="49"/>
  </r>
  <r>
    <x v="47"/>
  </r>
  <r>
    <x v="68"/>
  </r>
  <r>
    <x v="0"/>
  </r>
  <r>
    <x v="57"/>
  </r>
  <r>
    <x v="27"/>
  </r>
  <r>
    <x v="39"/>
  </r>
  <r>
    <x v="55"/>
  </r>
  <r>
    <x v="51"/>
  </r>
  <r>
    <x v="5"/>
  </r>
  <r>
    <x v="65"/>
  </r>
  <r>
    <x v="25"/>
  </r>
  <r>
    <x v="16"/>
  </r>
  <r>
    <x v="7"/>
  </r>
  <r>
    <x v="40"/>
  </r>
  <r>
    <x v="53"/>
  </r>
  <r>
    <x v="21"/>
  </r>
  <r>
    <x v="56"/>
  </r>
  <r>
    <x v="47"/>
  </r>
  <r>
    <x v="22"/>
  </r>
  <r>
    <x v="67"/>
  </r>
  <r>
    <x v="4"/>
  </r>
  <r>
    <x v="41"/>
  </r>
  <r>
    <x v="68"/>
  </r>
  <r>
    <x v="54"/>
  </r>
  <r>
    <x v="19"/>
  </r>
  <r>
    <x v="35"/>
  </r>
  <r>
    <x v="60"/>
  </r>
  <r>
    <x v="51"/>
  </r>
  <r>
    <x v="34"/>
  </r>
  <r>
    <x v="16"/>
  </r>
  <r>
    <x v="40"/>
  </r>
  <r>
    <x v="65"/>
  </r>
  <r>
    <x v="59"/>
  </r>
  <r>
    <x v="27"/>
  </r>
  <r>
    <x v="39"/>
  </r>
  <r>
    <x v="61"/>
  </r>
  <r>
    <x v="19"/>
  </r>
  <r>
    <x v="29"/>
  </r>
  <r>
    <x v="66"/>
  </r>
  <r>
    <x v="29"/>
  </r>
  <r>
    <x v="56"/>
  </r>
  <r>
    <x v="20"/>
  </r>
  <r>
    <x v="30"/>
  </r>
  <r>
    <x v="38"/>
  </r>
  <r>
    <x v="41"/>
  </r>
  <r>
    <x v="5"/>
  </r>
  <r>
    <x v="69"/>
  </r>
  <r>
    <x v="34"/>
  </r>
  <r>
    <x v="37"/>
  </r>
  <r>
    <x v="41"/>
  </r>
  <r>
    <x v="56"/>
  </r>
  <r>
    <x v="5"/>
  </r>
  <r>
    <x v="51"/>
  </r>
  <r>
    <x v="56"/>
  </r>
  <r>
    <x v="21"/>
  </r>
  <r>
    <x v="40"/>
  </r>
  <r>
    <x v="25"/>
  </r>
  <r>
    <x v="29"/>
  </r>
  <r>
    <x v="35"/>
  </r>
  <r>
    <x v="43"/>
  </r>
  <r>
    <x v="57"/>
  </r>
  <r>
    <x v="14"/>
  </r>
  <r>
    <x v="56"/>
  </r>
  <r>
    <x v="60"/>
  </r>
  <r>
    <x v="13"/>
  </r>
  <r>
    <x v="41"/>
  </r>
  <r>
    <x v="50"/>
  </r>
  <r>
    <x v="22"/>
  </r>
  <r>
    <x v="63"/>
  </r>
  <r>
    <x v="21"/>
  </r>
  <r>
    <x v="55"/>
  </r>
  <r>
    <x v="42"/>
  </r>
  <r>
    <x v="41"/>
  </r>
  <r>
    <x v="0"/>
  </r>
  <r>
    <x v="64"/>
  </r>
  <r>
    <x v="64"/>
  </r>
  <r>
    <x v="49"/>
  </r>
  <r>
    <x v="35"/>
  </r>
  <r>
    <x v="53"/>
  </r>
  <r>
    <x v="21"/>
  </r>
  <r>
    <x v="45"/>
  </r>
  <r>
    <x v="33"/>
  </r>
  <r>
    <x v="10"/>
  </r>
  <r>
    <x v="1"/>
  </r>
  <r>
    <x v="68"/>
  </r>
  <r>
    <x v="22"/>
  </r>
  <r>
    <x v="4"/>
  </r>
  <r>
    <x v="53"/>
  </r>
  <r>
    <x v="28"/>
  </r>
  <r>
    <x v="50"/>
  </r>
  <r>
    <x v="40"/>
  </r>
  <r>
    <x v="43"/>
  </r>
  <r>
    <x v="15"/>
  </r>
  <r>
    <x v="25"/>
  </r>
  <r>
    <x v="23"/>
  </r>
  <r>
    <x v="37"/>
  </r>
  <r>
    <x v="19"/>
  </r>
  <r>
    <x v="49"/>
  </r>
  <r>
    <x v="26"/>
  </r>
  <r>
    <x v="34"/>
  </r>
  <r>
    <x v="30"/>
  </r>
  <r>
    <x v="29"/>
  </r>
  <r>
    <x v="68"/>
  </r>
  <r>
    <x v="36"/>
  </r>
  <r>
    <x v="65"/>
  </r>
  <r>
    <x v="48"/>
  </r>
  <r>
    <x v="69"/>
  </r>
  <r>
    <x v="23"/>
  </r>
  <r>
    <x v="42"/>
  </r>
  <r>
    <x v="41"/>
  </r>
  <r>
    <x v="15"/>
  </r>
  <r>
    <x v="30"/>
  </r>
  <r>
    <x v="8"/>
  </r>
  <r>
    <x v="45"/>
  </r>
  <r>
    <x v="52"/>
  </r>
  <r>
    <x v="53"/>
  </r>
  <r>
    <x v="38"/>
  </r>
  <r>
    <x v="33"/>
  </r>
  <r>
    <x v="48"/>
  </r>
  <r>
    <x v="4"/>
  </r>
  <r>
    <x v="54"/>
  </r>
  <r>
    <x v="19"/>
  </r>
  <r>
    <x v="58"/>
  </r>
  <r>
    <x v="48"/>
  </r>
  <r>
    <x v="2"/>
  </r>
  <r>
    <x v="43"/>
  </r>
  <r>
    <x v="18"/>
  </r>
  <r>
    <x v="57"/>
  </r>
  <r>
    <x v="2"/>
  </r>
  <r>
    <x v="27"/>
  </r>
  <r>
    <x v="14"/>
  </r>
  <r>
    <x v="34"/>
  </r>
  <r>
    <x v="24"/>
  </r>
  <r>
    <x v="31"/>
  </r>
  <r>
    <x v="44"/>
  </r>
  <r>
    <x v="9"/>
  </r>
  <r>
    <x v="36"/>
  </r>
  <r>
    <x v="60"/>
  </r>
  <r>
    <x v="23"/>
  </r>
  <r>
    <x v="25"/>
  </r>
  <r>
    <x v="43"/>
  </r>
  <r>
    <x v="35"/>
  </r>
  <r>
    <x v="8"/>
  </r>
  <r>
    <x v="11"/>
  </r>
  <r>
    <x v="57"/>
  </r>
  <r>
    <x v="41"/>
  </r>
  <r>
    <x v="64"/>
  </r>
  <r>
    <x v="33"/>
  </r>
  <r>
    <x v="2"/>
  </r>
  <r>
    <x v="18"/>
  </r>
  <r>
    <x v="3"/>
  </r>
  <r>
    <x v="39"/>
  </r>
  <r>
    <x v="51"/>
  </r>
  <r>
    <x v="32"/>
  </r>
  <r>
    <x v="4"/>
  </r>
  <r>
    <x v="34"/>
  </r>
  <r>
    <x v="57"/>
  </r>
  <r>
    <x v="50"/>
  </r>
  <r>
    <x v="9"/>
  </r>
  <r>
    <x v="7"/>
  </r>
  <r>
    <x v="62"/>
  </r>
  <r>
    <x v="52"/>
  </r>
  <r>
    <x v="22"/>
  </r>
  <r>
    <x v="8"/>
  </r>
  <r>
    <x v="68"/>
  </r>
  <r>
    <x v="14"/>
  </r>
  <r>
    <x v="25"/>
  </r>
  <r>
    <x v="35"/>
  </r>
  <r>
    <x v="19"/>
  </r>
  <r>
    <x v="5"/>
  </r>
  <r>
    <x v="3"/>
  </r>
  <r>
    <x v="57"/>
  </r>
  <r>
    <x v="10"/>
  </r>
  <r>
    <x v="17"/>
  </r>
  <r>
    <x v="31"/>
  </r>
  <r>
    <x v="63"/>
  </r>
  <r>
    <x v="18"/>
  </r>
  <r>
    <x v="26"/>
  </r>
  <r>
    <x v="56"/>
  </r>
  <r>
    <x v="62"/>
  </r>
  <r>
    <x v="38"/>
  </r>
  <r>
    <x v="13"/>
  </r>
  <r>
    <x v="37"/>
  </r>
  <r>
    <x v="27"/>
  </r>
  <r>
    <x v="18"/>
  </r>
  <r>
    <x v="62"/>
  </r>
  <r>
    <x v="45"/>
  </r>
  <r>
    <x v="60"/>
  </r>
  <r>
    <x v="44"/>
  </r>
  <r>
    <x v="23"/>
  </r>
  <r>
    <x v="44"/>
  </r>
  <r>
    <x v="37"/>
  </r>
  <r>
    <x v="18"/>
  </r>
  <r>
    <x v="39"/>
  </r>
  <r>
    <x v="26"/>
  </r>
  <r>
    <x v="4"/>
  </r>
  <r>
    <x v="65"/>
  </r>
  <r>
    <x v="6"/>
  </r>
  <r>
    <x v="54"/>
  </r>
  <r>
    <x v="42"/>
  </r>
  <r>
    <x v="44"/>
  </r>
  <r>
    <x v="37"/>
  </r>
  <r>
    <x v="18"/>
  </r>
  <r>
    <x v="25"/>
  </r>
  <r>
    <x v="36"/>
  </r>
  <r>
    <x v="26"/>
  </r>
  <r>
    <x v="64"/>
  </r>
  <r>
    <x v="20"/>
  </r>
  <r>
    <x v="63"/>
  </r>
  <r>
    <x v="66"/>
  </r>
  <r>
    <x v="12"/>
  </r>
  <r>
    <x v="4"/>
  </r>
  <r>
    <x v="51"/>
  </r>
  <r>
    <x v="27"/>
  </r>
  <r>
    <x v="2"/>
  </r>
  <r>
    <x v="28"/>
  </r>
  <r>
    <x v="8"/>
  </r>
  <r>
    <x v="54"/>
  </r>
  <r>
    <x v="24"/>
  </r>
  <r>
    <x v="7"/>
  </r>
  <r>
    <x v="33"/>
  </r>
  <r>
    <x v="37"/>
  </r>
  <r>
    <x v="59"/>
  </r>
  <r>
    <x v="11"/>
  </r>
  <r>
    <x v="48"/>
  </r>
  <r>
    <x v="23"/>
  </r>
  <r>
    <x v="17"/>
  </r>
  <r>
    <x v="35"/>
  </r>
  <r>
    <x v="15"/>
  </r>
  <r>
    <x v="7"/>
  </r>
  <r>
    <x v="30"/>
  </r>
  <r>
    <x v="0"/>
  </r>
  <r>
    <x v="0"/>
  </r>
  <r>
    <x v="66"/>
  </r>
  <r>
    <x v="34"/>
  </r>
  <r>
    <x v="22"/>
  </r>
  <r>
    <x v="63"/>
  </r>
  <r>
    <x v="6"/>
  </r>
  <r>
    <x v="69"/>
  </r>
  <r>
    <x v="41"/>
  </r>
  <r>
    <x v="69"/>
  </r>
  <r>
    <x v="37"/>
  </r>
  <r>
    <x v="46"/>
  </r>
  <r>
    <x v="48"/>
  </r>
  <r>
    <x v="65"/>
  </r>
  <r>
    <x v="59"/>
  </r>
  <r>
    <x v="57"/>
  </r>
  <r>
    <x v="69"/>
  </r>
  <r>
    <x v="16"/>
  </r>
  <r>
    <x v="28"/>
  </r>
  <r>
    <x v="39"/>
  </r>
  <r>
    <x v="31"/>
  </r>
  <r>
    <x v="68"/>
  </r>
  <r>
    <x v="36"/>
  </r>
  <r>
    <x v="8"/>
  </r>
  <r>
    <x v="39"/>
  </r>
  <r>
    <x v="41"/>
  </r>
  <r>
    <x v="7"/>
  </r>
  <r>
    <x v="60"/>
  </r>
  <r>
    <x v="21"/>
  </r>
  <r>
    <x v="54"/>
  </r>
  <r>
    <x v="7"/>
  </r>
  <r>
    <x v="54"/>
  </r>
  <r>
    <x v="13"/>
  </r>
  <r>
    <x v="46"/>
  </r>
  <r>
    <x v="7"/>
  </r>
  <r>
    <x v="38"/>
  </r>
  <r>
    <x v="22"/>
  </r>
  <r>
    <x v="40"/>
  </r>
  <r>
    <x v="32"/>
  </r>
  <r>
    <x v="44"/>
  </r>
  <r>
    <x v="24"/>
  </r>
  <r>
    <x v="61"/>
  </r>
  <r>
    <x v="29"/>
  </r>
  <r>
    <x v="5"/>
  </r>
  <r>
    <x v="67"/>
  </r>
  <r>
    <x v="27"/>
  </r>
  <r>
    <x v="68"/>
  </r>
  <r>
    <x v="67"/>
  </r>
  <r>
    <x v="9"/>
  </r>
  <r>
    <x v="22"/>
  </r>
  <r>
    <x v="11"/>
  </r>
  <r>
    <x v="34"/>
  </r>
  <r>
    <x v="43"/>
  </r>
  <r>
    <x v="1"/>
  </r>
  <r>
    <x v="58"/>
  </r>
  <r>
    <x v="64"/>
  </r>
  <r>
    <x v="36"/>
  </r>
  <r>
    <x v="56"/>
  </r>
  <r>
    <x v="39"/>
  </r>
  <r>
    <x v="45"/>
  </r>
  <r>
    <x v="42"/>
  </r>
  <r>
    <x v="62"/>
  </r>
  <r>
    <x v="71"/>
  </r>
  <r>
    <x v="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3F6F6-BF09-4C07-851A-54EF4E685ACE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15:Q21" firstHeaderRow="1" firstDataRow="1" firstDataCol="1" rowPageCount="1" colPageCount="1"/>
  <pivotFields count="7">
    <pivotField showAll="0"/>
    <pivotField axis="axisPage" showAll="0">
      <items count="1001">
        <item x="372"/>
        <item x="218"/>
        <item x="891"/>
        <item x="970"/>
        <item x="129"/>
        <item x="991"/>
        <item x="201"/>
        <item x="820"/>
        <item x="944"/>
        <item x="296"/>
        <item x="737"/>
        <item x="602"/>
        <item x="575"/>
        <item x="482"/>
        <item x="780"/>
        <item x="181"/>
        <item x="659"/>
        <item x="934"/>
        <item x="826"/>
        <item x="205"/>
        <item x="425"/>
        <item x="126"/>
        <item x="295"/>
        <item x="141"/>
        <item x="136"/>
        <item x="227"/>
        <item x="100"/>
        <item x="109"/>
        <item x="961"/>
        <item x="862"/>
        <item x="260"/>
        <item x="931"/>
        <item x="450"/>
        <item x="674"/>
        <item x="954"/>
        <item x="240"/>
        <item x="555"/>
        <item x="390"/>
        <item x="898"/>
        <item x="592"/>
        <item x="988"/>
        <item x="51"/>
        <item x="686"/>
        <item x="874"/>
        <item x="817"/>
        <item x="609"/>
        <item x="388"/>
        <item x="127"/>
        <item x="976"/>
        <item x="362"/>
        <item x="79"/>
        <item x="478"/>
        <item x="832"/>
        <item x="831"/>
        <item x="738"/>
        <item x="214"/>
        <item x="348"/>
        <item x="28"/>
        <item x="504"/>
        <item x="768"/>
        <item x="715"/>
        <item x="82"/>
        <item x="460"/>
        <item x="807"/>
        <item x="588"/>
        <item x="542"/>
        <item x="156"/>
        <item x="270"/>
        <item x="529"/>
        <item x="680"/>
        <item x="179"/>
        <item x="627"/>
        <item x="645"/>
        <item x="334"/>
        <item x="810"/>
        <item x="806"/>
        <item x="469"/>
        <item x="130"/>
        <item x="146"/>
        <item x="773"/>
        <item x="194"/>
        <item x="150"/>
        <item x="551"/>
        <item x="101"/>
        <item x="568"/>
        <item x="6"/>
        <item x="577"/>
        <item x="373"/>
        <item x="847"/>
        <item x="996"/>
        <item x="716"/>
        <item x="97"/>
        <item x="61"/>
        <item x="422"/>
        <item x="458"/>
        <item x="409"/>
        <item x="556"/>
        <item x="792"/>
        <item x="675"/>
        <item x="160"/>
        <item x="376"/>
        <item x="8"/>
        <item x="765"/>
        <item x="2"/>
        <item x="968"/>
        <item x="46"/>
        <item x="936"/>
        <item x="342"/>
        <item x="249"/>
        <item x="702"/>
        <item x="394"/>
        <item x="202"/>
        <item x="929"/>
        <item x="793"/>
        <item x="881"/>
        <item x="489"/>
        <item x="42"/>
        <item x="701"/>
        <item x="655"/>
        <item x="508"/>
        <item x="73"/>
        <item x="77"/>
        <item x="423"/>
        <item x="597"/>
        <item x="234"/>
        <item x="651"/>
        <item x="64"/>
        <item x="713"/>
        <item x="65"/>
        <item x="872"/>
        <item x="605"/>
        <item x="567"/>
        <item x="213"/>
        <item x="186"/>
        <item x="535"/>
        <item x="45"/>
        <item x="26"/>
        <item x="397"/>
        <item x="172"/>
        <item x="834"/>
        <item x="235"/>
        <item x="800"/>
        <item x="927"/>
        <item x="494"/>
        <item x="730"/>
        <item x="786"/>
        <item x="630"/>
        <item x="742"/>
        <item x="327"/>
        <item x="451"/>
        <item x="889"/>
        <item x="236"/>
        <item x="66"/>
        <item x="863"/>
        <item x="995"/>
        <item x="497"/>
        <item x="796"/>
        <item x="893"/>
        <item x="989"/>
        <item x="261"/>
        <item x="683"/>
        <item x="343"/>
        <item x="466"/>
        <item x="677"/>
        <item x="349"/>
        <item x="192"/>
        <item x="357"/>
        <item x="31"/>
        <item x="297"/>
        <item x="908"/>
        <item x="401"/>
        <item x="180"/>
        <item x="197"/>
        <item x="776"/>
        <item x="50"/>
        <item x="41"/>
        <item x="479"/>
        <item x="649"/>
        <item x="239"/>
        <item x="717"/>
        <item x="886"/>
        <item x="684"/>
        <item x="37"/>
        <item x="277"/>
        <item x="159"/>
        <item x="384"/>
        <item x="488"/>
        <item x="269"/>
        <item x="500"/>
        <item x="84"/>
        <item x="293"/>
        <item x="748"/>
        <item x="733"/>
        <item x="888"/>
        <item x="656"/>
        <item x="533"/>
        <item x="285"/>
        <item x="789"/>
        <item x="382"/>
        <item x="418"/>
        <item x="171"/>
        <item x="755"/>
        <item x="821"/>
        <item x="926"/>
        <item x="647"/>
        <item x="341"/>
        <item x="564"/>
        <item x="85"/>
        <item x="913"/>
        <item x="117"/>
        <item x="272"/>
        <item x="558"/>
        <item x="962"/>
        <item x="241"/>
        <item x="554"/>
        <item x="546"/>
        <item x="882"/>
        <item x="752"/>
        <item x="104"/>
        <item x="318"/>
        <item x="386"/>
        <item x="339"/>
        <item x="52"/>
        <item x="431"/>
        <item x="83"/>
        <item x="477"/>
        <item x="732"/>
        <item x="629"/>
        <item x="434"/>
        <item x="986"/>
        <item x="520"/>
        <item x="336"/>
        <item x="405"/>
        <item x="243"/>
        <item x="731"/>
        <item x="155"/>
        <item x="523"/>
        <item x="808"/>
        <item x="824"/>
        <item x="724"/>
        <item x="802"/>
        <item x="722"/>
        <item x="27"/>
        <item x="606"/>
        <item x="512"/>
        <item x="838"/>
        <item x="491"/>
        <item x="347"/>
        <item x="275"/>
        <item x="700"/>
        <item x="392"/>
        <item x="134"/>
        <item x="330"/>
        <item x="522"/>
        <item x="794"/>
        <item x="866"/>
        <item x="906"/>
        <item x="909"/>
        <item x="321"/>
        <item x="442"/>
        <item x="618"/>
        <item x="222"/>
        <item x="646"/>
        <item x="884"/>
        <item x="636"/>
        <item x="718"/>
        <item x="541"/>
        <item x="836"/>
        <item x="263"/>
        <item x="453"/>
        <item x="54"/>
        <item x="603"/>
        <item x="256"/>
        <item x="938"/>
        <item x="875"/>
        <item x="280"/>
        <item x="827"/>
        <item x="360"/>
        <item x="151"/>
        <item x="582"/>
        <item x="305"/>
        <item x="237"/>
        <item x="408"/>
        <item x="739"/>
        <item x="921"/>
        <item x="669"/>
        <item x="473"/>
        <item x="509"/>
        <item x="851"/>
        <item x="764"/>
        <item x="254"/>
        <item x="446"/>
        <item x="612"/>
        <item x="619"/>
        <item x="189"/>
        <item x="712"/>
        <item x="316"/>
        <item x="55"/>
        <item x="323"/>
        <item x="287"/>
        <item x="490"/>
        <item x="601"/>
        <item x="687"/>
        <item x="21"/>
        <item x="557"/>
        <item x="266"/>
        <item x="617"/>
        <item x="233"/>
        <item x="933"/>
        <item x="118"/>
        <item x="132"/>
        <item x="846"/>
        <item x="452"/>
        <item x="315"/>
        <item x="859"/>
        <item x="264"/>
        <item x="447"/>
        <item x="814"/>
        <item x="634"/>
        <item x="615"/>
        <item x="570"/>
        <item x="95"/>
        <item x="365"/>
        <item x="312"/>
        <item x="507"/>
        <item x="166"/>
        <item x="92"/>
        <item x="771"/>
        <item x="441"/>
        <item x="553"/>
        <item x="714"/>
        <item x="973"/>
        <item x="43"/>
        <item x="585"/>
        <item x="937"/>
        <item x="524"/>
        <item x="653"/>
        <item x="412"/>
        <item x="728"/>
        <item x="22"/>
        <item x="174"/>
        <item x="344"/>
        <item x="545"/>
        <item x="745"/>
        <item x="982"/>
        <item x="313"/>
        <item x="559"/>
        <item x="850"/>
        <item x="3"/>
        <item x="763"/>
        <item x="690"/>
        <item x="682"/>
        <item x="981"/>
        <item x="932"/>
        <item x="121"/>
        <item x="916"/>
        <item x="510"/>
        <item x="525"/>
        <item x="15"/>
        <item x="864"/>
        <item x="415"/>
        <item x="803"/>
        <item x="725"/>
        <item x="530"/>
        <item x="861"/>
        <item x="289"/>
        <item x="48"/>
        <item x="719"/>
        <item x="76"/>
        <item x="399"/>
        <item x="828"/>
        <item x="228"/>
        <item x="7"/>
        <item x="267"/>
        <item x="383"/>
        <item x="145"/>
        <item x="459"/>
        <item x="671"/>
        <item x="693"/>
        <item x="922"/>
        <item x="736"/>
        <item x="154"/>
        <item x="956"/>
        <item x="351"/>
        <item x="107"/>
        <item x="788"/>
        <item x="766"/>
        <item x="432"/>
        <item x="106"/>
        <item x="781"/>
        <item x="311"/>
        <item x="184"/>
        <item x="19"/>
        <item x="591"/>
        <item x="816"/>
        <item x="302"/>
        <item x="514"/>
        <item x="251"/>
        <item x="813"/>
        <item x="979"/>
        <item x="907"/>
        <item x="560"/>
        <item x="421"/>
        <item x="406"/>
        <item x="760"/>
        <item x="999"/>
        <item x="942"/>
        <item x="396"/>
        <item x="804"/>
        <item x="747"/>
        <item x="58"/>
        <item x="735"/>
        <item x="579"/>
        <item x="878"/>
        <item x="843"/>
        <item x="835"/>
        <item x="200"/>
        <item x="650"/>
        <item x="578"/>
        <item x="928"/>
        <item x="493"/>
        <item x="583"/>
        <item x="299"/>
        <item x="901"/>
        <item x="81"/>
        <item x="215"/>
        <item x="120"/>
        <item x="750"/>
        <item x="841"/>
        <item x="967"/>
        <item x="689"/>
        <item x="726"/>
        <item x="923"/>
        <item x="573"/>
        <item x="635"/>
        <item x="918"/>
        <item x="437"/>
        <item x="492"/>
        <item x="480"/>
        <item x="298"/>
        <item x="977"/>
        <item x="799"/>
        <item x="710"/>
        <item x="419"/>
        <item x="72"/>
        <item x="278"/>
        <item x="985"/>
        <item x="590"/>
        <item x="608"/>
        <item x="113"/>
        <item x="877"/>
        <item x="896"/>
        <item x="279"/>
        <item x="757"/>
        <item x="393"/>
        <item x="994"/>
        <item x="825"/>
        <item x="470"/>
        <item x="586"/>
        <item x="245"/>
        <item x="795"/>
        <item x="975"/>
        <item x="23"/>
        <item x="867"/>
        <item x="971"/>
        <item x="993"/>
        <item x="63"/>
        <item x="809"/>
        <item x="273"/>
        <item x="350"/>
        <item x="641"/>
        <item x="744"/>
        <item x="880"/>
        <item x="791"/>
        <item x="709"/>
        <item x="125"/>
        <item x="775"/>
        <item x="144"/>
        <item x="953"/>
        <item x="912"/>
        <item x="622"/>
        <item x="562"/>
        <item x="790"/>
        <item x="485"/>
        <item x="919"/>
        <item x="319"/>
        <item x="185"/>
        <item x="625"/>
        <item x="414"/>
        <item x="338"/>
        <item x="569"/>
        <item x="599"/>
        <item x="391"/>
        <item x="148"/>
        <item x="111"/>
        <item x="216"/>
        <item x="950"/>
        <item x="865"/>
        <item x="149"/>
        <item x="870"/>
        <item x="370"/>
        <item x="476"/>
        <item x="894"/>
        <item x="35"/>
        <item x="219"/>
        <item x="36"/>
        <item x="501"/>
        <item x="987"/>
        <item x="694"/>
        <item x="837"/>
        <item x="217"/>
        <item x="369"/>
        <item x="210"/>
        <item x="139"/>
        <item x="60"/>
        <item x="290"/>
        <item x="681"/>
        <item x="191"/>
        <item x="754"/>
        <item x="594"/>
        <item x="946"/>
        <item x="39"/>
        <item x="484"/>
        <item x="940"/>
        <item x="517"/>
        <item x="692"/>
        <item x="78"/>
        <item x="472"/>
        <item x="380"/>
        <item x="38"/>
        <item x="471"/>
        <item x="955"/>
        <item x="703"/>
        <item x="436"/>
        <item x="611"/>
        <item x="498"/>
        <item x="610"/>
        <item x="10"/>
        <item x="845"/>
        <item x="519"/>
        <item x="930"/>
        <item x="969"/>
        <item x="711"/>
        <item x="57"/>
        <item x="997"/>
        <item x="33"/>
        <item x="770"/>
        <item x="464"/>
        <item x="281"/>
        <item x="203"/>
        <item x="777"/>
        <item x="515"/>
        <item x="199"/>
        <item x="309"/>
        <item x="948"/>
        <item x="224"/>
        <item x="99"/>
        <item x="626"/>
        <item x="819"/>
        <item x="668"/>
        <item x="767"/>
        <item x="885"/>
        <item x="1"/>
        <item x="958"/>
        <item x="190"/>
        <item x="439"/>
        <item x="648"/>
        <item x="947"/>
        <item x="177"/>
        <item x="782"/>
        <item x="402"/>
        <item x="30"/>
        <item x="417"/>
        <item x="587"/>
        <item x="221"/>
        <item x="164"/>
        <item x="699"/>
        <item x="984"/>
        <item x="951"/>
        <item x="595"/>
        <item x="616"/>
        <item x="403"/>
        <item x="848"/>
        <item x="550"/>
        <item x="628"/>
        <item x="670"/>
        <item x="326"/>
        <item x="673"/>
        <item x="657"/>
        <item x="448"/>
        <item x="265"/>
        <item x="565"/>
        <item x="93"/>
        <item x="226"/>
        <item x="329"/>
        <item x="856"/>
        <item x="178"/>
        <item x="165"/>
        <item x="207"/>
        <item x="965"/>
        <item x="320"/>
        <item x="798"/>
        <item x="506"/>
        <item x="250"/>
        <item x="444"/>
        <item x="513"/>
        <item x="314"/>
        <item x="639"/>
        <item x="526"/>
        <item x="678"/>
        <item x="24"/>
        <item x="632"/>
        <item x="495"/>
        <item x="463"/>
        <item x="992"/>
        <item x="86"/>
        <item x="784"/>
        <item x="698"/>
        <item x="356"/>
        <item x="286"/>
        <item x="274"/>
        <item x="94"/>
        <item x="87"/>
        <item x="869"/>
        <item x="576"/>
        <item x="584"/>
        <item x="187"/>
        <item x="868"/>
        <item x="34"/>
        <item x="644"/>
        <item x="952"/>
        <item x="389"/>
        <item x="168"/>
        <item x="361"/>
        <item x="304"/>
        <item x="208"/>
        <item x="173"/>
        <item x="783"/>
        <item x="563"/>
        <item x="333"/>
        <item x="620"/>
        <item x="966"/>
        <item x="691"/>
        <item x="105"/>
        <item x="158"/>
        <item x="538"/>
        <item x="346"/>
        <item x="903"/>
        <item x="4"/>
        <item x="580"/>
        <item x="487"/>
        <item x="322"/>
        <item x="89"/>
        <item x="430"/>
        <item x="114"/>
        <item x="939"/>
        <item x="572"/>
        <item x="607"/>
        <item x="71"/>
        <item x="188"/>
        <item x="897"/>
        <item x="642"/>
        <item x="163"/>
        <item x="9"/>
        <item x="182"/>
        <item x="465"/>
        <item x="374"/>
        <item x="212"/>
        <item x="707"/>
        <item x="115"/>
        <item x="247"/>
        <item x="935"/>
        <item x="697"/>
        <item x="637"/>
        <item x="379"/>
        <item x="385"/>
        <item x="532"/>
        <item x="759"/>
        <item x="17"/>
        <item x="225"/>
        <item x="623"/>
        <item x="49"/>
        <item x="633"/>
        <item x="660"/>
        <item x="887"/>
        <item x="67"/>
        <item x="345"/>
        <item x="527"/>
        <item x="640"/>
        <item x="90"/>
        <item x="539"/>
        <item x="427"/>
        <item x="119"/>
        <item x="291"/>
        <item x="196"/>
        <item x="815"/>
        <item x="643"/>
        <item x="435"/>
        <item x="741"/>
        <item x="283"/>
        <item x="621"/>
        <item x="147"/>
        <item x="44"/>
        <item x="499"/>
        <item x="876"/>
        <item x="943"/>
        <item x="662"/>
        <item x="75"/>
        <item x="899"/>
        <item x="593"/>
        <item x="729"/>
        <item x="685"/>
        <item x="774"/>
        <item x="32"/>
        <item x="581"/>
        <item x="122"/>
        <item x="462"/>
        <item x="96"/>
        <item x="704"/>
        <item x="589"/>
        <item x="663"/>
        <item x="128"/>
        <item x="638"/>
        <item x="404"/>
        <item x="257"/>
        <item x="924"/>
        <item x="317"/>
        <item x="749"/>
        <item x="664"/>
        <item x="300"/>
        <item x="574"/>
        <item x="443"/>
        <item x="308"/>
        <item x="779"/>
        <item x="661"/>
        <item x="860"/>
        <item x="367"/>
        <item x="505"/>
        <item x="204"/>
        <item x="253"/>
        <item x="475"/>
        <item x="363"/>
        <item x="248"/>
        <item x="292"/>
        <item x="354"/>
        <item x="543"/>
        <item x="140"/>
        <item x="762"/>
        <item x="455"/>
        <item x="116"/>
        <item x="176"/>
        <item x="945"/>
        <item x="849"/>
        <item x="873"/>
        <item x="288"/>
        <item x="604"/>
        <item x="654"/>
        <item x="840"/>
        <item x="624"/>
        <item x="331"/>
        <item x="53"/>
        <item x="80"/>
        <item x="528"/>
        <item x="142"/>
        <item x="516"/>
        <item x="324"/>
        <item x="98"/>
        <item x="16"/>
        <item x="301"/>
        <item x="598"/>
        <item x="387"/>
        <item x="895"/>
        <item x="328"/>
        <item x="854"/>
        <item x="812"/>
        <item x="839"/>
        <item x="47"/>
        <item x="974"/>
        <item x="521"/>
        <item x="40"/>
        <item x="631"/>
        <item x="920"/>
        <item x="911"/>
        <item x="252"/>
        <item x="18"/>
        <item x="502"/>
        <item x="990"/>
        <item x="980"/>
        <item x="858"/>
        <item x="307"/>
        <item x="206"/>
        <item x="162"/>
        <item x="123"/>
        <item x="153"/>
        <item x="483"/>
        <item x="941"/>
        <item x="355"/>
        <item x="137"/>
        <item x="110"/>
        <item x="900"/>
        <item x="852"/>
        <item x="910"/>
        <item x="456"/>
        <item x="429"/>
        <item x="353"/>
        <item x="138"/>
        <item x="552"/>
        <item x="268"/>
        <item x="883"/>
        <item x="871"/>
        <item x="230"/>
        <item x="74"/>
        <item x="377"/>
        <item x="167"/>
        <item x="359"/>
        <item x="262"/>
        <item x="12"/>
        <item x="457"/>
        <item x="284"/>
        <item x="474"/>
        <item x="548"/>
        <item x="112"/>
        <item x="135"/>
        <item x="614"/>
        <item x="772"/>
        <item x="823"/>
        <item x="169"/>
        <item x="518"/>
        <item x="69"/>
        <item x="902"/>
        <item x="756"/>
        <item x="963"/>
        <item x="310"/>
        <item x="29"/>
        <item x="220"/>
        <item x="5"/>
        <item x="917"/>
        <item x="797"/>
        <item x="255"/>
        <item x="844"/>
        <item x="175"/>
        <item x="769"/>
        <item x="537"/>
        <item x="223"/>
        <item x="511"/>
        <item x="879"/>
        <item x="231"/>
        <item x="124"/>
        <item x="25"/>
        <item x="375"/>
        <item x="822"/>
        <item x="486"/>
        <item x="957"/>
        <item x="211"/>
        <item x="229"/>
        <item x="449"/>
        <item x="665"/>
        <item x="753"/>
        <item x="830"/>
        <item x="438"/>
        <item x="983"/>
        <item x="400"/>
        <item x="242"/>
        <item x="972"/>
        <item x="378"/>
        <item x="658"/>
        <item x="364"/>
        <item x="276"/>
        <item x="143"/>
        <item x="695"/>
        <item x="13"/>
        <item x="395"/>
        <item x="960"/>
        <item x="416"/>
        <item x="905"/>
        <item x="461"/>
        <item x="371"/>
        <item x="778"/>
        <item x="481"/>
        <item x="433"/>
        <item x="746"/>
        <item x="303"/>
        <item x="352"/>
        <item x="734"/>
        <item x="549"/>
        <item x="91"/>
        <item x="198"/>
        <item x="925"/>
        <item x="561"/>
        <item x="534"/>
        <item x="467"/>
        <item x="904"/>
        <item x="915"/>
        <item x="531"/>
        <item x="14"/>
        <item x="332"/>
        <item x="751"/>
        <item x="959"/>
        <item x="536"/>
        <item x="696"/>
        <item x="59"/>
        <item x="600"/>
        <item x="676"/>
        <item x="805"/>
        <item x="544"/>
        <item x="857"/>
        <item x="842"/>
        <item x="855"/>
        <item x="238"/>
        <item x="366"/>
        <item x="652"/>
        <item x="68"/>
        <item x="853"/>
        <item x="193"/>
        <item x="672"/>
        <item x="88"/>
        <item x="411"/>
        <item x="368"/>
        <item x="892"/>
        <item x="468"/>
        <item x="337"/>
        <item x="306"/>
        <item x="426"/>
        <item x="244"/>
        <item x="157"/>
        <item x="56"/>
        <item x="358"/>
        <item x="152"/>
        <item x="0"/>
        <item x="20"/>
        <item x="914"/>
        <item x="547"/>
        <item x="325"/>
        <item x="294"/>
        <item x="727"/>
        <item x="720"/>
        <item x="949"/>
        <item x="743"/>
        <item x="454"/>
        <item x="161"/>
        <item x="998"/>
        <item x="70"/>
        <item x="11"/>
        <item x="428"/>
        <item x="407"/>
        <item x="540"/>
        <item x="340"/>
        <item x="761"/>
        <item x="721"/>
        <item x="679"/>
        <item x="833"/>
        <item x="183"/>
        <item x="170"/>
        <item x="258"/>
        <item x="566"/>
        <item x="209"/>
        <item x="246"/>
        <item x="62"/>
        <item x="103"/>
        <item x="496"/>
        <item x="787"/>
        <item x="413"/>
        <item x="420"/>
        <item x="801"/>
        <item x="705"/>
        <item x="440"/>
        <item x="131"/>
        <item x="818"/>
        <item x="410"/>
        <item x="232"/>
        <item x="503"/>
        <item x="785"/>
        <item x="259"/>
        <item x="706"/>
        <item x="271"/>
        <item x="424"/>
        <item x="133"/>
        <item x="282"/>
        <item x="964"/>
        <item x="596"/>
        <item x="811"/>
        <item x="758"/>
        <item x="708"/>
        <item x="890"/>
        <item x="102"/>
        <item x="335"/>
        <item x="666"/>
        <item x="740"/>
        <item x="667"/>
        <item x="723"/>
        <item x="571"/>
        <item x="108"/>
        <item x="195"/>
        <item x="613"/>
        <item x="398"/>
        <item x="978"/>
        <item x="381"/>
        <item x="829"/>
        <item x="688"/>
        <item x="445"/>
        <item t="default"/>
      </items>
    </pivotField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hier="-1"/>
  </pageFields>
  <dataFields count="1">
    <dataField name="Customers in each age range" fld="2" subtotal="count" baseField="2" baseItem="1"/>
  </dataFields>
  <formats count="14">
    <format dxfId="42">
      <pivotArea collapsedLevelsAreSubtotals="1" fieldPosition="0">
        <references count="1">
          <reference field="2" count="5">
            <x v="1"/>
            <x v="2"/>
            <x v="3"/>
            <x v="4"/>
            <x v="5"/>
          </reference>
        </references>
      </pivotArea>
    </format>
    <format dxfId="41">
      <pivotArea field="2" type="button" dataOnly="0" labelOnly="1" outline="0" axis="axisRow" fieldPosition="0"/>
    </format>
    <format dxfId="40">
      <pivotArea dataOnly="0" labelOnly="1" fieldPosition="0">
        <references count="1">
          <reference field="2" count="5">
            <x v="1"/>
            <x v="2"/>
            <x v="3"/>
            <x v="4"/>
            <x v="5"/>
          </reference>
        </references>
      </pivotArea>
    </format>
    <format dxfId="39">
      <pivotArea dataOnly="0" labelOnly="1" outline="0" axis="axisValues" fieldPosition="0"/>
    </format>
    <format dxfId="38">
      <pivotArea collapsedLevelsAreSubtotals="1" fieldPosition="0">
        <references count="1">
          <reference field="2" count="5">
            <x v="1"/>
            <x v="2"/>
            <x v="3"/>
            <x v="4"/>
            <x v="5"/>
          </reference>
        </references>
      </pivotArea>
    </format>
    <format dxfId="37">
      <pivotArea field="2" type="button" dataOnly="0" labelOnly="1" outline="0" axis="axisRow" fieldPosition="0"/>
    </format>
    <format dxfId="36">
      <pivotArea dataOnly="0" labelOnly="1" fieldPosition="0">
        <references count="1">
          <reference field="2" count="5">
            <x v="1"/>
            <x v="2"/>
            <x v="3"/>
            <x v="4"/>
            <x v="5"/>
          </reference>
        </references>
      </pivotArea>
    </format>
    <format dxfId="35">
      <pivotArea dataOnly="0" labelOnly="1" outline="0" axis="axisValues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2" type="button" dataOnly="0" labelOnly="1" outline="0" axis="axisRow" fieldPosition="0"/>
    </format>
    <format dxfId="31">
      <pivotArea dataOnly="0" labelOnly="1" fieldPosition="0">
        <references count="1">
          <reference field="2" count="5">
            <x v="1"/>
            <x v="2"/>
            <x v="3"/>
            <x v="4"/>
            <x v="5"/>
          </reference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5A2C37-31C2-4369-AC99-FD24F7880FEE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">
    <pivotField axis="axisRow" dataField="1" showAll="0">
      <items count="8">
        <item h="1"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ustomer a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7E50922-68E3-40FB-80DB-CD1AC04F5AAC}" name="SalesData" displayName="SalesData" ref="A1:F271" totalsRowShown="0" headerRowDxfId="64" dataDxfId="63">
  <autoFilter ref="A1:F271" xr:uid="{61ED8AE4-DE3F-4070-B7E4-CE12586E7DD7}"/>
  <tableColumns count="6">
    <tableColumn id="1" xr3:uid="{C203A541-655C-40A8-A017-FE4B6C9218BE}" name="Month" dataDxfId="62"/>
    <tableColumn id="2" xr3:uid="{4F5B31A1-5199-4254-9F7B-2A6BA798BAD8}" name="Store #" dataDxfId="61"/>
    <tableColumn id="3" xr3:uid="{4189F58D-3A88-42F4-B15C-57C5B00B7F41}" name="SKU" dataDxfId="60"/>
    <tableColumn id="4" xr3:uid="{2D5583A4-C403-40DA-911B-51BE4F356977}" name="Sales" dataDxfId="59">
      <calculatedColumnFormula>E2*28</calculatedColumnFormula>
    </tableColumn>
    <tableColumn id="5" xr3:uid="{8137415F-4099-4A77-AD4A-EA1CFFC726A0}" name="Units" dataDxfId="58"/>
    <tableColumn id="6" xr3:uid="{964A25A7-2E45-4578-8F5C-D70E2F2B31E2}" name="Selling Price" dataDxfId="57">
      <calculatedColumnFormula xml:space="preserve"> SalesData[Sales]/SalesData[Units]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502640-8C1D-426E-95DF-0E71585EBFCB}" name="DataSet2" displayName="DataSet2" ref="A1:I38" totalsRowShown="0" headerRowDxfId="56" dataDxfId="54" headerRowBorderDxfId="55" tableBorderDxfId="53" totalsRowBorderDxfId="52">
  <autoFilter ref="A1:I38" xr:uid="{8A88D1C6-7708-4E7C-A300-40E592F2F5F1}"/>
  <tableColumns count="9">
    <tableColumn id="1" xr3:uid="{4126CED1-759F-4338-90C2-CD18B4D70B62}" name="Emp ID" dataDxfId="51"/>
    <tableColumn id="2" xr3:uid="{E438ADFA-A240-4C3E-B960-9E276D709E3C}" name="Last Name" dataDxfId="50"/>
    <tableColumn id="3" xr3:uid="{07950B22-433A-4784-B927-7E3404E28F96}" name="First Name" dataDxfId="49"/>
    <tableColumn id="4" xr3:uid="{0142C743-A1CC-49B3-82EA-6774C26E142F}" name="Dept" dataDxfId="48"/>
    <tableColumn id="5" xr3:uid="{68B8D144-A10A-48FE-9495-B6D2046FFBEE}" name="E-mail" dataDxfId="47"/>
    <tableColumn id="6" xr3:uid="{0473B361-C4BB-4F4A-953A-63A7A3579DA3}" name="Phone Ext" dataDxfId="46"/>
    <tableColumn id="7" xr3:uid="{033258D3-BE7B-428D-886A-318B284B108B}" name="Location" dataDxfId="45"/>
    <tableColumn id="8" xr3:uid="{94453997-960B-4689-A6C3-8F84194024C1}" name="Hire Date" dataDxfId="44"/>
    <tableColumn id="9" xr3:uid="{D5B56BC0-CA18-4D24-88F5-A041BA03843F}" name="Pay Rate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7BD5BD8-24D2-46EE-9FD2-0CCA4680A078}" name="CustomerData" displayName="CustomerData" ref="A1:N1002" totalsRowCount="1" headerRowDxfId="28" dataDxfId="27">
  <autoFilter ref="A1:N1001" xr:uid="{600013B0-8A9A-4D3C-BD8E-ECD84A56D383}"/>
  <tableColumns count="14">
    <tableColumn id="1" xr3:uid="{23C9FA62-73B9-492A-9449-BE60AF09285A}" name="Customer ID" dataDxfId="26" totalsRowDxfId="12"/>
    <tableColumn id="2" xr3:uid="{E605514A-3035-4859-A057-7B7D3DC2B97D}" name="Customer Name" dataDxfId="25" totalsRowDxfId="11"/>
    <tableColumn id="3" xr3:uid="{730D3FBC-A91C-48F7-AF2A-8CD29AF4694A}" name="Customer age" dataDxfId="24" totalsRowDxfId="10"/>
    <tableColumn id="4" xr3:uid="{5A1CCBA8-EA50-4CCA-B8A0-A9071F7F78E4}" name="Customer Gender" dataDxfId="23" totalsRowDxfId="9"/>
    <tableColumn id="23" xr3:uid="{5719D5DE-39C6-4F82-94C2-0140A000F232}" name="Age_Range" dataDxfId="22" totalsRowDxfId="8">
      <calculatedColumnFormula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calculatedColumnFormula>
    </tableColumn>
    <tableColumn id="5" xr3:uid="{5D3A9EA8-AE6E-4637-BA78-08E3E0E78098}" name="Quantity" totalsRowFunction="sum" dataDxfId="21" totalsRowDxfId="7"/>
    <tableColumn id="6" xr3:uid="{0FFD072E-962F-4432-BAF8-840DBE9401AF}" name="Cost" totalsRowFunction="sum" dataDxfId="20" totalsRowDxfId="6"/>
    <tableColumn id="7" xr3:uid="{30479966-94F6-4B27-B896-A25C4A6044DF}" name="Price" totalsRowFunction="sum" dataDxfId="19" totalsRowDxfId="5"/>
    <tableColumn id="10" xr3:uid="{E7DD04DE-EEDF-4D25-8145-EE5BB93A056C}" name="Discount" totalsRowFunction="sum" dataDxfId="18" totalsRowDxfId="4">
      <calculatedColumnFormula xml:space="preserve"> IF(CustomerData[[#This Row],[Quantity]] &gt; 1500, 25%, IF(CustomerData[[#This Row],[Quantity]] = 1500, 20%, IF(CustomerData[[#This Row],[Quantity]] &gt;= 1000, 15%, IF(CustomerData[[#This Row],[Quantity]] &lt; 1000, "No Discount"))))</calculatedColumnFormula>
    </tableColumn>
    <tableColumn id="8" xr3:uid="{6425B03A-83E6-4E27-B8B1-A9B68AE4421F}" name="Total_Cost" totalsRowFunction="sum" dataDxfId="13" totalsRowDxfId="3" dataCellStyle="Comma">
      <calculatedColumnFormula xml:space="preserve"> CustomerData[[#This Row],[Quantity]] *CustomerData[[#This Row],[Cost]]</calculatedColumnFormula>
    </tableColumn>
    <tableColumn id="12" xr3:uid="{F6B367FD-1797-4604-90E2-AE8B0E4EB781}" name="Total_Revenue" totalsRowFunction="sum" dataDxfId="17" totalsRowDxfId="2" dataCellStyle="Comma">
      <calculatedColumnFormula xml:space="preserve"> CustomerData[[#This Row],[Quantity]] * CustomerData[[#This Row],[Price]]</calculatedColumnFormula>
    </tableColumn>
    <tableColumn id="19" xr3:uid="{72E5CCF4-2D87-4F98-BA28-B8E3E0116CA5}" name="Discount_Amount" dataDxfId="14" totalsRowDxfId="1" dataCellStyle="Comma">
      <calculatedColumnFormula xml:space="preserve"> CustomerData[[#This Row],[Price]] * CustomerData[[#This Row],[Discount]]</calculatedColumnFormula>
    </tableColumn>
    <tableColumn id="13" xr3:uid="{E52B37AE-CF2F-4091-8C53-5E70B28A5754}" name="Profit/Loss" dataDxfId="16" dataCellStyle="Comma">
      <calculatedColumnFormula xml:space="preserve"> (CustomerData[[#This Row],[Total_Revenue]]-CustomerData[[#This Row],[Discount_Amount]]) - CustomerData[[#This Row],[Total_Cost]]</calculatedColumnFormula>
    </tableColumn>
    <tableColumn id="16" xr3:uid="{83C2FA88-A053-4113-8DD7-C6089E5212FB}" name="Comment" dataDxfId="15" totalsRowDxfId="0">
      <calculatedColumnFormula xml:space="preserve"> IF(CustomerData[[#This Row],[Profit/Loss]] &lt; 0, "Loss", IF(CustomerData[[#This Row],[Profit/Loss]] &gt; 0, "Profit"))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16" sqref="B16"/>
    </sheetView>
  </sheetViews>
  <sheetFormatPr defaultColWidth="12.625" defaultRowHeight="15" customHeight="1" outlineLevelRow="1" x14ac:dyDescent="0.2"/>
  <cols>
    <col min="1" max="1" width="11.25" customWidth="1"/>
    <col min="2" max="2" width="14.75" customWidth="1"/>
    <col min="3" max="5" width="10" customWidth="1"/>
    <col min="6" max="6" width="10.75" style="28" customWidth="1"/>
    <col min="7" max="7" width="8" customWidth="1"/>
    <col min="8" max="8" width="14" customWidth="1"/>
    <col min="9" max="9" width="12" customWidth="1"/>
    <col min="10" max="26" width="7.625" customWidth="1"/>
  </cols>
  <sheetData>
    <row r="1" spans="1:26" outlineLevel="1" x14ac:dyDescent="0.25">
      <c r="A1" s="81" t="s">
        <v>1208</v>
      </c>
      <c r="B1" s="1"/>
      <c r="C1" s="1"/>
      <c r="D1" s="1"/>
      <c r="E1" s="1"/>
      <c r="F1" s="2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outlineLevel="1" x14ac:dyDescent="0.25">
      <c r="A2" s="2" t="s">
        <v>0</v>
      </c>
      <c r="B2" s="1"/>
      <c r="C2" s="1"/>
      <c r="D2" s="1"/>
      <c r="E2" s="1"/>
      <c r="F2" s="23"/>
      <c r="G2" s="1"/>
      <c r="H2" s="3" t="s">
        <v>1</v>
      </c>
      <c r="I2" s="29">
        <v>34000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outlineLevel="1" x14ac:dyDescent="0.25">
      <c r="A3" s="1"/>
      <c r="B3" s="1"/>
      <c r="C3" s="1"/>
      <c r="D3" s="1"/>
      <c r="E3" s="1"/>
      <c r="F3" s="2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outlineLevel="1" x14ac:dyDescent="0.2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24" t="s">
        <v>7</v>
      </c>
      <c r="G4" s="1"/>
      <c r="H4" s="5" t="s">
        <v>8</v>
      </c>
      <c r="I4" s="5" t="s">
        <v>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outlineLevel="1" x14ac:dyDescent="0.25">
      <c r="A5" s="4" t="s">
        <v>10</v>
      </c>
      <c r="B5" s="25">
        <v>9550</v>
      </c>
      <c r="C5" s="25">
        <v>9230</v>
      </c>
      <c r="D5" s="25">
        <v>8500</v>
      </c>
      <c r="E5" s="25">
        <v>8965</v>
      </c>
      <c r="F5" s="25">
        <f>SUM(B5:E5)</f>
        <v>36245</v>
      </c>
      <c r="G5" s="1"/>
      <c r="H5" s="5" t="str">
        <f>IF(F5&gt;=$I$2, "Yes", "No")</f>
        <v>Yes</v>
      </c>
      <c r="I5" s="5">
        <f xml:space="preserve"> IF(H5="Yes", (0.01*$F5), "On probation")</f>
        <v>362.45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outlineLevel="1" x14ac:dyDescent="0.25">
      <c r="A6" s="4" t="s">
        <v>11</v>
      </c>
      <c r="B6" s="25">
        <v>5975</v>
      </c>
      <c r="C6" s="25">
        <v>6900</v>
      </c>
      <c r="D6" s="25">
        <v>8500</v>
      </c>
      <c r="E6" s="25">
        <v>10100</v>
      </c>
      <c r="F6" s="25">
        <f>SUM(B6:E6)</f>
        <v>31475</v>
      </c>
      <c r="G6" s="1"/>
      <c r="H6" s="5" t="str">
        <f t="shared" ref="H6:H9" si="0">IF(F6&gt;=$I$2, "Yes", "No")</f>
        <v>No</v>
      </c>
      <c r="I6" s="5" t="str">
        <f t="shared" ref="I6:I9" si="1" xml:space="preserve"> IF(H6="Yes", (0.01*$F6), "On probation")</f>
        <v>On probation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outlineLevel="1" x14ac:dyDescent="0.25">
      <c r="A7" s="4" t="s">
        <v>12</v>
      </c>
      <c r="B7" s="25">
        <v>7425</v>
      </c>
      <c r="C7" s="25">
        <v>8580</v>
      </c>
      <c r="D7" s="25">
        <v>9910</v>
      </c>
      <c r="E7" s="25">
        <v>7512</v>
      </c>
      <c r="F7" s="25">
        <f>SUM(B7:E7)</f>
        <v>33427</v>
      </c>
      <c r="G7" s="1"/>
      <c r="H7" s="5" t="str">
        <f t="shared" si="0"/>
        <v>No</v>
      </c>
      <c r="I7" s="5" t="str">
        <f t="shared" si="1"/>
        <v>On probation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outlineLevel="1" x14ac:dyDescent="0.25">
      <c r="A8" s="4" t="s">
        <v>13</v>
      </c>
      <c r="B8" s="25">
        <v>9560</v>
      </c>
      <c r="C8" s="25">
        <v>10150</v>
      </c>
      <c r="D8" s="25">
        <v>10200</v>
      </c>
      <c r="E8" s="25">
        <v>9795</v>
      </c>
      <c r="F8" s="25">
        <f>SUM(B8:E8)</f>
        <v>39705</v>
      </c>
      <c r="G8" s="1"/>
      <c r="H8" s="5" t="str">
        <f t="shared" si="0"/>
        <v>Yes</v>
      </c>
      <c r="I8" s="5">
        <f t="shared" si="1"/>
        <v>397.05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outlineLevel="1" x14ac:dyDescent="0.25">
      <c r="A9" s="4" t="s">
        <v>14</v>
      </c>
      <c r="B9" s="25">
        <v>7892</v>
      </c>
      <c r="C9" s="25">
        <v>7695</v>
      </c>
      <c r="D9" s="25">
        <v>9520</v>
      </c>
      <c r="E9" s="25">
        <v>10252</v>
      </c>
      <c r="F9" s="25">
        <f>SUM(B9:E9)</f>
        <v>35359</v>
      </c>
      <c r="G9" s="1"/>
      <c r="H9" s="5" t="str">
        <f t="shared" si="0"/>
        <v>Yes</v>
      </c>
      <c r="I9" s="5">
        <f t="shared" si="1"/>
        <v>353.59000000000003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outlineLevel="1" x14ac:dyDescent="0.25">
      <c r="A10" s="6" t="s">
        <v>15</v>
      </c>
      <c r="B10" s="26">
        <f>SUM(B5:B9)</f>
        <v>40402</v>
      </c>
      <c r="C10" s="26">
        <f t="shared" ref="C10:E10" si="2">SUM(C5:C9)</f>
        <v>42555</v>
      </c>
      <c r="D10" s="26">
        <f t="shared" si="2"/>
        <v>46630</v>
      </c>
      <c r="E10" s="26">
        <f t="shared" si="2"/>
        <v>46624</v>
      </c>
      <c r="F10" s="26">
        <f>SUM(F5:F9)</f>
        <v>176211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outlineLevel="1" x14ac:dyDescent="0.25">
      <c r="A11" s="1"/>
      <c r="B11" s="1"/>
      <c r="C11" s="1"/>
      <c r="D11" s="1"/>
      <c r="E11" s="1"/>
      <c r="F11" s="2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outlineLevel="1" x14ac:dyDescent="0.25">
      <c r="A12" s="1"/>
      <c r="B12" s="1"/>
      <c r="C12" s="1"/>
      <c r="D12" s="1"/>
      <c r="E12" s="1"/>
      <c r="F12" s="2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outlineLevel="1" x14ac:dyDescent="0.25">
      <c r="A13" s="7" t="s">
        <v>16</v>
      </c>
      <c r="B13" s="1"/>
      <c r="C13" s="1"/>
      <c r="D13" s="1"/>
      <c r="E13" s="1"/>
      <c r="F13" s="30">
        <f xml:space="preserve"> COUNTIF(H5:H9, "Yes")</f>
        <v>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2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2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2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2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2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2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2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2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2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2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2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2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2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2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2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2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2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2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2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2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2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2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2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2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2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2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2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2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2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2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2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2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2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2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2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2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2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2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2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2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2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2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2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2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2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2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2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2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2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2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2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2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2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2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2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2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2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2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2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2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2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2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2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2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2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2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2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2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2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2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2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2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2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2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2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2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2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2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2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2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2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2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2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2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2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2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2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2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2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2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2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2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2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2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2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2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2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2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2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2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2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2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2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2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2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2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2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2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2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2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2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2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2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2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2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2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2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2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2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2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2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2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2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2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2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2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2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2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2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2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2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2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2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2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2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2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2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2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2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2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2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2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2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2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2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2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2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2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2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2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2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2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2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2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2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2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2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2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2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2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2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2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2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2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2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2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2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2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2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2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2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2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2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2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2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2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2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2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2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2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2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2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2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2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2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2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2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2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2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2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2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2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2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2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2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2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2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2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2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2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2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2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2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2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2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2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2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2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2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2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2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2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2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2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2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2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2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2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2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2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2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2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2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2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2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2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2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2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2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2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2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2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2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2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2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2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2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2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2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2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2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2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2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2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2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2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2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2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2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2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2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2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2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2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2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2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2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2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2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2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2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2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2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2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2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2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2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2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2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2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2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2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2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2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2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2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2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2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2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2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2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2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2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2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2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2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2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2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2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2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2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2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2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2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2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2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2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2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2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2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2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2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2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2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2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2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2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2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2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2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2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2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2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2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2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2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2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2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2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2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2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2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2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2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2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2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2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2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2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2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2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2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2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2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2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2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2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2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2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2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2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2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2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2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2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2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2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2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2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2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2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2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2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2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2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2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2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2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2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2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2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2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2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2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2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2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2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2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2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2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2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2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2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2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2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2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2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2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2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2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2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2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2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2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2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2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2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2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2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2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2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2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2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2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2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2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2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2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2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2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2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2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2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2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2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2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2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2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2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2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2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2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2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2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2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2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2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2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2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2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2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2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2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2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2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2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2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2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2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2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2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2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2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2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2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2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2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2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2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2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2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2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2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2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2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2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2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2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2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2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2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2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2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2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2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2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2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2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2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2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2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2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2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2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2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2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2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2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2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2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2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2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2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2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2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2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2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2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2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2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2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2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2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2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2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2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2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2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2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2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2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2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2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2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2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2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2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2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2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2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2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2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2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2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2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2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2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2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2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2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2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2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2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2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2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2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2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2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2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2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2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2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2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2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2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2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2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2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2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2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2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2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2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2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2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2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2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2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2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2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2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2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2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2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2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2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2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2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2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2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2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2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2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2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2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2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2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2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2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2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2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2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2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2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2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2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2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2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2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2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2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2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2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2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2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2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2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2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2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2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2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2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2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2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2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2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2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2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2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2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2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2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2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2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2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2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2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2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2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2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2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2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2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2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2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2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2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2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2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2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2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2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2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2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2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2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2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2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2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2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2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2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2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2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2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2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2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2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2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2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2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2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2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2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2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2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2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2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2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2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2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2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2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2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2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2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2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2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2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2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2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2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2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2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2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2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2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2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2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2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2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2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2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2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2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2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2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2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2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2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2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2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2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2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2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2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2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2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2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2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2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2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2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2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2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2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2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2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2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2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2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2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2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2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2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2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2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2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2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2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2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2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2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2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2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2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2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2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2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2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2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2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2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2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2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2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2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2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2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2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2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2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2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2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2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2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2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2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2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2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2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2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2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2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2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2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2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2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2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2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2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2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2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2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2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2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2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2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2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2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2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2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2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2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2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2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2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2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2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2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2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2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2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2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2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2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2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2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2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2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2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2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2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2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2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2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2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2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2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2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2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2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2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2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2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2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2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2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2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2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2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2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2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2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2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2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2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2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2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2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2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2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2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2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2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2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2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2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2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2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2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2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2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2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2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2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2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2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2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2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2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2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2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2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2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2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2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2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2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2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2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2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2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2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2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2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2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2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2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2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2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2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2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2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2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2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2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2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2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2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2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2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2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2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2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2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2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2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2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2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2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2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2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2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2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2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2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2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2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2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2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2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2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2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2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2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2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2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2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2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2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2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2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2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2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2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2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2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2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2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2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2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2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2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2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2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2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2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2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2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2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2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2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2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2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2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2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2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2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2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2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2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2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2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2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2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2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2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2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2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2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2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2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2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2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2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2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2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2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2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2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2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2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2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2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2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2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2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2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2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2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2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2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2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2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2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2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2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2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2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2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2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2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2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2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2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2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2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2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2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2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2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2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2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2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2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2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2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2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2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2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2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2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2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2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2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2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2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2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2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2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2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2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2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2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138D-1313-4C68-B1C8-8D19FCFBBB2E}">
  <dimension ref="A1:A1000"/>
  <sheetViews>
    <sheetView showGridLines="0" workbookViewId="0">
      <selection activeCell="A12" sqref="A12"/>
    </sheetView>
  </sheetViews>
  <sheetFormatPr defaultColWidth="12.625" defaultRowHeight="15" customHeight="1" x14ac:dyDescent="0.2"/>
  <cols>
    <col min="1" max="1" width="97.5" style="83" customWidth="1"/>
    <col min="2" max="26" width="7.625" style="83" customWidth="1"/>
    <col min="27" max="16384" width="12.625" style="83"/>
  </cols>
  <sheetData>
    <row r="1" spans="1:1" ht="21" x14ac:dyDescent="0.35">
      <c r="A1" s="82" t="s">
        <v>1228</v>
      </c>
    </row>
    <row r="3" spans="1:1" x14ac:dyDescent="0.25">
      <c r="A3" s="85" t="s">
        <v>1229</v>
      </c>
    </row>
    <row r="5" spans="1:1" x14ac:dyDescent="0.25">
      <c r="A5" s="85" t="s">
        <v>1230</v>
      </c>
    </row>
    <row r="7" spans="1:1" x14ac:dyDescent="0.25">
      <c r="A7" s="85" t="s">
        <v>1231</v>
      </c>
    </row>
    <row r="9" spans="1:1" x14ac:dyDescent="0.25">
      <c r="A9" s="85" t="s">
        <v>1232</v>
      </c>
    </row>
    <row r="11" spans="1:1" x14ac:dyDescent="0.25">
      <c r="A11" s="84" t="s">
        <v>1233</v>
      </c>
    </row>
    <row r="12" spans="1:1" x14ac:dyDescent="0.25">
      <c r="A12" s="84" t="s">
        <v>1234</v>
      </c>
    </row>
    <row r="13" spans="1:1" x14ac:dyDescent="0.25">
      <c r="A13" s="84" t="s">
        <v>1235</v>
      </c>
    </row>
    <row r="15" spans="1:1" x14ac:dyDescent="0.25">
      <c r="A15" s="110" t="s">
        <v>1236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0282-8447-4341-B827-C70F1E41B312}">
  <dimension ref="A1:E1000"/>
  <sheetViews>
    <sheetView workbookViewId="0">
      <selection activeCell="C4" sqref="C4"/>
    </sheetView>
  </sheetViews>
  <sheetFormatPr defaultColWidth="12.625" defaultRowHeight="15" customHeight="1" x14ac:dyDescent="0.2"/>
  <cols>
    <col min="1" max="1" width="20.75" style="83" customWidth="1"/>
    <col min="2" max="2" width="7.625" style="83" customWidth="1"/>
    <col min="3" max="3" width="8.625" style="83" customWidth="1"/>
    <col min="4" max="26" width="7.625" style="83" customWidth="1"/>
    <col min="27" max="16384" width="12.625" style="83"/>
  </cols>
  <sheetData>
    <row r="1" spans="1:5" ht="15.75" x14ac:dyDescent="0.25">
      <c r="A1" s="111" t="s">
        <v>1237</v>
      </c>
    </row>
    <row r="3" spans="1:5" x14ac:dyDescent="0.25">
      <c r="B3" s="112" t="s">
        <v>20</v>
      </c>
      <c r="C3" s="113" t="s">
        <v>1205</v>
      </c>
      <c r="D3" s="113" t="s">
        <v>1238</v>
      </c>
      <c r="E3" s="113" t="s">
        <v>1239</v>
      </c>
    </row>
    <row r="4" spans="1:5" x14ac:dyDescent="0.25">
      <c r="A4" s="85" t="s">
        <v>1240</v>
      </c>
      <c r="B4" s="114">
        <v>300</v>
      </c>
      <c r="C4" s="115">
        <f xml:space="preserve"> _Sales * Sale_Price</f>
        <v>525</v>
      </c>
      <c r="D4" s="115">
        <f xml:space="preserve"> (Ingredients * _Sales) + (Overheads * _Sales)</f>
        <v>240</v>
      </c>
      <c r="E4" s="115">
        <f xml:space="preserve"> Revenue - Costs</f>
        <v>285</v>
      </c>
    </row>
    <row r="5" spans="1:5" x14ac:dyDescent="0.25">
      <c r="A5" s="85" t="s">
        <v>1241</v>
      </c>
      <c r="B5" s="114">
        <v>200</v>
      </c>
      <c r="C5" s="115">
        <f xml:space="preserve"> _Sales * Sale_Price</f>
        <v>350</v>
      </c>
      <c r="D5" s="115">
        <f xml:space="preserve"> (Ingredients * _Sales) + (Overheads * _Sales)</f>
        <v>160</v>
      </c>
      <c r="E5" s="115">
        <f xml:space="preserve"> Revenue - Costs</f>
        <v>190</v>
      </c>
    </row>
    <row r="6" spans="1:5" x14ac:dyDescent="0.25">
      <c r="A6" s="85" t="s">
        <v>1242</v>
      </c>
      <c r="B6" s="114">
        <v>450</v>
      </c>
      <c r="C6" s="115">
        <f xml:space="preserve"> _Sales * Sale_Price</f>
        <v>787.5</v>
      </c>
      <c r="D6" s="115">
        <f xml:space="preserve"> (Ingredients * _Sales) + (Overheads * _Sales)</f>
        <v>360</v>
      </c>
      <c r="E6" s="115">
        <f xml:space="preserve"> Revenue - Costs</f>
        <v>427.5</v>
      </c>
    </row>
    <row r="9" spans="1:5" x14ac:dyDescent="0.25">
      <c r="A9" s="85" t="s">
        <v>1243</v>
      </c>
      <c r="B9" s="114">
        <v>0.32</v>
      </c>
      <c r="E9" s="85"/>
    </row>
    <row r="10" spans="1:5" x14ac:dyDescent="0.25">
      <c r="A10" s="85" t="s">
        <v>1244</v>
      </c>
      <c r="B10" s="114">
        <v>1.75</v>
      </c>
    </row>
    <row r="11" spans="1:5" x14ac:dyDescent="0.25">
      <c r="A11" s="85" t="s">
        <v>1245</v>
      </c>
      <c r="B11" s="114">
        <v>0.48</v>
      </c>
      <c r="E11" s="85"/>
    </row>
    <row r="12" spans="1:5" ht="14.25" x14ac:dyDescent="0.2">
      <c r="A12" s="116" t="s">
        <v>1246</v>
      </c>
    </row>
    <row r="13" spans="1:5" ht="15" customHeight="1" x14ac:dyDescent="0.25">
      <c r="E13" s="85"/>
    </row>
    <row r="15" spans="1:5" ht="15" customHeight="1" x14ac:dyDescent="0.25">
      <c r="E15" s="85"/>
    </row>
    <row r="17" spans="5:5" ht="15" customHeight="1" x14ac:dyDescent="0.25">
      <c r="E17" s="84"/>
    </row>
    <row r="18" spans="5:5" ht="15" customHeight="1" x14ac:dyDescent="0.25">
      <c r="E18" s="84"/>
    </row>
    <row r="19" spans="5:5" ht="15" customHeight="1" x14ac:dyDescent="0.25">
      <c r="E19" s="84"/>
    </row>
    <row r="21" spans="5:5" ht="15.75" customHeight="1" x14ac:dyDescent="0.25">
      <c r="E21" s="110"/>
    </row>
    <row r="22" spans="5:5" ht="15.75" customHeight="1" x14ac:dyDescent="0.2"/>
    <row r="23" spans="5:5" ht="15.75" customHeight="1" x14ac:dyDescent="0.2"/>
    <row r="24" spans="5:5" ht="15.75" customHeight="1" x14ac:dyDescent="0.2"/>
    <row r="25" spans="5:5" ht="15.75" customHeight="1" x14ac:dyDescent="0.2"/>
    <row r="26" spans="5:5" ht="15.75" customHeight="1" x14ac:dyDescent="0.2"/>
    <row r="27" spans="5:5" ht="15.75" customHeight="1" x14ac:dyDescent="0.2"/>
    <row r="28" spans="5:5" ht="15.75" customHeight="1" x14ac:dyDescent="0.2"/>
    <row r="29" spans="5:5" ht="15.75" customHeight="1" x14ac:dyDescent="0.2"/>
    <row r="30" spans="5:5" ht="15.75" customHeight="1" x14ac:dyDescent="0.2"/>
    <row r="31" spans="5:5" ht="15.75" customHeight="1" x14ac:dyDescent="0.2"/>
    <row r="32" spans="5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BCA2C-1831-44A4-AD42-B18EB88BA8EE}">
  <dimension ref="A1:A1000"/>
  <sheetViews>
    <sheetView showGridLines="0" workbookViewId="0">
      <selection activeCell="B1" sqref="B1"/>
    </sheetView>
  </sheetViews>
  <sheetFormatPr defaultColWidth="12.625" defaultRowHeight="15" customHeight="1" x14ac:dyDescent="0.2"/>
  <cols>
    <col min="1" max="26" width="7.625" style="83" customWidth="1"/>
    <col min="27" max="16384" width="12.625" style="83"/>
  </cols>
  <sheetData>
    <row r="1" spans="1:1" x14ac:dyDescent="0.25">
      <c r="A1" s="85" t="s">
        <v>1247</v>
      </c>
    </row>
    <row r="3" spans="1:1" x14ac:dyDescent="0.25">
      <c r="A3" s="85" t="s">
        <v>1248</v>
      </c>
    </row>
    <row r="4" spans="1:1" x14ac:dyDescent="0.25">
      <c r="A4" s="85" t="s">
        <v>1249</v>
      </c>
    </row>
    <row r="5" spans="1:1" x14ac:dyDescent="0.25">
      <c r="A5" s="85" t="s">
        <v>1250</v>
      </c>
    </row>
    <row r="6" spans="1:1" x14ac:dyDescent="0.25">
      <c r="A6" s="85" t="s">
        <v>1251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AA2F-41C8-4AE6-A655-E38FDB7AC23E}">
  <dimension ref="A2:N1000"/>
  <sheetViews>
    <sheetView workbookViewId="0">
      <selection activeCell="G7" sqref="G7"/>
    </sheetView>
  </sheetViews>
  <sheetFormatPr defaultColWidth="12.625" defaultRowHeight="15" customHeight="1" x14ac:dyDescent="0.2"/>
  <cols>
    <col min="1" max="1" width="23.625" style="83" customWidth="1"/>
    <col min="2" max="2" width="17.25" style="83" customWidth="1"/>
    <col min="3" max="3" width="17.75" style="83" customWidth="1"/>
    <col min="4" max="4" width="15.25" style="83" customWidth="1"/>
    <col min="5" max="5" width="12.25" style="83" customWidth="1"/>
    <col min="6" max="6" width="13.25" style="83" customWidth="1"/>
    <col min="7" max="7" width="15.375" style="83" customWidth="1"/>
    <col min="8" max="8" width="15.75" style="83" customWidth="1"/>
    <col min="9" max="9" width="16.25" style="83" customWidth="1"/>
    <col min="10" max="10" width="19.75" style="83" customWidth="1"/>
    <col min="11" max="11" width="18.875" style="83" customWidth="1"/>
    <col min="12" max="12" width="11.75" style="83" customWidth="1"/>
    <col min="13" max="13" width="13.875" style="83" customWidth="1"/>
    <col min="14" max="14" width="11.25" style="83" customWidth="1"/>
    <col min="15" max="26" width="7.625" style="83" customWidth="1"/>
    <col min="27" max="16384" width="12.625" style="83"/>
  </cols>
  <sheetData>
    <row r="2" spans="1:14" x14ac:dyDescent="0.25">
      <c r="A2" s="117" t="s">
        <v>1252</v>
      </c>
      <c r="B2" s="118"/>
      <c r="C2" s="118"/>
      <c r="D2" s="118"/>
      <c r="E2" s="118"/>
      <c r="F2" s="119"/>
    </row>
    <row r="3" spans="1:14" x14ac:dyDescent="0.25">
      <c r="A3" s="120" t="s">
        <v>1253</v>
      </c>
      <c r="B3" s="121">
        <v>0.3</v>
      </c>
    </row>
    <row r="5" spans="1:14" x14ac:dyDescent="0.25">
      <c r="I5" s="137" t="s">
        <v>1200</v>
      </c>
      <c r="J5" s="138"/>
      <c r="K5" s="139"/>
      <c r="L5" s="137" t="s">
        <v>1254</v>
      </c>
      <c r="M5" s="138"/>
      <c r="N5" s="140"/>
    </row>
    <row r="6" spans="1:14" x14ac:dyDescent="0.25">
      <c r="A6" s="122" t="s">
        <v>1255</v>
      </c>
      <c r="B6" s="123" t="s">
        <v>1256</v>
      </c>
      <c r="C6" s="123" t="s">
        <v>1257</v>
      </c>
      <c r="D6" s="123" t="s">
        <v>1258</v>
      </c>
      <c r="E6" s="123" t="s">
        <v>1259</v>
      </c>
      <c r="F6" s="123" t="s">
        <v>1260</v>
      </c>
      <c r="G6" s="123" t="s">
        <v>1261</v>
      </c>
      <c r="H6" s="124" t="s">
        <v>1262</v>
      </c>
      <c r="I6" s="125">
        <v>0.1</v>
      </c>
      <c r="J6" s="126">
        <v>0.15</v>
      </c>
      <c r="K6" s="127">
        <v>0.3</v>
      </c>
      <c r="L6" s="125">
        <v>0.1</v>
      </c>
      <c r="M6" s="126">
        <v>0.15</v>
      </c>
      <c r="N6" s="126">
        <v>0.3</v>
      </c>
    </row>
    <row r="7" spans="1:14" x14ac:dyDescent="0.25">
      <c r="A7" s="128">
        <v>1</v>
      </c>
      <c r="B7" s="129" t="s">
        <v>1263</v>
      </c>
      <c r="C7" s="129" t="s">
        <v>1264</v>
      </c>
      <c r="D7" s="130">
        <v>10000</v>
      </c>
      <c r="E7" s="129">
        <v>20</v>
      </c>
      <c r="F7" s="130">
        <f t="shared" ref="F7:F26" si="0">D7*E7</f>
        <v>200000</v>
      </c>
      <c r="G7" s="131">
        <f xml:space="preserve"> $B$3* F7</f>
        <v>60000</v>
      </c>
      <c r="H7" s="132">
        <f xml:space="preserve"> G7 + F7</f>
        <v>260000</v>
      </c>
      <c r="I7" s="133">
        <f xml:space="preserve"> I$6 * $H7</f>
        <v>26000</v>
      </c>
      <c r="J7" s="133">
        <f xml:space="preserve"> J$6 * $H7</f>
        <v>39000</v>
      </c>
      <c r="K7" s="133">
        <f xml:space="preserve"> K$6 * $H7</f>
        <v>78000</v>
      </c>
      <c r="L7" s="133">
        <f xml:space="preserve"> $H7 - I7</f>
        <v>234000</v>
      </c>
      <c r="M7" s="133">
        <f xml:space="preserve"> $H7 - J7</f>
        <v>221000</v>
      </c>
      <c r="N7" s="133">
        <f t="shared" ref="M7:N22" si="1" xml:space="preserve"> $H7 - K7</f>
        <v>182000</v>
      </c>
    </row>
    <row r="8" spans="1:14" x14ac:dyDescent="0.25">
      <c r="A8" s="128">
        <v>2</v>
      </c>
      <c r="B8" s="129" t="s">
        <v>1265</v>
      </c>
      <c r="C8" s="129" t="s">
        <v>1266</v>
      </c>
      <c r="D8" s="130">
        <v>15000</v>
      </c>
      <c r="E8" s="129">
        <v>30</v>
      </c>
      <c r="F8" s="130">
        <f t="shared" si="0"/>
        <v>450000</v>
      </c>
      <c r="G8" s="131">
        <f t="shared" ref="G8:G26" si="2" xml:space="preserve"> $B$3* F8</f>
        <v>135000</v>
      </c>
      <c r="H8" s="132">
        <f t="shared" ref="H8:H26" si="3" xml:space="preserve"> G8 + F8</f>
        <v>585000</v>
      </c>
      <c r="I8" s="133">
        <f t="shared" ref="I8:K26" si="4" xml:space="preserve"> I$6 * $H8</f>
        <v>58500</v>
      </c>
      <c r="J8" s="133">
        <f xml:space="preserve"> J$6 * $H8</f>
        <v>87750</v>
      </c>
      <c r="K8" s="133">
        <f t="shared" si="4"/>
        <v>175500</v>
      </c>
      <c r="L8" s="133">
        <f t="shared" ref="L8:N26" si="5" xml:space="preserve"> $H8 - I8</f>
        <v>526500</v>
      </c>
      <c r="M8" s="133">
        <f t="shared" si="1"/>
        <v>497250</v>
      </c>
      <c r="N8" s="133">
        <f t="shared" si="1"/>
        <v>409500</v>
      </c>
    </row>
    <row r="9" spans="1:14" x14ac:dyDescent="0.25">
      <c r="A9" s="128">
        <v>3</v>
      </c>
      <c r="B9" s="129" t="s">
        <v>1267</v>
      </c>
      <c r="C9" s="129" t="s">
        <v>1268</v>
      </c>
      <c r="D9" s="130">
        <v>9000</v>
      </c>
      <c r="E9" s="129">
        <v>14</v>
      </c>
      <c r="F9" s="130">
        <f t="shared" si="0"/>
        <v>126000</v>
      </c>
      <c r="G9" s="131">
        <f t="shared" si="2"/>
        <v>37800</v>
      </c>
      <c r="H9" s="132">
        <f t="shared" si="3"/>
        <v>163800</v>
      </c>
      <c r="I9" s="133">
        <f t="shared" si="4"/>
        <v>16380</v>
      </c>
      <c r="J9" s="133">
        <f t="shared" si="4"/>
        <v>24570</v>
      </c>
      <c r="K9" s="133">
        <f t="shared" si="4"/>
        <v>49140</v>
      </c>
      <c r="L9" s="133">
        <f t="shared" si="5"/>
        <v>147420</v>
      </c>
      <c r="M9" s="133">
        <f t="shared" si="1"/>
        <v>139230</v>
      </c>
      <c r="N9" s="133">
        <f t="shared" si="1"/>
        <v>114660</v>
      </c>
    </row>
    <row r="10" spans="1:14" x14ac:dyDescent="0.25">
      <c r="A10" s="128">
        <v>4</v>
      </c>
      <c r="B10" s="129" t="s">
        <v>1269</v>
      </c>
      <c r="C10" s="129" t="s">
        <v>1270</v>
      </c>
      <c r="D10" s="130">
        <v>12000</v>
      </c>
      <c r="E10" s="129">
        <v>9</v>
      </c>
      <c r="F10" s="130">
        <f t="shared" si="0"/>
        <v>108000</v>
      </c>
      <c r="G10" s="131">
        <f t="shared" si="2"/>
        <v>32400</v>
      </c>
      <c r="H10" s="132">
        <f t="shared" si="3"/>
        <v>140400</v>
      </c>
      <c r="I10" s="133">
        <f xml:space="preserve"> I$6 * $H10</f>
        <v>14040</v>
      </c>
      <c r="J10" s="133">
        <f t="shared" si="4"/>
        <v>21060</v>
      </c>
      <c r="K10" s="133">
        <f xml:space="preserve"> K$6 * $H10</f>
        <v>42120</v>
      </c>
      <c r="L10" s="133">
        <f t="shared" si="5"/>
        <v>126360</v>
      </c>
      <c r="M10" s="133">
        <f t="shared" si="1"/>
        <v>119340</v>
      </c>
      <c r="N10" s="133">
        <f t="shared" si="1"/>
        <v>98280</v>
      </c>
    </row>
    <row r="11" spans="1:14" x14ac:dyDescent="0.25">
      <c r="A11" s="128">
        <v>5</v>
      </c>
      <c r="B11" s="129" t="s">
        <v>1271</v>
      </c>
      <c r="C11" s="129" t="s">
        <v>1272</v>
      </c>
      <c r="D11" s="130">
        <v>9500</v>
      </c>
      <c r="E11" s="129">
        <v>11</v>
      </c>
      <c r="F11" s="130">
        <f t="shared" si="0"/>
        <v>104500</v>
      </c>
      <c r="G11" s="131">
        <f t="shared" si="2"/>
        <v>31350</v>
      </c>
      <c r="H11" s="132">
        <f t="shared" si="3"/>
        <v>135850</v>
      </c>
      <c r="I11" s="133">
        <f t="shared" si="4"/>
        <v>13585</v>
      </c>
      <c r="J11" s="133">
        <f t="shared" si="4"/>
        <v>20377.5</v>
      </c>
      <c r="K11" s="133">
        <f t="shared" si="4"/>
        <v>40755</v>
      </c>
      <c r="L11" s="133">
        <f t="shared" si="5"/>
        <v>122265</v>
      </c>
      <c r="M11" s="133">
        <f t="shared" si="1"/>
        <v>115472.5</v>
      </c>
      <c r="N11" s="133">
        <f t="shared" si="1"/>
        <v>95095</v>
      </c>
    </row>
    <row r="12" spans="1:14" x14ac:dyDescent="0.25">
      <c r="A12" s="128">
        <v>6</v>
      </c>
      <c r="B12" s="129" t="s">
        <v>1273</v>
      </c>
      <c r="C12" s="129" t="s">
        <v>1274</v>
      </c>
      <c r="D12" s="130">
        <v>4500</v>
      </c>
      <c r="E12" s="129">
        <v>10</v>
      </c>
      <c r="F12" s="130">
        <f t="shared" si="0"/>
        <v>45000</v>
      </c>
      <c r="G12" s="131">
        <f t="shared" si="2"/>
        <v>13500</v>
      </c>
      <c r="H12" s="132">
        <f t="shared" si="3"/>
        <v>58500</v>
      </c>
      <c r="I12" s="133">
        <f t="shared" si="4"/>
        <v>5850</v>
      </c>
      <c r="J12" s="133">
        <f t="shared" si="4"/>
        <v>8775</v>
      </c>
      <c r="K12" s="133">
        <f t="shared" si="4"/>
        <v>17550</v>
      </c>
      <c r="L12" s="133">
        <f t="shared" si="5"/>
        <v>52650</v>
      </c>
      <c r="M12" s="133">
        <f t="shared" si="1"/>
        <v>49725</v>
      </c>
      <c r="N12" s="133">
        <f t="shared" si="1"/>
        <v>40950</v>
      </c>
    </row>
    <row r="13" spans="1:14" x14ac:dyDescent="0.25">
      <c r="A13" s="128">
        <v>7</v>
      </c>
      <c r="B13" s="129" t="s">
        <v>1275</v>
      </c>
      <c r="C13" s="129" t="s">
        <v>1276</v>
      </c>
      <c r="D13" s="130">
        <v>6520</v>
      </c>
      <c r="E13" s="129">
        <v>19</v>
      </c>
      <c r="F13" s="130">
        <f t="shared" si="0"/>
        <v>123880</v>
      </c>
      <c r="G13" s="131">
        <f t="shared" si="2"/>
        <v>37164</v>
      </c>
      <c r="H13" s="132">
        <f t="shared" si="3"/>
        <v>161044</v>
      </c>
      <c r="I13" s="133">
        <f t="shared" si="4"/>
        <v>16104.400000000001</v>
      </c>
      <c r="J13" s="133">
        <f t="shared" si="4"/>
        <v>24156.6</v>
      </c>
      <c r="K13" s="133">
        <f xml:space="preserve"> K$6 * $H13</f>
        <v>48313.2</v>
      </c>
      <c r="L13" s="133">
        <f t="shared" si="5"/>
        <v>144939.6</v>
      </c>
      <c r="M13" s="133">
        <f t="shared" si="1"/>
        <v>136887.4</v>
      </c>
      <c r="N13" s="133">
        <f t="shared" si="1"/>
        <v>112730.8</v>
      </c>
    </row>
    <row r="14" spans="1:14" x14ac:dyDescent="0.25">
      <c r="A14" s="128">
        <v>8</v>
      </c>
      <c r="B14" s="129" t="s">
        <v>1277</v>
      </c>
      <c r="C14" s="129" t="s">
        <v>1278</v>
      </c>
      <c r="D14" s="130">
        <v>7500</v>
      </c>
      <c r="E14" s="129">
        <v>31</v>
      </c>
      <c r="F14" s="130">
        <f t="shared" si="0"/>
        <v>232500</v>
      </c>
      <c r="G14" s="131">
        <f t="shared" si="2"/>
        <v>69750</v>
      </c>
      <c r="H14" s="132">
        <f t="shared" si="3"/>
        <v>302250</v>
      </c>
      <c r="I14" s="133">
        <f t="shared" si="4"/>
        <v>30225</v>
      </c>
      <c r="J14" s="133">
        <f t="shared" si="4"/>
        <v>45337.5</v>
      </c>
      <c r="K14" s="133">
        <f xml:space="preserve"> K$6 * $H14</f>
        <v>90675</v>
      </c>
      <c r="L14" s="133">
        <f t="shared" si="5"/>
        <v>272025</v>
      </c>
      <c r="M14" s="133">
        <f t="shared" si="1"/>
        <v>256912.5</v>
      </c>
      <c r="N14" s="133">
        <f t="shared" si="1"/>
        <v>211575</v>
      </c>
    </row>
    <row r="15" spans="1:14" x14ac:dyDescent="0.25">
      <c r="A15" s="128">
        <v>9</v>
      </c>
      <c r="B15" s="129" t="s">
        <v>1279</v>
      </c>
      <c r="C15" s="129" t="s">
        <v>1280</v>
      </c>
      <c r="D15" s="130">
        <v>11000</v>
      </c>
      <c r="E15" s="129">
        <v>51</v>
      </c>
      <c r="F15" s="130">
        <f t="shared" si="0"/>
        <v>561000</v>
      </c>
      <c r="G15" s="131">
        <f t="shared" si="2"/>
        <v>168300</v>
      </c>
      <c r="H15" s="132">
        <f t="shared" si="3"/>
        <v>729300</v>
      </c>
      <c r="I15" s="133">
        <f t="shared" si="4"/>
        <v>72930</v>
      </c>
      <c r="J15" s="133">
        <f t="shared" si="4"/>
        <v>109395</v>
      </c>
      <c r="K15" s="133">
        <f xml:space="preserve"> K$6 * $H15</f>
        <v>218790</v>
      </c>
      <c r="L15" s="133">
        <f t="shared" si="5"/>
        <v>656370</v>
      </c>
      <c r="M15" s="133">
        <f t="shared" si="1"/>
        <v>619905</v>
      </c>
      <c r="N15" s="133">
        <f t="shared" si="1"/>
        <v>510510</v>
      </c>
    </row>
    <row r="16" spans="1:14" x14ac:dyDescent="0.25">
      <c r="A16" s="128">
        <v>10</v>
      </c>
      <c r="B16" s="129" t="s">
        <v>1281</v>
      </c>
      <c r="C16" s="129" t="s">
        <v>1282</v>
      </c>
      <c r="D16" s="130">
        <v>3500</v>
      </c>
      <c r="E16" s="129">
        <v>60</v>
      </c>
      <c r="F16" s="130">
        <f t="shared" si="0"/>
        <v>210000</v>
      </c>
      <c r="G16" s="131">
        <f t="shared" si="2"/>
        <v>63000</v>
      </c>
      <c r="H16" s="132">
        <f t="shared" si="3"/>
        <v>273000</v>
      </c>
      <c r="I16" s="133">
        <f t="shared" si="4"/>
        <v>27300</v>
      </c>
      <c r="J16" s="133">
        <f t="shared" si="4"/>
        <v>40950</v>
      </c>
      <c r="K16" s="133">
        <f t="shared" si="4"/>
        <v>81900</v>
      </c>
      <c r="L16" s="133">
        <f t="shared" si="5"/>
        <v>245700</v>
      </c>
      <c r="M16" s="133">
        <f t="shared" si="1"/>
        <v>232050</v>
      </c>
      <c r="N16" s="133">
        <f t="shared" si="1"/>
        <v>191100</v>
      </c>
    </row>
    <row r="17" spans="1:14" x14ac:dyDescent="0.25">
      <c r="A17" s="128">
        <v>11</v>
      </c>
      <c r="B17" s="129" t="s">
        <v>1283</v>
      </c>
      <c r="C17" s="129" t="s">
        <v>1284</v>
      </c>
      <c r="D17" s="130">
        <v>8400</v>
      </c>
      <c r="E17" s="129">
        <v>100</v>
      </c>
      <c r="F17" s="130">
        <f t="shared" si="0"/>
        <v>840000</v>
      </c>
      <c r="G17" s="131">
        <f t="shared" si="2"/>
        <v>252000</v>
      </c>
      <c r="H17" s="132">
        <f t="shared" si="3"/>
        <v>1092000</v>
      </c>
      <c r="I17" s="133">
        <f t="shared" si="4"/>
        <v>109200</v>
      </c>
      <c r="J17" s="133">
        <f t="shared" si="4"/>
        <v>163800</v>
      </c>
      <c r="K17" s="133">
        <f t="shared" si="4"/>
        <v>327600</v>
      </c>
      <c r="L17" s="133">
        <f t="shared" si="5"/>
        <v>982800</v>
      </c>
      <c r="M17" s="133">
        <f t="shared" si="1"/>
        <v>928200</v>
      </c>
      <c r="N17" s="133">
        <f t="shared" si="1"/>
        <v>764400</v>
      </c>
    </row>
    <row r="18" spans="1:14" x14ac:dyDescent="0.25">
      <c r="A18" s="128">
        <v>12</v>
      </c>
      <c r="B18" s="129" t="s">
        <v>1285</v>
      </c>
      <c r="C18" s="129" t="s">
        <v>1286</v>
      </c>
      <c r="D18" s="130">
        <v>6500</v>
      </c>
      <c r="E18" s="129">
        <v>75</v>
      </c>
      <c r="F18" s="130">
        <f t="shared" si="0"/>
        <v>487500</v>
      </c>
      <c r="G18" s="131">
        <f t="shared" si="2"/>
        <v>146250</v>
      </c>
      <c r="H18" s="132">
        <f t="shared" si="3"/>
        <v>633750</v>
      </c>
      <c r="I18" s="133">
        <f t="shared" si="4"/>
        <v>63375</v>
      </c>
      <c r="J18" s="133">
        <f t="shared" si="4"/>
        <v>95062.5</v>
      </c>
      <c r="K18" s="133">
        <f t="shared" si="4"/>
        <v>190125</v>
      </c>
      <c r="L18" s="133">
        <f t="shared" si="5"/>
        <v>570375</v>
      </c>
      <c r="M18" s="133">
        <f t="shared" si="1"/>
        <v>538687.5</v>
      </c>
      <c r="N18" s="133">
        <f t="shared" si="1"/>
        <v>443625</v>
      </c>
    </row>
    <row r="19" spans="1:14" x14ac:dyDescent="0.25">
      <c r="A19" s="128">
        <v>13</v>
      </c>
      <c r="B19" s="129" t="s">
        <v>1287</v>
      </c>
      <c r="C19" s="129" t="s">
        <v>1288</v>
      </c>
      <c r="D19" s="130">
        <v>7420</v>
      </c>
      <c r="E19" s="129">
        <v>60</v>
      </c>
      <c r="F19" s="130">
        <f t="shared" si="0"/>
        <v>445200</v>
      </c>
      <c r="G19" s="131">
        <f t="shared" si="2"/>
        <v>133560</v>
      </c>
      <c r="H19" s="132">
        <f t="shared" si="3"/>
        <v>578760</v>
      </c>
      <c r="I19" s="133">
        <f t="shared" si="4"/>
        <v>57876</v>
      </c>
      <c r="J19" s="133">
        <f t="shared" si="4"/>
        <v>86814</v>
      </c>
      <c r="K19" s="133">
        <f t="shared" si="4"/>
        <v>173628</v>
      </c>
      <c r="L19" s="133">
        <f xml:space="preserve"> $H19 - I19</f>
        <v>520884</v>
      </c>
      <c r="M19" s="133">
        <f t="shared" si="1"/>
        <v>491946</v>
      </c>
      <c r="N19" s="133">
        <f t="shared" si="1"/>
        <v>405132</v>
      </c>
    </row>
    <row r="20" spans="1:14" x14ac:dyDescent="0.25">
      <c r="A20" s="128">
        <v>14</v>
      </c>
      <c r="B20" s="129" t="s">
        <v>1289</v>
      </c>
      <c r="C20" s="129" t="s">
        <v>1290</v>
      </c>
      <c r="D20" s="130">
        <v>6500</v>
      </c>
      <c r="E20" s="129">
        <v>30</v>
      </c>
      <c r="F20" s="130">
        <f t="shared" si="0"/>
        <v>195000</v>
      </c>
      <c r="G20" s="131">
        <f t="shared" si="2"/>
        <v>58500</v>
      </c>
      <c r="H20" s="132">
        <f t="shared" si="3"/>
        <v>253500</v>
      </c>
      <c r="I20" s="133">
        <f t="shared" si="4"/>
        <v>25350</v>
      </c>
      <c r="J20" s="133">
        <f t="shared" si="4"/>
        <v>38025</v>
      </c>
      <c r="K20" s="133">
        <f t="shared" si="4"/>
        <v>76050</v>
      </c>
      <c r="L20" s="133">
        <f t="shared" si="5"/>
        <v>228150</v>
      </c>
      <c r="M20" s="133">
        <f t="shared" si="1"/>
        <v>215475</v>
      </c>
      <c r="N20" s="133">
        <f t="shared" si="1"/>
        <v>177450</v>
      </c>
    </row>
    <row r="21" spans="1:14" ht="15.75" customHeight="1" x14ac:dyDescent="0.25">
      <c r="A21" s="128">
        <v>15</v>
      </c>
      <c r="B21" s="129" t="s">
        <v>1291</v>
      </c>
      <c r="C21" s="129" t="s">
        <v>1292</v>
      </c>
      <c r="D21" s="130">
        <v>1000</v>
      </c>
      <c r="E21" s="129">
        <v>45</v>
      </c>
      <c r="F21" s="130">
        <f t="shared" si="0"/>
        <v>45000</v>
      </c>
      <c r="G21" s="131">
        <f t="shared" si="2"/>
        <v>13500</v>
      </c>
      <c r="H21" s="132">
        <f t="shared" si="3"/>
        <v>58500</v>
      </c>
      <c r="I21" s="133">
        <f t="shared" si="4"/>
        <v>5850</v>
      </c>
      <c r="J21" s="133">
        <f t="shared" si="4"/>
        <v>8775</v>
      </c>
      <c r="K21" s="133">
        <f t="shared" si="4"/>
        <v>17550</v>
      </c>
      <c r="L21" s="133">
        <f t="shared" si="5"/>
        <v>52650</v>
      </c>
      <c r="M21" s="133">
        <f t="shared" si="1"/>
        <v>49725</v>
      </c>
      <c r="N21" s="133">
        <f t="shared" si="1"/>
        <v>40950</v>
      </c>
    </row>
    <row r="22" spans="1:14" ht="15.75" customHeight="1" x14ac:dyDescent="0.25">
      <c r="A22" s="128">
        <v>16</v>
      </c>
      <c r="B22" s="129" t="s">
        <v>1293</v>
      </c>
      <c r="C22" s="129" t="s">
        <v>1294</v>
      </c>
      <c r="D22" s="130">
        <v>2600</v>
      </c>
      <c r="E22" s="129">
        <v>100</v>
      </c>
      <c r="F22" s="130">
        <f t="shared" si="0"/>
        <v>260000</v>
      </c>
      <c r="G22" s="131">
        <f t="shared" si="2"/>
        <v>78000</v>
      </c>
      <c r="H22" s="132">
        <f t="shared" si="3"/>
        <v>338000</v>
      </c>
      <c r="I22" s="133">
        <f t="shared" si="4"/>
        <v>33800</v>
      </c>
      <c r="J22" s="133">
        <f t="shared" si="4"/>
        <v>50700</v>
      </c>
      <c r="K22" s="133">
        <f t="shared" si="4"/>
        <v>101400</v>
      </c>
      <c r="L22" s="133">
        <f t="shared" si="5"/>
        <v>304200</v>
      </c>
      <c r="M22" s="133">
        <f t="shared" si="1"/>
        <v>287300</v>
      </c>
      <c r="N22" s="133">
        <f t="shared" si="1"/>
        <v>236600</v>
      </c>
    </row>
    <row r="23" spans="1:14" ht="15.75" customHeight="1" x14ac:dyDescent="0.25">
      <c r="A23" s="128">
        <v>17</v>
      </c>
      <c r="B23" s="129" t="s">
        <v>1295</v>
      </c>
      <c r="C23" s="129" t="s">
        <v>1296</v>
      </c>
      <c r="D23" s="130">
        <v>9000</v>
      </c>
      <c r="E23" s="129">
        <v>65</v>
      </c>
      <c r="F23" s="130">
        <f t="shared" si="0"/>
        <v>585000</v>
      </c>
      <c r="G23" s="131">
        <f t="shared" si="2"/>
        <v>175500</v>
      </c>
      <c r="H23" s="132">
        <f t="shared" si="3"/>
        <v>760500</v>
      </c>
      <c r="I23" s="133">
        <f t="shared" si="4"/>
        <v>76050</v>
      </c>
      <c r="J23" s="133">
        <f t="shared" si="4"/>
        <v>114075</v>
      </c>
      <c r="K23" s="133">
        <f t="shared" si="4"/>
        <v>228150</v>
      </c>
      <c r="L23" s="133">
        <f t="shared" si="5"/>
        <v>684450</v>
      </c>
      <c r="M23" s="133">
        <f t="shared" si="5"/>
        <v>646425</v>
      </c>
      <c r="N23" s="133">
        <f t="shared" si="5"/>
        <v>532350</v>
      </c>
    </row>
    <row r="24" spans="1:14" ht="15.75" customHeight="1" x14ac:dyDescent="0.25">
      <c r="A24" s="128">
        <v>18</v>
      </c>
      <c r="B24" s="129" t="s">
        <v>1297</v>
      </c>
      <c r="C24" s="129" t="s">
        <v>1298</v>
      </c>
      <c r="D24" s="130">
        <v>7000</v>
      </c>
      <c r="E24" s="129">
        <v>78</v>
      </c>
      <c r="F24" s="130">
        <f t="shared" si="0"/>
        <v>546000</v>
      </c>
      <c r="G24" s="131">
        <f t="shared" si="2"/>
        <v>163800</v>
      </c>
      <c r="H24" s="132">
        <f t="shared" si="3"/>
        <v>709800</v>
      </c>
      <c r="I24" s="133">
        <f t="shared" si="4"/>
        <v>70980</v>
      </c>
      <c r="J24" s="133">
        <f t="shared" si="4"/>
        <v>106470</v>
      </c>
      <c r="K24" s="133">
        <f t="shared" si="4"/>
        <v>212940</v>
      </c>
      <c r="L24" s="133">
        <f t="shared" si="5"/>
        <v>638820</v>
      </c>
      <c r="M24" s="133">
        <f t="shared" si="5"/>
        <v>603330</v>
      </c>
      <c r="N24" s="133">
        <f t="shared" si="5"/>
        <v>496860</v>
      </c>
    </row>
    <row r="25" spans="1:14" ht="15.75" customHeight="1" x14ac:dyDescent="0.25">
      <c r="A25" s="128">
        <v>19</v>
      </c>
      <c r="B25" s="129" t="s">
        <v>1299</v>
      </c>
      <c r="C25" s="129" t="s">
        <v>1300</v>
      </c>
      <c r="D25" s="130">
        <v>9500</v>
      </c>
      <c r="E25" s="129">
        <v>54</v>
      </c>
      <c r="F25" s="130">
        <f t="shared" si="0"/>
        <v>513000</v>
      </c>
      <c r="G25" s="131">
        <f t="shared" si="2"/>
        <v>153900</v>
      </c>
      <c r="H25" s="132">
        <f t="shared" si="3"/>
        <v>666900</v>
      </c>
      <c r="I25" s="133">
        <f t="shared" si="4"/>
        <v>66690</v>
      </c>
      <c r="J25" s="133">
        <f t="shared" si="4"/>
        <v>100035</v>
      </c>
      <c r="K25" s="133">
        <f t="shared" si="4"/>
        <v>200070</v>
      </c>
      <c r="L25" s="133">
        <f t="shared" si="5"/>
        <v>600210</v>
      </c>
      <c r="M25" s="133">
        <f t="shared" si="5"/>
        <v>566865</v>
      </c>
      <c r="N25" s="133">
        <f t="shared" si="5"/>
        <v>466830</v>
      </c>
    </row>
    <row r="26" spans="1:14" ht="15.75" customHeight="1" x14ac:dyDescent="0.25">
      <c r="A26" s="128">
        <v>20</v>
      </c>
      <c r="B26" s="129" t="s">
        <v>1301</v>
      </c>
      <c r="C26" s="129" t="s">
        <v>1302</v>
      </c>
      <c r="D26" s="130">
        <v>13000</v>
      </c>
      <c r="E26" s="129">
        <v>23</v>
      </c>
      <c r="F26" s="130">
        <f t="shared" si="0"/>
        <v>299000</v>
      </c>
      <c r="G26" s="131">
        <f t="shared" si="2"/>
        <v>89700</v>
      </c>
      <c r="H26" s="132">
        <f t="shared" si="3"/>
        <v>388700</v>
      </c>
      <c r="I26" s="133">
        <f t="shared" si="4"/>
        <v>38870</v>
      </c>
      <c r="J26" s="133">
        <f t="shared" si="4"/>
        <v>58305</v>
      </c>
      <c r="K26" s="133">
        <f t="shared" si="4"/>
        <v>116610</v>
      </c>
      <c r="L26" s="133">
        <f t="shared" si="5"/>
        <v>349830</v>
      </c>
      <c r="M26" s="133">
        <f t="shared" si="5"/>
        <v>330395</v>
      </c>
      <c r="N26" s="133">
        <f t="shared" si="5"/>
        <v>272090</v>
      </c>
    </row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/>
    <row r="31" spans="1:14" ht="15.75" customHeight="1" x14ac:dyDescent="0.2"/>
    <row r="32" spans="1:1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I5:K5"/>
    <mergeCell ref="L5:N5"/>
  </mergeCells>
  <dataValidations count="1">
    <dataValidation type="list" allowBlank="1" showErrorMessage="1" sqref="B3" xr:uid="{50634ED0-5CDF-41DF-B6CC-8B9449FF9452}">
      <formula1>$P$5:$P$8</formula1>
    </dataValidation>
  </dataValidations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83CA-FA46-4453-87E8-FA351CEE2E8B}">
  <dimension ref="A1:Q1000"/>
  <sheetViews>
    <sheetView showGridLines="0" workbookViewId="0">
      <selection activeCell="B1" sqref="B1"/>
    </sheetView>
  </sheetViews>
  <sheetFormatPr defaultColWidth="12.625" defaultRowHeight="15" customHeight="1" x14ac:dyDescent="0.2"/>
  <cols>
    <col min="1" max="1" width="7.625" style="83" customWidth="1"/>
    <col min="2" max="2" width="9.25" style="83" customWidth="1"/>
    <col min="3" max="3" width="8.375" style="83" bestFit="1" customWidth="1"/>
    <col min="4" max="8" width="8.375" style="83" customWidth="1"/>
    <col min="9" max="17" width="9.25" style="83" customWidth="1"/>
    <col min="18" max="26" width="7.625" style="83" customWidth="1"/>
    <col min="27" max="16384" width="12.625" style="83"/>
  </cols>
  <sheetData>
    <row r="1" spans="1:17" x14ac:dyDescent="0.25">
      <c r="A1" s="84" t="s">
        <v>1303</v>
      </c>
    </row>
    <row r="4" spans="1:17" x14ac:dyDescent="0.25">
      <c r="C4" s="134">
        <v>0.1</v>
      </c>
      <c r="D4" s="134">
        <v>0.2</v>
      </c>
      <c r="E4" s="134">
        <v>0.3</v>
      </c>
      <c r="F4" s="134">
        <v>0.4</v>
      </c>
      <c r="G4" s="134">
        <v>0.5</v>
      </c>
      <c r="H4" s="134">
        <v>0.6</v>
      </c>
      <c r="I4" s="134">
        <v>0.7</v>
      </c>
      <c r="J4" s="134">
        <v>0.8</v>
      </c>
      <c r="K4" s="134">
        <v>0.9</v>
      </c>
      <c r="L4" s="134">
        <v>1</v>
      </c>
      <c r="M4" s="134">
        <v>1.1000000000000001</v>
      </c>
      <c r="N4" s="134">
        <v>1.2</v>
      </c>
      <c r="O4" s="134">
        <v>1.3</v>
      </c>
      <c r="P4" s="134">
        <v>1.4</v>
      </c>
      <c r="Q4" s="134">
        <v>1.5</v>
      </c>
    </row>
    <row r="5" spans="1:17" x14ac:dyDescent="0.25">
      <c r="B5" s="135">
        <v>1000</v>
      </c>
      <c r="C5" s="136">
        <f xml:space="preserve"> C$4 * $B5</f>
        <v>100</v>
      </c>
      <c r="D5" s="136">
        <f t="shared" ref="D5:Q19" si="0" xml:space="preserve"> D$4 * $B5</f>
        <v>200</v>
      </c>
      <c r="E5" s="136">
        <f t="shared" si="0"/>
        <v>300</v>
      </c>
      <c r="F5" s="136">
        <f t="shared" si="0"/>
        <v>400</v>
      </c>
      <c r="G5" s="136">
        <f t="shared" si="0"/>
        <v>500</v>
      </c>
      <c r="H5" s="136">
        <f t="shared" si="0"/>
        <v>600</v>
      </c>
      <c r="I5" s="136">
        <f t="shared" si="0"/>
        <v>700</v>
      </c>
      <c r="J5" s="136">
        <f t="shared" si="0"/>
        <v>800</v>
      </c>
      <c r="K5" s="136">
        <f xml:space="preserve"> K$4 * $B5</f>
        <v>900</v>
      </c>
      <c r="L5" s="136">
        <f t="shared" si="0"/>
        <v>1000</v>
      </c>
      <c r="M5" s="136">
        <f t="shared" si="0"/>
        <v>1100</v>
      </c>
      <c r="N5" s="136">
        <f t="shared" si="0"/>
        <v>1200</v>
      </c>
      <c r="O5" s="136">
        <f t="shared" si="0"/>
        <v>1300</v>
      </c>
      <c r="P5" s="136">
        <f t="shared" si="0"/>
        <v>1400</v>
      </c>
      <c r="Q5" s="136">
        <f t="shared" si="0"/>
        <v>1500</v>
      </c>
    </row>
    <row r="6" spans="1:17" x14ac:dyDescent="0.25">
      <c r="B6" s="135">
        <v>2000</v>
      </c>
      <c r="C6" s="136">
        <f t="shared" ref="C6:C19" si="1" xml:space="preserve"> C$4 * $B6</f>
        <v>200</v>
      </c>
      <c r="D6" s="136">
        <f t="shared" si="0"/>
        <v>400</v>
      </c>
      <c r="E6" s="136">
        <f t="shared" si="0"/>
        <v>600</v>
      </c>
      <c r="F6" s="136">
        <f t="shared" si="0"/>
        <v>800</v>
      </c>
      <c r="G6" s="136">
        <f t="shared" si="0"/>
        <v>1000</v>
      </c>
      <c r="H6" s="136">
        <f t="shared" si="0"/>
        <v>1200</v>
      </c>
      <c r="I6" s="136">
        <f t="shared" si="0"/>
        <v>1400</v>
      </c>
      <c r="J6" s="136">
        <f t="shared" si="0"/>
        <v>1600</v>
      </c>
      <c r="K6" s="136">
        <f t="shared" si="0"/>
        <v>1800</v>
      </c>
      <c r="L6" s="136">
        <f t="shared" si="0"/>
        <v>2000</v>
      </c>
      <c r="M6" s="136">
        <f t="shared" si="0"/>
        <v>2200</v>
      </c>
      <c r="N6" s="136">
        <f t="shared" si="0"/>
        <v>2400</v>
      </c>
      <c r="O6" s="136">
        <f t="shared" si="0"/>
        <v>2600</v>
      </c>
      <c r="P6" s="136">
        <f t="shared" si="0"/>
        <v>2800</v>
      </c>
      <c r="Q6" s="136">
        <f t="shared" si="0"/>
        <v>3000</v>
      </c>
    </row>
    <row r="7" spans="1:17" x14ac:dyDescent="0.25">
      <c r="B7" s="135">
        <v>3000</v>
      </c>
      <c r="C7" s="136">
        <f t="shared" si="1"/>
        <v>300</v>
      </c>
      <c r="D7" s="136">
        <f t="shared" si="0"/>
        <v>600</v>
      </c>
      <c r="E7" s="136">
        <f t="shared" si="0"/>
        <v>900</v>
      </c>
      <c r="F7" s="136">
        <f t="shared" si="0"/>
        <v>1200</v>
      </c>
      <c r="G7" s="136">
        <f t="shared" si="0"/>
        <v>1500</v>
      </c>
      <c r="H7" s="136">
        <f t="shared" si="0"/>
        <v>1800</v>
      </c>
      <c r="I7" s="136">
        <f t="shared" si="0"/>
        <v>2100</v>
      </c>
      <c r="J7" s="136">
        <f t="shared" si="0"/>
        <v>2400</v>
      </c>
      <c r="K7" s="136">
        <f t="shared" si="0"/>
        <v>2700</v>
      </c>
      <c r="L7" s="136">
        <f t="shared" si="0"/>
        <v>3000</v>
      </c>
      <c r="M7" s="136">
        <f t="shared" si="0"/>
        <v>3300.0000000000005</v>
      </c>
      <c r="N7" s="136">
        <f t="shared" si="0"/>
        <v>3600</v>
      </c>
      <c r="O7" s="136">
        <f t="shared" si="0"/>
        <v>3900</v>
      </c>
      <c r="P7" s="136">
        <f t="shared" si="0"/>
        <v>4200</v>
      </c>
      <c r="Q7" s="136">
        <f t="shared" si="0"/>
        <v>4500</v>
      </c>
    </row>
    <row r="8" spans="1:17" x14ac:dyDescent="0.25">
      <c r="B8" s="135">
        <v>4000</v>
      </c>
      <c r="C8" s="136">
        <f t="shared" si="1"/>
        <v>400</v>
      </c>
      <c r="D8" s="136">
        <f t="shared" si="0"/>
        <v>800</v>
      </c>
      <c r="E8" s="136">
        <f t="shared" si="0"/>
        <v>1200</v>
      </c>
      <c r="F8" s="136">
        <f t="shared" si="0"/>
        <v>1600</v>
      </c>
      <c r="G8" s="136">
        <f t="shared" si="0"/>
        <v>2000</v>
      </c>
      <c r="H8" s="136">
        <f t="shared" si="0"/>
        <v>2400</v>
      </c>
      <c r="I8" s="136">
        <f t="shared" si="0"/>
        <v>2800</v>
      </c>
      <c r="J8" s="136">
        <f t="shared" si="0"/>
        <v>3200</v>
      </c>
      <c r="K8" s="136">
        <f t="shared" si="0"/>
        <v>3600</v>
      </c>
      <c r="L8" s="136">
        <f t="shared" si="0"/>
        <v>4000</v>
      </c>
      <c r="M8" s="136">
        <f t="shared" si="0"/>
        <v>4400</v>
      </c>
      <c r="N8" s="136">
        <f t="shared" si="0"/>
        <v>4800</v>
      </c>
      <c r="O8" s="136">
        <f t="shared" si="0"/>
        <v>5200</v>
      </c>
      <c r="P8" s="136">
        <f t="shared" si="0"/>
        <v>5600</v>
      </c>
      <c r="Q8" s="136">
        <f t="shared" si="0"/>
        <v>6000</v>
      </c>
    </row>
    <row r="9" spans="1:17" x14ac:dyDescent="0.25">
      <c r="B9" s="135">
        <v>5000</v>
      </c>
      <c r="C9" s="136">
        <f t="shared" si="1"/>
        <v>500</v>
      </c>
      <c r="D9" s="136">
        <f t="shared" si="0"/>
        <v>1000</v>
      </c>
      <c r="E9" s="136">
        <f t="shared" si="0"/>
        <v>1500</v>
      </c>
      <c r="F9" s="136">
        <f t="shared" si="0"/>
        <v>2000</v>
      </c>
      <c r="G9" s="136">
        <f t="shared" si="0"/>
        <v>2500</v>
      </c>
      <c r="H9" s="136">
        <f t="shared" si="0"/>
        <v>3000</v>
      </c>
      <c r="I9" s="136">
        <f t="shared" si="0"/>
        <v>3500</v>
      </c>
      <c r="J9" s="136">
        <f t="shared" si="0"/>
        <v>4000</v>
      </c>
      <c r="K9" s="136">
        <f t="shared" si="0"/>
        <v>4500</v>
      </c>
      <c r="L9" s="136">
        <f t="shared" si="0"/>
        <v>5000</v>
      </c>
      <c r="M9" s="136">
        <f t="shared" si="0"/>
        <v>5500</v>
      </c>
      <c r="N9" s="136">
        <f t="shared" si="0"/>
        <v>6000</v>
      </c>
      <c r="O9" s="136">
        <f t="shared" si="0"/>
        <v>6500</v>
      </c>
      <c r="P9" s="136">
        <f t="shared" si="0"/>
        <v>7000</v>
      </c>
      <c r="Q9" s="136">
        <f t="shared" si="0"/>
        <v>7500</v>
      </c>
    </row>
    <row r="10" spans="1:17" x14ac:dyDescent="0.25">
      <c r="B10" s="135">
        <v>6000</v>
      </c>
      <c r="C10" s="136">
        <f t="shared" si="1"/>
        <v>600</v>
      </c>
      <c r="D10" s="136">
        <f t="shared" si="0"/>
        <v>1200</v>
      </c>
      <c r="E10" s="136">
        <f t="shared" si="0"/>
        <v>1800</v>
      </c>
      <c r="F10" s="136">
        <f t="shared" si="0"/>
        <v>2400</v>
      </c>
      <c r="G10" s="136">
        <f t="shared" si="0"/>
        <v>3000</v>
      </c>
      <c r="H10" s="136">
        <f t="shared" si="0"/>
        <v>3600</v>
      </c>
      <c r="I10" s="136">
        <f t="shared" si="0"/>
        <v>4200</v>
      </c>
      <c r="J10" s="136">
        <f t="shared" si="0"/>
        <v>4800</v>
      </c>
      <c r="K10" s="136">
        <f t="shared" si="0"/>
        <v>5400</v>
      </c>
      <c r="L10" s="136">
        <f t="shared" si="0"/>
        <v>6000</v>
      </c>
      <c r="M10" s="136">
        <f t="shared" si="0"/>
        <v>6600.0000000000009</v>
      </c>
      <c r="N10" s="136">
        <f t="shared" si="0"/>
        <v>7200</v>
      </c>
      <c r="O10" s="136">
        <f t="shared" si="0"/>
        <v>7800</v>
      </c>
      <c r="P10" s="136">
        <f t="shared" si="0"/>
        <v>8400</v>
      </c>
      <c r="Q10" s="136">
        <f t="shared" si="0"/>
        <v>9000</v>
      </c>
    </row>
    <row r="11" spans="1:17" x14ac:dyDescent="0.25">
      <c r="B11" s="135">
        <v>7000</v>
      </c>
      <c r="C11" s="136">
        <f t="shared" si="1"/>
        <v>700</v>
      </c>
      <c r="D11" s="136">
        <f t="shared" si="0"/>
        <v>1400</v>
      </c>
      <c r="E11" s="136">
        <f t="shared" si="0"/>
        <v>2100</v>
      </c>
      <c r="F11" s="136">
        <f t="shared" si="0"/>
        <v>2800</v>
      </c>
      <c r="G11" s="136">
        <f t="shared" si="0"/>
        <v>3500</v>
      </c>
      <c r="H11" s="136">
        <f t="shared" si="0"/>
        <v>4200</v>
      </c>
      <c r="I11" s="136">
        <f t="shared" si="0"/>
        <v>4900</v>
      </c>
      <c r="J11" s="136">
        <f t="shared" si="0"/>
        <v>5600</v>
      </c>
      <c r="K11" s="136">
        <f t="shared" si="0"/>
        <v>6300</v>
      </c>
      <c r="L11" s="136">
        <f t="shared" si="0"/>
        <v>7000</v>
      </c>
      <c r="M11" s="136">
        <f t="shared" si="0"/>
        <v>7700.0000000000009</v>
      </c>
      <c r="N11" s="136">
        <f t="shared" si="0"/>
        <v>8400</v>
      </c>
      <c r="O11" s="136">
        <f t="shared" si="0"/>
        <v>9100</v>
      </c>
      <c r="P11" s="136">
        <f t="shared" si="0"/>
        <v>9800</v>
      </c>
      <c r="Q11" s="136">
        <f t="shared" si="0"/>
        <v>10500</v>
      </c>
    </row>
    <row r="12" spans="1:17" x14ac:dyDescent="0.25">
      <c r="B12" s="135">
        <v>8000</v>
      </c>
      <c r="C12" s="136">
        <f t="shared" si="1"/>
        <v>800</v>
      </c>
      <c r="D12" s="136">
        <f t="shared" si="0"/>
        <v>1600</v>
      </c>
      <c r="E12" s="136">
        <f t="shared" si="0"/>
        <v>2400</v>
      </c>
      <c r="F12" s="136">
        <f t="shared" si="0"/>
        <v>3200</v>
      </c>
      <c r="G12" s="136">
        <f t="shared" si="0"/>
        <v>4000</v>
      </c>
      <c r="H12" s="136">
        <f t="shared" si="0"/>
        <v>4800</v>
      </c>
      <c r="I12" s="136">
        <f t="shared" si="0"/>
        <v>5600</v>
      </c>
      <c r="J12" s="136">
        <f t="shared" si="0"/>
        <v>6400</v>
      </c>
      <c r="K12" s="136">
        <f t="shared" si="0"/>
        <v>7200</v>
      </c>
      <c r="L12" s="136">
        <f t="shared" si="0"/>
        <v>8000</v>
      </c>
      <c r="M12" s="136">
        <f t="shared" si="0"/>
        <v>8800</v>
      </c>
      <c r="N12" s="136">
        <f t="shared" si="0"/>
        <v>9600</v>
      </c>
      <c r="O12" s="136">
        <f t="shared" si="0"/>
        <v>10400</v>
      </c>
      <c r="P12" s="136">
        <f t="shared" si="0"/>
        <v>11200</v>
      </c>
      <c r="Q12" s="136">
        <f t="shared" si="0"/>
        <v>12000</v>
      </c>
    </row>
    <row r="13" spans="1:17" x14ac:dyDescent="0.25">
      <c r="B13" s="135">
        <v>9000</v>
      </c>
      <c r="C13" s="136">
        <f t="shared" si="1"/>
        <v>900</v>
      </c>
      <c r="D13" s="136">
        <f t="shared" si="0"/>
        <v>1800</v>
      </c>
      <c r="E13" s="136">
        <f t="shared" si="0"/>
        <v>2700</v>
      </c>
      <c r="F13" s="136">
        <f t="shared" si="0"/>
        <v>3600</v>
      </c>
      <c r="G13" s="136">
        <f t="shared" si="0"/>
        <v>4500</v>
      </c>
      <c r="H13" s="136">
        <f t="shared" si="0"/>
        <v>5400</v>
      </c>
      <c r="I13" s="136">
        <f t="shared" si="0"/>
        <v>6300</v>
      </c>
      <c r="J13" s="136">
        <f t="shared" si="0"/>
        <v>7200</v>
      </c>
      <c r="K13" s="136">
        <f t="shared" si="0"/>
        <v>8100</v>
      </c>
      <c r="L13" s="136">
        <f t="shared" si="0"/>
        <v>9000</v>
      </c>
      <c r="M13" s="136">
        <f t="shared" si="0"/>
        <v>9900</v>
      </c>
      <c r="N13" s="136">
        <f t="shared" si="0"/>
        <v>10800</v>
      </c>
      <c r="O13" s="136">
        <f t="shared" si="0"/>
        <v>11700</v>
      </c>
      <c r="P13" s="136">
        <f t="shared" si="0"/>
        <v>12600</v>
      </c>
      <c r="Q13" s="136">
        <f t="shared" si="0"/>
        <v>13500</v>
      </c>
    </row>
    <row r="14" spans="1:17" x14ac:dyDescent="0.25">
      <c r="B14" s="135">
        <v>10000</v>
      </c>
      <c r="C14" s="136">
        <f t="shared" si="1"/>
        <v>1000</v>
      </c>
      <c r="D14" s="136">
        <f t="shared" si="0"/>
        <v>2000</v>
      </c>
      <c r="E14" s="136">
        <f t="shared" si="0"/>
        <v>3000</v>
      </c>
      <c r="F14" s="136">
        <f t="shared" si="0"/>
        <v>4000</v>
      </c>
      <c r="G14" s="136">
        <f t="shared" si="0"/>
        <v>5000</v>
      </c>
      <c r="H14" s="136">
        <f t="shared" si="0"/>
        <v>6000</v>
      </c>
      <c r="I14" s="136">
        <f t="shared" si="0"/>
        <v>7000</v>
      </c>
      <c r="J14" s="136">
        <f t="shared" si="0"/>
        <v>8000</v>
      </c>
      <c r="K14" s="136">
        <f t="shared" si="0"/>
        <v>9000</v>
      </c>
      <c r="L14" s="136">
        <f t="shared" si="0"/>
        <v>10000</v>
      </c>
      <c r="M14" s="136">
        <f t="shared" si="0"/>
        <v>11000</v>
      </c>
      <c r="N14" s="136">
        <f t="shared" si="0"/>
        <v>12000</v>
      </c>
      <c r="O14" s="136">
        <f t="shared" si="0"/>
        <v>13000</v>
      </c>
      <c r="P14" s="136">
        <f t="shared" si="0"/>
        <v>14000</v>
      </c>
      <c r="Q14" s="136">
        <f t="shared" si="0"/>
        <v>15000</v>
      </c>
    </row>
    <row r="15" spans="1:17" x14ac:dyDescent="0.25">
      <c r="B15" s="135">
        <v>11000</v>
      </c>
      <c r="C15" s="136">
        <f t="shared" si="1"/>
        <v>1100</v>
      </c>
      <c r="D15" s="136">
        <f t="shared" si="0"/>
        <v>2200</v>
      </c>
      <c r="E15" s="136">
        <f t="shared" si="0"/>
        <v>3300</v>
      </c>
      <c r="F15" s="136">
        <f t="shared" si="0"/>
        <v>4400</v>
      </c>
      <c r="G15" s="136">
        <f t="shared" si="0"/>
        <v>5500</v>
      </c>
      <c r="H15" s="136">
        <f t="shared" si="0"/>
        <v>6600</v>
      </c>
      <c r="I15" s="136">
        <f t="shared" si="0"/>
        <v>7699.9999999999991</v>
      </c>
      <c r="J15" s="136">
        <f t="shared" si="0"/>
        <v>8800</v>
      </c>
      <c r="K15" s="136">
        <f t="shared" si="0"/>
        <v>9900</v>
      </c>
      <c r="L15" s="136">
        <f t="shared" si="0"/>
        <v>11000</v>
      </c>
      <c r="M15" s="136">
        <f t="shared" si="0"/>
        <v>12100.000000000002</v>
      </c>
      <c r="N15" s="136">
        <f t="shared" si="0"/>
        <v>13200</v>
      </c>
      <c r="O15" s="136">
        <f t="shared" si="0"/>
        <v>14300</v>
      </c>
      <c r="P15" s="136">
        <f t="shared" si="0"/>
        <v>15399.999999999998</v>
      </c>
      <c r="Q15" s="136">
        <f t="shared" si="0"/>
        <v>16500</v>
      </c>
    </row>
    <row r="16" spans="1:17" x14ac:dyDescent="0.25">
      <c r="B16" s="135">
        <v>12000</v>
      </c>
      <c r="C16" s="136">
        <f t="shared" si="1"/>
        <v>1200</v>
      </c>
      <c r="D16" s="136">
        <f t="shared" si="0"/>
        <v>2400</v>
      </c>
      <c r="E16" s="136">
        <f t="shared" si="0"/>
        <v>3600</v>
      </c>
      <c r="F16" s="136">
        <f t="shared" si="0"/>
        <v>4800</v>
      </c>
      <c r="G16" s="136">
        <f t="shared" si="0"/>
        <v>6000</v>
      </c>
      <c r="H16" s="136">
        <f t="shared" si="0"/>
        <v>7200</v>
      </c>
      <c r="I16" s="136">
        <f t="shared" si="0"/>
        <v>8400</v>
      </c>
      <c r="J16" s="136">
        <f t="shared" si="0"/>
        <v>9600</v>
      </c>
      <c r="K16" s="136">
        <f t="shared" si="0"/>
        <v>10800</v>
      </c>
      <c r="L16" s="136">
        <f t="shared" si="0"/>
        <v>12000</v>
      </c>
      <c r="M16" s="136">
        <f t="shared" si="0"/>
        <v>13200.000000000002</v>
      </c>
      <c r="N16" s="136">
        <f t="shared" si="0"/>
        <v>14400</v>
      </c>
      <c r="O16" s="136">
        <f t="shared" si="0"/>
        <v>15600</v>
      </c>
      <c r="P16" s="136">
        <f t="shared" si="0"/>
        <v>16800</v>
      </c>
      <c r="Q16" s="136">
        <f t="shared" si="0"/>
        <v>18000</v>
      </c>
    </row>
    <row r="17" spans="2:17" x14ac:dyDescent="0.25">
      <c r="B17" s="135">
        <v>13000</v>
      </c>
      <c r="C17" s="136">
        <f t="shared" si="1"/>
        <v>1300</v>
      </c>
      <c r="D17" s="136">
        <f t="shared" si="0"/>
        <v>2600</v>
      </c>
      <c r="E17" s="136">
        <f t="shared" si="0"/>
        <v>3900</v>
      </c>
      <c r="F17" s="136">
        <f t="shared" si="0"/>
        <v>5200</v>
      </c>
      <c r="G17" s="136">
        <f t="shared" si="0"/>
        <v>6500</v>
      </c>
      <c r="H17" s="136">
        <f t="shared" si="0"/>
        <v>7800</v>
      </c>
      <c r="I17" s="136">
        <f t="shared" si="0"/>
        <v>9100</v>
      </c>
      <c r="J17" s="136">
        <f t="shared" si="0"/>
        <v>10400</v>
      </c>
      <c r="K17" s="136">
        <f t="shared" si="0"/>
        <v>11700</v>
      </c>
      <c r="L17" s="136">
        <f t="shared" si="0"/>
        <v>13000</v>
      </c>
      <c r="M17" s="136">
        <f t="shared" si="0"/>
        <v>14300.000000000002</v>
      </c>
      <c r="N17" s="136">
        <f t="shared" si="0"/>
        <v>15600</v>
      </c>
      <c r="O17" s="136">
        <f t="shared" si="0"/>
        <v>16900</v>
      </c>
      <c r="P17" s="136">
        <f t="shared" si="0"/>
        <v>18200</v>
      </c>
      <c r="Q17" s="136">
        <f t="shared" si="0"/>
        <v>19500</v>
      </c>
    </row>
    <row r="18" spans="2:17" x14ac:dyDescent="0.25">
      <c r="B18" s="135">
        <v>14000</v>
      </c>
      <c r="C18" s="136">
        <f t="shared" si="1"/>
        <v>1400</v>
      </c>
      <c r="D18" s="136">
        <f t="shared" si="0"/>
        <v>2800</v>
      </c>
      <c r="E18" s="136">
        <f t="shared" si="0"/>
        <v>4200</v>
      </c>
      <c r="F18" s="136">
        <f t="shared" si="0"/>
        <v>5600</v>
      </c>
      <c r="G18" s="136">
        <f t="shared" si="0"/>
        <v>7000</v>
      </c>
      <c r="H18" s="136">
        <f t="shared" si="0"/>
        <v>8400</v>
      </c>
      <c r="I18" s="136">
        <f t="shared" si="0"/>
        <v>9800</v>
      </c>
      <c r="J18" s="136">
        <f t="shared" si="0"/>
        <v>11200</v>
      </c>
      <c r="K18" s="136">
        <f t="shared" si="0"/>
        <v>12600</v>
      </c>
      <c r="L18" s="136">
        <f t="shared" si="0"/>
        <v>14000</v>
      </c>
      <c r="M18" s="136">
        <f t="shared" si="0"/>
        <v>15400.000000000002</v>
      </c>
      <c r="N18" s="136">
        <f t="shared" si="0"/>
        <v>16800</v>
      </c>
      <c r="O18" s="136">
        <f t="shared" si="0"/>
        <v>18200</v>
      </c>
      <c r="P18" s="136">
        <f t="shared" si="0"/>
        <v>19600</v>
      </c>
      <c r="Q18" s="136">
        <f t="shared" si="0"/>
        <v>21000</v>
      </c>
    </row>
    <row r="19" spans="2:17" x14ac:dyDescent="0.25">
      <c r="B19" s="135">
        <v>15000</v>
      </c>
      <c r="C19" s="136">
        <f t="shared" si="1"/>
        <v>1500</v>
      </c>
      <c r="D19" s="136">
        <f t="shared" si="0"/>
        <v>3000</v>
      </c>
      <c r="E19" s="136">
        <f t="shared" si="0"/>
        <v>4500</v>
      </c>
      <c r="F19" s="136">
        <f t="shared" si="0"/>
        <v>6000</v>
      </c>
      <c r="G19" s="136">
        <f t="shared" si="0"/>
        <v>7500</v>
      </c>
      <c r="H19" s="136">
        <f t="shared" si="0"/>
        <v>9000</v>
      </c>
      <c r="I19" s="136">
        <f t="shared" si="0"/>
        <v>10500</v>
      </c>
      <c r="J19" s="136">
        <f t="shared" si="0"/>
        <v>12000</v>
      </c>
      <c r="K19" s="136">
        <f t="shared" si="0"/>
        <v>13500</v>
      </c>
      <c r="L19" s="136">
        <f t="shared" si="0"/>
        <v>15000</v>
      </c>
      <c r="M19" s="136">
        <f t="shared" si="0"/>
        <v>16500</v>
      </c>
      <c r="N19" s="136">
        <f t="shared" si="0"/>
        <v>18000</v>
      </c>
      <c r="O19" s="136">
        <f t="shared" si="0"/>
        <v>19500</v>
      </c>
      <c r="P19" s="136">
        <f t="shared" si="0"/>
        <v>21000</v>
      </c>
      <c r="Q19" s="136">
        <f t="shared" si="0"/>
        <v>22500</v>
      </c>
    </row>
    <row r="21" spans="2:17" ht="15.75" customHeight="1" x14ac:dyDescent="0.2"/>
    <row r="22" spans="2:17" ht="15.75" customHeight="1" x14ac:dyDescent="0.2"/>
    <row r="23" spans="2:17" ht="15.75" customHeight="1" x14ac:dyDescent="0.2"/>
    <row r="24" spans="2:17" ht="15.75" customHeight="1" x14ac:dyDescent="0.2"/>
    <row r="25" spans="2:17" ht="15.75" customHeight="1" x14ac:dyDescent="0.2"/>
    <row r="26" spans="2:17" ht="15.75" customHeight="1" x14ac:dyDescent="0.2"/>
    <row r="27" spans="2:17" ht="15.75" customHeight="1" x14ac:dyDescent="0.2"/>
    <row r="28" spans="2:17" ht="15.75" customHeight="1" x14ac:dyDescent="0.2"/>
    <row r="29" spans="2:17" ht="15.75" customHeight="1" x14ac:dyDescent="0.2"/>
    <row r="30" spans="2:17" ht="15.75" customHeight="1" x14ac:dyDescent="0.2"/>
    <row r="31" spans="2:17" ht="15.75" customHeight="1" x14ac:dyDescent="0.2"/>
    <row r="32" spans="2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opLeftCell="C1" workbookViewId="0">
      <selection activeCell="D2" sqref="D2"/>
    </sheetView>
  </sheetViews>
  <sheetFormatPr defaultColWidth="12.625" defaultRowHeight="15" customHeight="1" x14ac:dyDescent="0.2"/>
  <cols>
    <col min="1" max="1" width="12.5" customWidth="1"/>
    <col min="2" max="2" width="14.625" customWidth="1"/>
    <col min="3" max="3" width="16.125" customWidth="1"/>
    <col min="4" max="4" width="11.125" style="28" customWidth="1"/>
    <col min="5" max="5" width="16.625" style="35" customWidth="1"/>
    <col min="6" max="6" width="14.375" customWidth="1"/>
    <col min="7" max="26" width="7.625" customWidth="1"/>
  </cols>
  <sheetData>
    <row r="1" spans="1:27" x14ac:dyDescent="0.25">
      <c r="A1" s="60" t="s">
        <v>17</v>
      </c>
      <c r="B1" s="60" t="s">
        <v>18</v>
      </c>
      <c r="C1" s="60" t="s">
        <v>19</v>
      </c>
      <c r="D1" s="61" t="s">
        <v>20</v>
      </c>
      <c r="E1" s="62" t="s">
        <v>21</v>
      </c>
      <c r="F1" s="60" t="s">
        <v>1191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8" t="s">
        <v>22</v>
      </c>
      <c r="B2" s="8">
        <v>1000</v>
      </c>
      <c r="C2" s="8" t="s">
        <v>23</v>
      </c>
      <c r="D2" s="31">
        <f t="shared" ref="D2:D271" si="0">E2*28</f>
        <v>9660</v>
      </c>
      <c r="E2" s="33">
        <v>345</v>
      </c>
      <c r="F2" s="32">
        <f xml:space="preserve"> SalesData[Sales]/SalesData[Units]</f>
        <v>28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8" t="s">
        <v>22</v>
      </c>
      <c r="B3" s="8">
        <v>1050</v>
      </c>
      <c r="C3" s="8" t="s">
        <v>23</v>
      </c>
      <c r="D3" s="31">
        <f t="shared" si="0"/>
        <v>5936</v>
      </c>
      <c r="E3" s="33">
        <v>212</v>
      </c>
      <c r="F3" s="32">
        <f xml:space="preserve"> SalesData[Sales]/SalesData[Units]</f>
        <v>28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8" t="s">
        <v>22</v>
      </c>
      <c r="B4" s="8">
        <v>2000</v>
      </c>
      <c r="C4" s="8" t="s">
        <v>23</v>
      </c>
      <c r="D4" s="31">
        <f t="shared" si="0"/>
        <v>10136</v>
      </c>
      <c r="E4" s="33">
        <v>362</v>
      </c>
      <c r="F4" s="32">
        <f xml:space="preserve"> SalesData[Sales]/SalesData[Units]</f>
        <v>28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8" t="s">
        <v>22</v>
      </c>
      <c r="B5" s="8">
        <v>2050</v>
      </c>
      <c r="C5" s="8" t="s">
        <v>23</v>
      </c>
      <c r="D5" s="31">
        <f t="shared" si="0"/>
        <v>3388</v>
      </c>
      <c r="E5" s="33">
        <v>121</v>
      </c>
      <c r="F5" s="32">
        <f xml:space="preserve"> SalesData[Sales]/SalesData[Units]</f>
        <v>28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8" t="s">
        <v>22</v>
      </c>
      <c r="B6" s="8">
        <v>3000</v>
      </c>
      <c r="C6" s="8" t="s">
        <v>23</v>
      </c>
      <c r="D6" s="31">
        <f t="shared" si="0"/>
        <v>14056</v>
      </c>
      <c r="E6" s="33">
        <v>502</v>
      </c>
      <c r="F6" s="32">
        <f xml:space="preserve"> SalesData[Sales]/SalesData[Units]</f>
        <v>28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8" t="s">
        <v>22</v>
      </c>
      <c r="B7" s="8">
        <v>3050</v>
      </c>
      <c r="C7" s="8" t="s">
        <v>23</v>
      </c>
      <c r="D7" s="31">
        <f t="shared" si="0"/>
        <v>10136</v>
      </c>
      <c r="E7" s="33">
        <v>362</v>
      </c>
      <c r="F7" s="32">
        <f xml:space="preserve"> SalesData[Sales]/SalesData[Units]</f>
        <v>28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8" t="s">
        <v>22</v>
      </c>
      <c r="B8" s="8">
        <v>1000</v>
      </c>
      <c r="C8" s="8" t="s">
        <v>24</v>
      </c>
      <c r="D8" s="31">
        <f t="shared" si="0"/>
        <v>14588</v>
      </c>
      <c r="E8" s="33">
        <v>521</v>
      </c>
      <c r="F8" s="32">
        <f xml:space="preserve"> SalesData[Sales]/SalesData[Units]</f>
        <v>28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8" t="s">
        <v>22</v>
      </c>
      <c r="B9" s="8">
        <v>1050</v>
      </c>
      <c r="C9" s="8" t="s">
        <v>24</v>
      </c>
      <c r="D9" s="31">
        <f t="shared" si="0"/>
        <v>6552</v>
      </c>
      <c r="E9" s="33">
        <v>234</v>
      </c>
      <c r="F9" s="32">
        <f xml:space="preserve"> SalesData[Sales]/SalesData[Units]</f>
        <v>28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8" t="s">
        <v>22</v>
      </c>
      <c r="B10" s="8">
        <v>2000</v>
      </c>
      <c r="C10" s="8" t="s">
        <v>24</v>
      </c>
      <c r="D10" s="31">
        <f t="shared" si="0"/>
        <v>11788</v>
      </c>
      <c r="E10" s="33">
        <v>421</v>
      </c>
      <c r="F10" s="32">
        <f xml:space="preserve"> SalesData[Sales]/SalesData[Units]</f>
        <v>28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8" t="s">
        <v>22</v>
      </c>
      <c r="B11" s="8">
        <v>2050</v>
      </c>
      <c r="C11" s="8" t="s">
        <v>24</v>
      </c>
      <c r="D11" s="31">
        <f t="shared" si="0"/>
        <v>9072</v>
      </c>
      <c r="E11" s="33">
        <v>324</v>
      </c>
      <c r="F11" s="32">
        <f xml:space="preserve"> SalesData[Sales]/SalesData[Units]</f>
        <v>28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8" t="s">
        <v>22</v>
      </c>
      <c r="B12" s="8">
        <v>3000</v>
      </c>
      <c r="C12" s="8" t="s">
        <v>24</v>
      </c>
      <c r="D12" s="31">
        <f t="shared" si="0"/>
        <v>3388</v>
      </c>
      <c r="E12" s="33">
        <v>121</v>
      </c>
      <c r="F12" s="32">
        <f xml:space="preserve"> SalesData[Sales]/SalesData[Units]</f>
        <v>28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8" t="s">
        <v>22</v>
      </c>
      <c r="B13" s="8">
        <v>3050</v>
      </c>
      <c r="C13" s="8" t="s">
        <v>24</v>
      </c>
      <c r="D13" s="31">
        <f t="shared" si="0"/>
        <v>15176</v>
      </c>
      <c r="E13" s="33">
        <v>542</v>
      </c>
      <c r="F13" s="32">
        <f xml:space="preserve"> SalesData[Sales]/SalesData[Units]</f>
        <v>28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8" t="s">
        <v>22</v>
      </c>
      <c r="B14" s="8">
        <v>1000</v>
      </c>
      <c r="C14" s="8" t="s">
        <v>25</v>
      </c>
      <c r="D14" s="31">
        <f t="shared" si="0"/>
        <v>5964</v>
      </c>
      <c r="E14" s="33">
        <v>213</v>
      </c>
      <c r="F14" s="32">
        <f xml:space="preserve"> SalesData[Sales]/SalesData[Units]</f>
        <v>28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8" t="s">
        <v>22</v>
      </c>
      <c r="B15" s="8">
        <v>1050</v>
      </c>
      <c r="C15" s="8" t="s">
        <v>25</v>
      </c>
      <c r="D15" s="31">
        <f t="shared" si="0"/>
        <v>6748</v>
      </c>
      <c r="E15" s="33">
        <v>241</v>
      </c>
      <c r="F15" s="32">
        <f xml:space="preserve"> SalesData[Sales]/SalesData[Units]</f>
        <v>28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8" t="s">
        <v>22</v>
      </c>
      <c r="B16" s="8">
        <v>2000</v>
      </c>
      <c r="C16" s="8" t="s">
        <v>25</v>
      </c>
      <c r="D16" s="31">
        <f t="shared" si="0"/>
        <v>11508</v>
      </c>
      <c r="E16" s="33">
        <v>411</v>
      </c>
      <c r="F16" s="32">
        <f xml:space="preserve"> SalesData[Sales]/SalesData[Units]</f>
        <v>28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8" t="s">
        <v>22</v>
      </c>
      <c r="B17" s="8">
        <v>2050</v>
      </c>
      <c r="C17" s="8" t="s">
        <v>25</v>
      </c>
      <c r="D17" s="31">
        <f t="shared" si="0"/>
        <v>3416</v>
      </c>
      <c r="E17" s="33">
        <v>122</v>
      </c>
      <c r="F17" s="32">
        <f xml:space="preserve"> SalesData[Sales]/SalesData[Units]</f>
        <v>28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8" t="s">
        <v>22</v>
      </c>
      <c r="B18" s="8">
        <v>3000</v>
      </c>
      <c r="C18" s="8" t="s">
        <v>25</v>
      </c>
      <c r="D18" s="31">
        <f t="shared" si="0"/>
        <v>14588</v>
      </c>
      <c r="E18" s="33">
        <v>521</v>
      </c>
      <c r="F18" s="32">
        <f xml:space="preserve"> SalesData[Sales]/SalesData[Units]</f>
        <v>28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8" t="s">
        <v>22</v>
      </c>
      <c r="B19" s="8">
        <v>3050</v>
      </c>
      <c r="C19" s="8" t="s">
        <v>25</v>
      </c>
      <c r="D19" s="31">
        <f t="shared" si="0"/>
        <v>17640</v>
      </c>
      <c r="E19" s="33">
        <v>630</v>
      </c>
      <c r="F19" s="32">
        <f xml:space="preserve"> SalesData[Sales]/SalesData[Units]</f>
        <v>28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8" t="s">
        <v>22</v>
      </c>
      <c r="B20" s="8">
        <v>1000</v>
      </c>
      <c r="C20" s="8" t="s">
        <v>26</v>
      </c>
      <c r="D20" s="31">
        <f t="shared" si="0"/>
        <v>9856</v>
      </c>
      <c r="E20" s="33">
        <v>352</v>
      </c>
      <c r="F20" s="32">
        <f xml:space="preserve"> SalesData[Sales]/SalesData[Units]</f>
        <v>28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8" t="s">
        <v>22</v>
      </c>
      <c r="B21" s="8">
        <v>1050</v>
      </c>
      <c r="C21" s="8" t="s">
        <v>26</v>
      </c>
      <c r="D21" s="31">
        <f t="shared" si="0"/>
        <v>9016</v>
      </c>
      <c r="E21" s="33">
        <v>322</v>
      </c>
      <c r="F21" s="32">
        <f xml:space="preserve"> SalesData[Sales]/SalesData[Units]</f>
        <v>28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8" t="s">
        <v>22</v>
      </c>
      <c r="B22" s="8">
        <v>2000</v>
      </c>
      <c r="C22" s="8" t="s">
        <v>26</v>
      </c>
      <c r="D22" s="31">
        <f t="shared" si="0"/>
        <v>17976</v>
      </c>
      <c r="E22" s="33">
        <v>642</v>
      </c>
      <c r="F22" s="32">
        <f xml:space="preserve"> SalesData[Sales]/SalesData[Units]</f>
        <v>28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8" t="s">
        <v>22</v>
      </c>
      <c r="B23" s="8">
        <v>2050</v>
      </c>
      <c r="C23" s="8" t="s">
        <v>26</v>
      </c>
      <c r="D23" s="31">
        <f t="shared" si="0"/>
        <v>14616</v>
      </c>
      <c r="E23" s="33">
        <v>522</v>
      </c>
      <c r="F23" s="32">
        <f xml:space="preserve"> SalesData[Sales]/SalesData[Units]</f>
        <v>28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8" t="s">
        <v>22</v>
      </c>
      <c r="B24" s="8">
        <v>3000</v>
      </c>
      <c r="C24" s="8" t="s">
        <v>26</v>
      </c>
      <c r="D24" s="31">
        <f t="shared" si="0"/>
        <v>3724</v>
      </c>
      <c r="E24" s="33">
        <v>133</v>
      </c>
      <c r="F24" s="32">
        <f xml:space="preserve"> SalesData[Sales]/SalesData[Units]</f>
        <v>28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A25" s="8" t="s">
        <v>22</v>
      </c>
      <c r="B25" s="8">
        <v>3050</v>
      </c>
      <c r="C25" s="8" t="s">
        <v>26</v>
      </c>
      <c r="D25" s="31">
        <f t="shared" si="0"/>
        <v>12712</v>
      </c>
      <c r="E25" s="33">
        <v>454</v>
      </c>
      <c r="F25" s="32">
        <f xml:space="preserve"> SalesData[Sales]/SalesData[Units]</f>
        <v>28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8" t="s">
        <v>22</v>
      </c>
      <c r="B26" s="8">
        <v>1000</v>
      </c>
      <c r="C26" s="8" t="s">
        <v>27</v>
      </c>
      <c r="D26" s="31">
        <f t="shared" si="0"/>
        <v>16828</v>
      </c>
      <c r="E26" s="33">
        <v>601</v>
      </c>
      <c r="F26" s="32">
        <f xml:space="preserve"> SalesData[Sales]/SalesData[Units]</f>
        <v>28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8" t="s">
        <v>22</v>
      </c>
      <c r="B27" s="8">
        <v>1050</v>
      </c>
      <c r="C27" s="8" t="s">
        <v>27</v>
      </c>
      <c r="D27" s="31">
        <f t="shared" si="0"/>
        <v>14056</v>
      </c>
      <c r="E27" s="33">
        <v>502</v>
      </c>
      <c r="F27" s="32">
        <f xml:space="preserve"> SalesData[Sales]/SalesData[Units]</f>
        <v>28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8" t="s">
        <v>22</v>
      </c>
      <c r="B28" s="8">
        <v>2000</v>
      </c>
      <c r="C28" s="8" t="s">
        <v>27</v>
      </c>
      <c r="D28" s="31">
        <f t="shared" si="0"/>
        <v>8456</v>
      </c>
      <c r="E28" s="33">
        <v>302</v>
      </c>
      <c r="F28" s="32">
        <f xml:space="preserve"> SalesData[Sales]/SalesData[Units]</f>
        <v>28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8" t="s">
        <v>22</v>
      </c>
      <c r="B29" s="8">
        <v>2050</v>
      </c>
      <c r="C29" s="8" t="s">
        <v>27</v>
      </c>
      <c r="D29" s="31">
        <f t="shared" si="0"/>
        <v>17808</v>
      </c>
      <c r="E29" s="33">
        <v>636</v>
      </c>
      <c r="F29" s="32">
        <f xml:space="preserve"> SalesData[Sales]/SalesData[Units]</f>
        <v>28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8" t="s">
        <v>22</v>
      </c>
      <c r="B30" s="8">
        <v>3000</v>
      </c>
      <c r="C30" s="8" t="s">
        <v>27</v>
      </c>
      <c r="D30" s="31">
        <f t="shared" si="0"/>
        <v>3416</v>
      </c>
      <c r="E30" s="33">
        <v>122</v>
      </c>
      <c r="F30" s="32">
        <f xml:space="preserve"> SalesData[Sales]/SalesData[Units]</f>
        <v>28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8" t="s">
        <v>22</v>
      </c>
      <c r="B31" s="8">
        <v>3050</v>
      </c>
      <c r="C31" s="8" t="s">
        <v>27</v>
      </c>
      <c r="D31" s="31">
        <f t="shared" si="0"/>
        <v>13020</v>
      </c>
      <c r="E31" s="33">
        <v>465</v>
      </c>
      <c r="F31" s="32">
        <f xml:space="preserve"> SalesData[Sales]/SalesData[Units]</f>
        <v>28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8" t="s">
        <v>28</v>
      </c>
      <c r="B32" s="8">
        <v>1000</v>
      </c>
      <c r="C32" s="8" t="s">
        <v>23</v>
      </c>
      <c r="D32" s="31">
        <f t="shared" si="0"/>
        <v>17780</v>
      </c>
      <c r="E32" s="33">
        <v>635</v>
      </c>
      <c r="F32" s="32">
        <f xml:space="preserve"> SalesData[Sales]/SalesData[Units]</f>
        <v>28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8" t="s">
        <v>28</v>
      </c>
      <c r="B33" s="8">
        <v>1050</v>
      </c>
      <c r="C33" s="8" t="s">
        <v>23</v>
      </c>
      <c r="D33" s="31">
        <f t="shared" si="0"/>
        <v>7140</v>
      </c>
      <c r="E33" s="33">
        <v>255</v>
      </c>
      <c r="F33" s="32">
        <f xml:space="preserve"> SalesData[Sales]/SalesData[Units]</f>
        <v>28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8" t="s">
        <v>28</v>
      </c>
      <c r="B34" s="8">
        <v>2000</v>
      </c>
      <c r="C34" s="8" t="s">
        <v>23</v>
      </c>
      <c r="D34" s="31">
        <f t="shared" si="0"/>
        <v>7448</v>
      </c>
      <c r="E34" s="33">
        <v>266</v>
      </c>
      <c r="F34" s="32">
        <f xml:space="preserve"> SalesData[Sales]/SalesData[Units]</f>
        <v>28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8" t="s">
        <v>28</v>
      </c>
      <c r="B35" s="8">
        <v>2050</v>
      </c>
      <c r="C35" s="8" t="s">
        <v>23</v>
      </c>
      <c r="D35" s="31">
        <f t="shared" si="0"/>
        <v>6608</v>
      </c>
      <c r="E35" s="33">
        <v>236</v>
      </c>
      <c r="F35" s="32">
        <f xml:space="preserve"> SalesData[Sales]/SalesData[Units]</f>
        <v>28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8" t="s">
        <v>28</v>
      </c>
      <c r="B36" s="8">
        <v>3000</v>
      </c>
      <c r="C36" s="8" t="s">
        <v>23</v>
      </c>
      <c r="D36" s="31">
        <f t="shared" si="0"/>
        <v>9856</v>
      </c>
      <c r="E36" s="33">
        <v>352</v>
      </c>
      <c r="F36" s="32">
        <f xml:space="preserve"> SalesData[Sales]/SalesData[Units]</f>
        <v>28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8" t="s">
        <v>28</v>
      </c>
      <c r="B37" s="8">
        <v>3050</v>
      </c>
      <c r="C37" s="8" t="s">
        <v>23</v>
      </c>
      <c r="D37" s="31">
        <f t="shared" si="0"/>
        <v>10248</v>
      </c>
      <c r="E37" s="33">
        <v>366</v>
      </c>
      <c r="F37" s="32">
        <f xml:space="preserve"> SalesData[Sales]/SalesData[Units]</f>
        <v>28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8" t="s">
        <v>28</v>
      </c>
      <c r="B38" s="8">
        <v>1000</v>
      </c>
      <c r="C38" s="8" t="s">
        <v>24</v>
      </c>
      <c r="D38" s="31">
        <f t="shared" si="0"/>
        <v>14616</v>
      </c>
      <c r="E38" s="33">
        <v>522</v>
      </c>
      <c r="F38" s="32">
        <f xml:space="preserve"> SalesData[Sales]/SalesData[Units]</f>
        <v>28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8" t="s">
        <v>28</v>
      </c>
      <c r="B39" s="8">
        <v>1050</v>
      </c>
      <c r="C39" s="8" t="s">
        <v>24</v>
      </c>
      <c r="D39" s="31">
        <f t="shared" si="0"/>
        <v>11816</v>
      </c>
      <c r="E39" s="33">
        <v>422</v>
      </c>
      <c r="F39" s="32">
        <f xml:space="preserve"> SalesData[Sales]/SalesData[Units]</f>
        <v>28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8" t="s">
        <v>28</v>
      </c>
      <c r="B40" s="8">
        <v>2000</v>
      </c>
      <c r="C40" s="8" t="s">
        <v>24</v>
      </c>
      <c r="D40" s="31">
        <f t="shared" si="0"/>
        <v>14896</v>
      </c>
      <c r="E40" s="33">
        <v>532</v>
      </c>
      <c r="F40" s="32">
        <f xml:space="preserve"> SalesData[Sales]/SalesData[Units]</f>
        <v>28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8" t="s">
        <v>28</v>
      </c>
      <c r="B41" s="8">
        <v>2050</v>
      </c>
      <c r="C41" s="8" t="s">
        <v>24</v>
      </c>
      <c r="D41" s="31">
        <f t="shared" si="0"/>
        <v>3724</v>
      </c>
      <c r="E41" s="33">
        <v>133</v>
      </c>
      <c r="F41" s="32">
        <f xml:space="preserve"> SalesData[Sales]/SalesData[Units]</f>
        <v>28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8" t="s">
        <v>28</v>
      </c>
      <c r="B42" s="8">
        <v>3000</v>
      </c>
      <c r="C42" s="8" t="s">
        <v>24</v>
      </c>
      <c r="D42" s="31">
        <f t="shared" si="0"/>
        <v>14616</v>
      </c>
      <c r="E42" s="33">
        <v>522</v>
      </c>
      <c r="F42" s="32">
        <f xml:space="preserve"> SalesData[Sales]/SalesData[Units]</f>
        <v>28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8" t="s">
        <v>28</v>
      </c>
      <c r="B43" s="8">
        <v>3050</v>
      </c>
      <c r="C43" s="8" t="s">
        <v>24</v>
      </c>
      <c r="D43" s="31">
        <f t="shared" si="0"/>
        <v>9016</v>
      </c>
      <c r="E43" s="33">
        <v>322</v>
      </c>
      <c r="F43" s="32">
        <f xml:space="preserve"> SalesData[Sales]/SalesData[Units]</f>
        <v>28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8" t="s">
        <v>28</v>
      </c>
      <c r="B44" s="8">
        <v>1000</v>
      </c>
      <c r="C44" s="8" t="s">
        <v>25</v>
      </c>
      <c r="D44" s="31">
        <f t="shared" si="0"/>
        <v>11928</v>
      </c>
      <c r="E44" s="33">
        <v>426</v>
      </c>
      <c r="F44" s="32">
        <f xml:space="preserve"> SalesData[Sales]/SalesData[Units]</f>
        <v>28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8" t="s">
        <v>28</v>
      </c>
      <c r="B45" s="8">
        <v>1050</v>
      </c>
      <c r="C45" s="8" t="s">
        <v>25</v>
      </c>
      <c r="D45" s="31">
        <f t="shared" si="0"/>
        <v>11480</v>
      </c>
      <c r="E45" s="33">
        <v>410</v>
      </c>
      <c r="F45" s="32">
        <f xml:space="preserve"> SalesData[Sales]/SalesData[Units]</f>
        <v>28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8" t="s">
        <v>28</v>
      </c>
      <c r="B46" s="8">
        <v>2000</v>
      </c>
      <c r="C46" s="8" t="s">
        <v>25</v>
      </c>
      <c r="D46" s="31">
        <f t="shared" si="0"/>
        <v>8960</v>
      </c>
      <c r="E46" s="33">
        <v>320</v>
      </c>
      <c r="F46" s="32">
        <f xml:space="preserve"> SalesData[Sales]/SalesData[Units]</f>
        <v>28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8" t="s">
        <v>28</v>
      </c>
      <c r="B47" s="8">
        <v>2050</v>
      </c>
      <c r="C47" s="8" t="s">
        <v>25</v>
      </c>
      <c r="D47" s="31">
        <f t="shared" si="0"/>
        <v>18284</v>
      </c>
      <c r="E47" s="33">
        <v>653</v>
      </c>
      <c r="F47" s="32">
        <f xml:space="preserve"> SalesData[Sales]/SalesData[Units]</f>
        <v>28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8" t="s">
        <v>28</v>
      </c>
      <c r="B48" s="8">
        <v>3000</v>
      </c>
      <c r="C48" s="8" t="s">
        <v>25</v>
      </c>
      <c r="D48" s="31">
        <f t="shared" si="0"/>
        <v>14028</v>
      </c>
      <c r="E48" s="33">
        <v>501</v>
      </c>
      <c r="F48" s="32">
        <f xml:space="preserve"> SalesData[Sales]/SalesData[Units]</f>
        <v>28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8" t="s">
        <v>28</v>
      </c>
      <c r="B49" s="8">
        <v>3050</v>
      </c>
      <c r="C49" s="8" t="s">
        <v>25</v>
      </c>
      <c r="D49" s="31">
        <f t="shared" si="0"/>
        <v>11256</v>
      </c>
      <c r="E49" s="33">
        <v>402</v>
      </c>
      <c r="F49" s="32">
        <f xml:space="preserve"> SalesData[Sales]/SalesData[Units]</f>
        <v>28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8" t="s">
        <v>28</v>
      </c>
      <c r="B50" s="8">
        <v>1000</v>
      </c>
      <c r="C50" s="8" t="s">
        <v>26</v>
      </c>
      <c r="D50" s="31">
        <f t="shared" si="0"/>
        <v>11760</v>
      </c>
      <c r="E50" s="33">
        <v>420</v>
      </c>
      <c r="F50" s="32">
        <f xml:space="preserve"> SalesData[Sales]/SalesData[Units]</f>
        <v>28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8" t="s">
        <v>28</v>
      </c>
      <c r="B51" s="8">
        <v>1050</v>
      </c>
      <c r="C51" s="8" t="s">
        <v>26</v>
      </c>
      <c r="D51" s="31">
        <f t="shared" si="0"/>
        <v>10080</v>
      </c>
      <c r="E51" s="33">
        <v>360</v>
      </c>
      <c r="F51" s="32">
        <f xml:space="preserve"> SalesData[Sales]/SalesData[Units]</f>
        <v>28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8" t="s">
        <v>28</v>
      </c>
      <c r="B52" s="8">
        <v>2000</v>
      </c>
      <c r="C52" s="8" t="s">
        <v>26</v>
      </c>
      <c r="D52" s="31">
        <f t="shared" si="0"/>
        <v>11760</v>
      </c>
      <c r="E52" s="33">
        <v>420</v>
      </c>
      <c r="F52" s="32">
        <f xml:space="preserve"> SalesData[Sales]/SalesData[Units]</f>
        <v>28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8" t="s">
        <v>28</v>
      </c>
      <c r="B53" s="8">
        <v>2050</v>
      </c>
      <c r="C53" s="8" t="s">
        <v>26</v>
      </c>
      <c r="D53" s="31">
        <f t="shared" si="0"/>
        <v>8484</v>
      </c>
      <c r="E53" s="33">
        <v>303</v>
      </c>
      <c r="F53" s="32">
        <f xml:space="preserve"> SalesData[Sales]/SalesData[Units]</f>
        <v>28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8" t="s">
        <v>28</v>
      </c>
      <c r="B54" s="8">
        <v>3000</v>
      </c>
      <c r="C54" s="8" t="s">
        <v>26</v>
      </c>
      <c r="D54" s="31">
        <f t="shared" si="0"/>
        <v>16856</v>
      </c>
      <c r="E54" s="33">
        <v>602</v>
      </c>
      <c r="F54" s="32">
        <f xml:space="preserve"> SalesData[Sales]/SalesData[Units]</f>
        <v>28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8" t="s">
        <v>28</v>
      </c>
      <c r="B55" s="8">
        <v>3050</v>
      </c>
      <c r="C55" s="8" t="s">
        <v>26</v>
      </c>
      <c r="D55" s="31">
        <f t="shared" si="0"/>
        <v>14560</v>
      </c>
      <c r="E55" s="33">
        <v>520</v>
      </c>
      <c r="F55" s="32">
        <f xml:space="preserve"> SalesData[Sales]/SalesData[Units]</f>
        <v>28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8" t="s">
        <v>28</v>
      </c>
      <c r="B56" s="8">
        <v>1000</v>
      </c>
      <c r="C56" s="8" t="s">
        <v>27</v>
      </c>
      <c r="D56" s="31">
        <f t="shared" si="0"/>
        <v>8456</v>
      </c>
      <c r="E56" s="33">
        <v>302</v>
      </c>
      <c r="F56" s="32">
        <f xml:space="preserve"> SalesData[Sales]/SalesData[Units]</f>
        <v>28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8" t="s">
        <v>28</v>
      </c>
      <c r="B57" s="8">
        <v>1050</v>
      </c>
      <c r="C57" s="8" t="s">
        <v>27</v>
      </c>
      <c r="D57" s="31">
        <f t="shared" si="0"/>
        <v>5684</v>
      </c>
      <c r="E57" s="33">
        <v>203</v>
      </c>
      <c r="F57" s="32">
        <f xml:space="preserve"> SalesData[Sales]/SalesData[Units]</f>
        <v>28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8" t="s">
        <v>28</v>
      </c>
      <c r="B58" s="8">
        <v>2000</v>
      </c>
      <c r="C58" s="8" t="s">
        <v>27</v>
      </c>
      <c r="D58" s="31">
        <f t="shared" si="0"/>
        <v>5740</v>
      </c>
      <c r="E58" s="33">
        <v>205</v>
      </c>
      <c r="F58" s="32">
        <f xml:space="preserve"> SalesData[Sales]/SalesData[Units]</f>
        <v>28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8" t="s">
        <v>28</v>
      </c>
      <c r="B59" s="8">
        <v>2050</v>
      </c>
      <c r="C59" s="8" t="s">
        <v>27</v>
      </c>
      <c r="D59" s="31">
        <f t="shared" si="0"/>
        <v>11228</v>
      </c>
      <c r="E59" s="33">
        <v>401</v>
      </c>
      <c r="F59" s="32">
        <f xml:space="preserve"> SalesData[Sales]/SalesData[Units]</f>
        <v>28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8" t="s">
        <v>28</v>
      </c>
      <c r="B60" s="8">
        <v>3000</v>
      </c>
      <c r="C60" s="8" t="s">
        <v>27</v>
      </c>
      <c r="D60" s="31">
        <f t="shared" si="0"/>
        <v>17360</v>
      </c>
      <c r="E60" s="33">
        <v>620</v>
      </c>
      <c r="F60" s="32">
        <f xml:space="preserve"> SalesData[Sales]/SalesData[Units]</f>
        <v>28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8" t="s">
        <v>28</v>
      </c>
      <c r="B61" s="8">
        <v>3050</v>
      </c>
      <c r="C61" s="8" t="s">
        <v>27</v>
      </c>
      <c r="D61" s="31">
        <f t="shared" si="0"/>
        <v>6524</v>
      </c>
      <c r="E61" s="33">
        <v>233</v>
      </c>
      <c r="F61" s="32">
        <f xml:space="preserve"> SalesData[Sales]/SalesData[Units]</f>
        <v>28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8" t="s">
        <v>29</v>
      </c>
      <c r="B62" s="8">
        <v>1000</v>
      </c>
      <c r="C62" s="8" t="s">
        <v>23</v>
      </c>
      <c r="D62" s="31">
        <f t="shared" si="0"/>
        <v>7084</v>
      </c>
      <c r="E62" s="33">
        <v>253</v>
      </c>
      <c r="F62" s="32">
        <f xml:space="preserve"> SalesData[Sales]/SalesData[Units]</f>
        <v>28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8" t="s">
        <v>29</v>
      </c>
      <c r="B63" s="8">
        <v>1050</v>
      </c>
      <c r="C63" s="8" t="s">
        <v>23</v>
      </c>
      <c r="D63" s="31">
        <f t="shared" si="0"/>
        <v>16828</v>
      </c>
      <c r="E63" s="33">
        <v>601</v>
      </c>
      <c r="F63" s="32">
        <f xml:space="preserve"> SalesData[Sales]/SalesData[Units]</f>
        <v>28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8" t="s">
        <v>29</v>
      </c>
      <c r="B64" s="8">
        <v>2000</v>
      </c>
      <c r="C64" s="8" t="s">
        <v>23</v>
      </c>
      <c r="D64" s="31">
        <f t="shared" si="0"/>
        <v>12096</v>
      </c>
      <c r="E64" s="33">
        <v>432</v>
      </c>
      <c r="F64" s="32">
        <f xml:space="preserve"> SalesData[Sales]/SalesData[Units]</f>
        <v>28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8" t="s">
        <v>29</v>
      </c>
      <c r="B65" s="8">
        <v>2050</v>
      </c>
      <c r="C65" s="8" t="s">
        <v>23</v>
      </c>
      <c r="D65" s="31">
        <f t="shared" si="0"/>
        <v>14616</v>
      </c>
      <c r="E65" s="33">
        <v>522</v>
      </c>
      <c r="F65" s="32">
        <f xml:space="preserve"> SalesData[Sales]/SalesData[Units]</f>
        <v>28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8" t="s">
        <v>29</v>
      </c>
      <c r="B66" s="8">
        <v>3000</v>
      </c>
      <c r="C66" s="8" t="s">
        <v>23</v>
      </c>
      <c r="D66" s="31">
        <f t="shared" si="0"/>
        <v>3724</v>
      </c>
      <c r="E66" s="33">
        <v>133</v>
      </c>
      <c r="F66" s="32">
        <f xml:space="preserve"> SalesData[Sales]/SalesData[Units]</f>
        <v>28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8" t="s">
        <v>29</v>
      </c>
      <c r="B67" s="8">
        <v>3050</v>
      </c>
      <c r="C67" s="8" t="s">
        <v>23</v>
      </c>
      <c r="D67" s="31">
        <f t="shared" si="0"/>
        <v>14616</v>
      </c>
      <c r="E67" s="33">
        <v>522</v>
      </c>
      <c r="F67" s="32">
        <f xml:space="preserve"> SalesData[Sales]/SalesData[Units]</f>
        <v>28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8" t="s">
        <v>29</v>
      </c>
      <c r="B68" s="8">
        <v>1000</v>
      </c>
      <c r="C68" s="8" t="s">
        <v>24</v>
      </c>
      <c r="D68" s="31">
        <f t="shared" si="0"/>
        <v>9016</v>
      </c>
      <c r="E68" s="33">
        <v>322</v>
      </c>
      <c r="F68" s="32">
        <f xml:space="preserve"> SalesData[Sales]/SalesData[Units]</f>
        <v>28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8" t="s">
        <v>29</v>
      </c>
      <c r="B69" s="8">
        <v>1050</v>
      </c>
      <c r="C69" s="8" t="s">
        <v>24</v>
      </c>
      <c r="D69" s="31">
        <f t="shared" si="0"/>
        <v>11928</v>
      </c>
      <c r="E69" s="33">
        <v>426</v>
      </c>
      <c r="F69" s="32">
        <f xml:space="preserve"> SalesData[Sales]/SalesData[Units]</f>
        <v>28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8" t="s">
        <v>29</v>
      </c>
      <c r="B70" s="8">
        <v>2000</v>
      </c>
      <c r="C70" s="8" t="s">
        <v>24</v>
      </c>
      <c r="D70" s="31">
        <f t="shared" si="0"/>
        <v>11480</v>
      </c>
      <c r="E70" s="33">
        <v>410</v>
      </c>
      <c r="F70" s="32">
        <f xml:space="preserve"> SalesData[Sales]/SalesData[Units]</f>
        <v>28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8" t="s">
        <v>29</v>
      </c>
      <c r="B71" s="8">
        <v>2050</v>
      </c>
      <c r="C71" s="8" t="s">
        <v>24</v>
      </c>
      <c r="D71" s="31">
        <f t="shared" si="0"/>
        <v>8960</v>
      </c>
      <c r="E71" s="33">
        <v>320</v>
      </c>
      <c r="F71" s="32">
        <f xml:space="preserve"> SalesData[Sales]/SalesData[Units]</f>
        <v>28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8" t="s">
        <v>29</v>
      </c>
      <c r="B72" s="8">
        <v>3000</v>
      </c>
      <c r="C72" s="8" t="s">
        <v>24</v>
      </c>
      <c r="D72" s="31">
        <f t="shared" si="0"/>
        <v>18284</v>
      </c>
      <c r="E72" s="33">
        <v>653</v>
      </c>
      <c r="F72" s="32">
        <f xml:space="preserve"> SalesData[Sales]/SalesData[Units]</f>
        <v>28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8" t="s">
        <v>29</v>
      </c>
      <c r="B73" s="8">
        <v>3050</v>
      </c>
      <c r="C73" s="8" t="s">
        <v>24</v>
      </c>
      <c r="D73" s="31">
        <f t="shared" si="0"/>
        <v>14028</v>
      </c>
      <c r="E73" s="33">
        <v>501</v>
      </c>
      <c r="F73" s="32">
        <f xml:space="preserve"> SalesData[Sales]/SalesData[Units]</f>
        <v>28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8" t="s">
        <v>29</v>
      </c>
      <c r="B74" s="8">
        <v>1000</v>
      </c>
      <c r="C74" s="8" t="s">
        <v>25</v>
      </c>
      <c r="D74" s="31">
        <f t="shared" si="0"/>
        <v>11256</v>
      </c>
      <c r="E74" s="33">
        <v>402</v>
      </c>
      <c r="F74" s="32">
        <f xml:space="preserve"> SalesData[Sales]/SalesData[Units]</f>
        <v>28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8" t="s">
        <v>29</v>
      </c>
      <c r="B75" s="8">
        <v>1050</v>
      </c>
      <c r="C75" s="8" t="s">
        <v>25</v>
      </c>
      <c r="D75" s="31">
        <f t="shared" si="0"/>
        <v>11760</v>
      </c>
      <c r="E75" s="33">
        <v>420</v>
      </c>
      <c r="F75" s="32">
        <f xml:space="preserve"> SalesData[Sales]/SalesData[Units]</f>
        <v>28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8" t="s">
        <v>29</v>
      </c>
      <c r="B76" s="8">
        <v>2000</v>
      </c>
      <c r="C76" s="8" t="s">
        <v>25</v>
      </c>
      <c r="D76" s="31">
        <f t="shared" si="0"/>
        <v>10080</v>
      </c>
      <c r="E76" s="33">
        <v>360</v>
      </c>
      <c r="F76" s="32">
        <f xml:space="preserve"> SalesData[Sales]/SalesData[Units]</f>
        <v>28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8" t="s">
        <v>29</v>
      </c>
      <c r="B77" s="8">
        <v>2050</v>
      </c>
      <c r="C77" s="8" t="s">
        <v>25</v>
      </c>
      <c r="D77" s="31">
        <f t="shared" si="0"/>
        <v>11760</v>
      </c>
      <c r="E77" s="33">
        <v>420</v>
      </c>
      <c r="F77" s="32">
        <f xml:space="preserve"> SalesData[Sales]/SalesData[Units]</f>
        <v>28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8" t="s">
        <v>29</v>
      </c>
      <c r="B78" s="8">
        <v>3000</v>
      </c>
      <c r="C78" s="8" t="s">
        <v>25</v>
      </c>
      <c r="D78" s="31">
        <f t="shared" si="0"/>
        <v>8484</v>
      </c>
      <c r="E78" s="33">
        <v>303</v>
      </c>
      <c r="F78" s="32">
        <f xml:space="preserve"> SalesData[Sales]/SalesData[Units]</f>
        <v>28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8" t="s">
        <v>29</v>
      </c>
      <c r="B79" s="8">
        <v>3050</v>
      </c>
      <c r="C79" s="8" t="s">
        <v>25</v>
      </c>
      <c r="D79" s="31">
        <f t="shared" si="0"/>
        <v>16856</v>
      </c>
      <c r="E79" s="33">
        <v>602</v>
      </c>
      <c r="F79" s="32">
        <f xml:space="preserve"> SalesData[Sales]/SalesData[Units]</f>
        <v>28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8" t="s">
        <v>29</v>
      </c>
      <c r="B80" s="8">
        <v>1000</v>
      </c>
      <c r="C80" s="8" t="s">
        <v>26</v>
      </c>
      <c r="D80" s="31">
        <f t="shared" si="0"/>
        <v>14560</v>
      </c>
      <c r="E80" s="33">
        <v>520</v>
      </c>
      <c r="F80" s="32">
        <f xml:space="preserve"> SalesData[Sales]/SalesData[Units]</f>
        <v>28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8" t="s">
        <v>29</v>
      </c>
      <c r="B81" s="8">
        <v>1050</v>
      </c>
      <c r="C81" s="8" t="s">
        <v>26</v>
      </c>
      <c r="D81" s="31">
        <f t="shared" si="0"/>
        <v>8456</v>
      </c>
      <c r="E81" s="33">
        <v>302</v>
      </c>
      <c r="F81" s="32">
        <f xml:space="preserve"> SalesData[Sales]/SalesData[Units]</f>
        <v>28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8" t="s">
        <v>29</v>
      </c>
      <c r="B82" s="8">
        <v>2000</v>
      </c>
      <c r="C82" s="8" t="s">
        <v>26</v>
      </c>
      <c r="D82" s="31">
        <f t="shared" si="0"/>
        <v>5684</v>
      </c>
      <c r="E82" s="33">
        <v>203</v>
      </c>
      <c r="F82" s="32">
        <f xml:space="preserve"> SalesData[Sales]/SalesData[Units]</f>
        <v>28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8" t="s">
        <v>29</v>
      </c>
      <c r="B83" s="8">
        <v>2050</v>
      </c>
      <c r="C83" s="8" t="s">
        <v>26</v>
      </c>
      <c r="D83" s="31">
        <f t="shared" si="0"/>
        <v>5740</v>
      </c>
      <c r="E83" s="33">
        <v>205</v>
      </c>
      <c r="F83" s="32">
        <f xml:space="preserve"> SalesData[Sales]/SalesData[Units]</f>
        <v>28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8" t="s">
        <v>29</v>
      </c>
      <c r="B84" s="8">
        <v>3000</v>
      </c>
      <c r="C84" s="8" t="s">
        <v>26</v>
      </c>
      <c r="D84" s="31">
        <f t="shared" si="0"/>
        <v>5936</v>
      </c>
      <c r="E84" s="33">
        <v>212</v>
      </c>
      <c r="F84" s="32">
        <f xml:space="preserve"> SalesData[Sales]/SalesData[Units]</f>
        <v>28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8" t="s">
        <v>29</v>
      </c>
      <c r="B85" s="8">
        <v>3050</v>
      </c>
      <c r="C85" s="8" t="s">
        <v>26</v>
      </c>
      <c r="D85" s="31">
        <f t="shared" si="0"/>
        <v>10136</v>
      </c>
      <c r="E85" s="33">
        <v>362</v>
      </c>
      <c r="F85" s="32">
        <f xml:space="preserve"> SalesData[Sales]/SalesData[Units]</f>
        <v>28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8" t="s">
        <v>29</v>
      </c>
      <c r="B86" s="8">
        <v>1000</v>
      </c>
      <c r="C86" s="8" t="s">
        <v>27</v>
      </c>
      <c r="D86" s="31">
        <f t="shared" si="0"/>
        <v>3388</v>
      </c>
      <c r="E86" s="33">
        <v>121</v>
      </c>
      <c r="F86" s="32">
        <f xml:space="preserve"> SalesData[Sales]/SalesData[Units]</f>
        <v>28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8" t="s">
        <v>29</v>
      </c>
      <c r="B87" s="8">
        <v>1050</v>
      </c>
      <c r="C87" s="8" t="s">
        <v>27</v>
      </c>
      <c r="D87" s="31">
        <f t="shared" si="0"/>
        <v>14056</v>
      </c>
      <c r="E87" s="33">
        <v>502</v>
      </c>
      <c r="F87" s="32">
        <f xml:space="preserve"> SalesData[Sales]/SalesData[Units]</f>
        <v>28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8" t="s">
        <v>29</v>
      </c>
      <c r="B88" s="8">
        <v>2000</v>
      </c>
      <c r="C88" s="8" t="s">
        <v>27</v>
      </c>
      <c r="D88" s="31">
        <f t="shared" si="0"/>
        <v>10136</v>
      </c>
      <c r="E88" s="33">
        <v>362</v>
      </c>
      <c r="F88" s="32">
        <f xml:space="preserve"> SalesData[Sales]/SalesData[Units]</f>
        <v>28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8" t="s">
        <v>29</v>
      </c>
      <c r="B89" s="8">
        <v>2050</v>
      </c>
      <c r="C89" s="8" t="s">
        <v>27</v>
      </c>
      <c r="D89" s="31">
        <f t="shared" si="0"/>
        <v>14588</v>
      </c>
      <c r="E89" s="33">
        <v>521</v>
      </c>
      <c r="F89" s="32">
        <f xml:space="preserve"> SalesData[Sales]/SalesData[Units]</f>
        <v>28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8" t="s">
        <v>29</v>
      </c>
      <c r="B90" s="8">
        <v>3000</v>
      </c>
      <c r="C90" s="8" t="s">
        <v>27</v>
      </c>
      <c r="D90" s="31">
        <f t="shared" si="0"/>
        <v>6552</v>
      </c>
      <c r="E90" s="33">
        <v>234</v>
      </c>
      <c r="F90" s="32">
        <f xml:space="preserve"> SalesData[Sales]/SalesData[Units]</f>
        <v>28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8" t="s">
        <v>29</v>
      </c>
      <c r="B91" s="8">
        <v>3050</v>
      </c>
      <c r="C91" s="8" t="s">
        <v>27</v>
      </c>
      <c r="D91" s="31">
        <f t="shared" si="0"/>
        <v>11788</v>
      </c>
      <c r="E91" s="33">
        <v>421</v>
      </c>
      <c r="F91" s="32">
        <f xml:space="preserve"> SalesData[Sales]/SalesData[Units]</f>
        <v>28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8" t="s">
        <v>22</v>
      </c>
      <c r="B92" s="8">
        <v>1000</v>
      </c>
      <c r="C92" s="8" t="s">
        <v>30</v>
      </c>
      <c r="D92" s="31">
        <f t="shared" si="0"/>
        <v>9072</v>
      </c>
      <c r="E92" s="33">
        <v>324</v>
      </c>
      <c r="F92" s="32">
        <f xml:space="preserve"> SalesData[Sales]/SalesData[Units]</f>
        <v>28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8" t="s">
        <v>22</v>
      </c>
      <c r="B93" s="8">
        <v>1050</v>
      </c>
      <c r="C93" s="8" t="s">
        <v>30</v>
      </c>
      <c r="D93" s="31">
        <f t="shared" si="0"/>
        <v>3388</v>
      </c>
      <c r="E93" s="33">
        <v>121</v>
      </c>
      <c r="F93" s="32">
        <f xml:space="preserve"> SalesData[Sales]/SalesData[Units]</f>
        <v>28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8" t="s">
        <v>22</v>
      </c>
      <c r="B94" s="8">
        <v>2000</v>
      </c>
      <c r="C94" s="8" t="s">
        <v>30</v>
      </c>
      <c r="D94" s="31">
        <f t="shared" si="0"/>
        <v>15176</v>
      </c>
      <c r="E94" s="33">
        <v>542</v>
      </c>
      <c r="F94" s="32">
        <f xml:space="preserve"> SalesData[Sales]/SalesData[Units]</f>
        <v>28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8" t="s">
        <v>22</v>
      </c>
      <c r="B95" s="8">
        <v>2050</v>
      </c>
      <c r="C95" s="8" t="s">
        <v>30</v>
      </c>
      <c r="D95" s="31">
        <f t="shared" si="0"/>
        <v>5964</v>
      </c>
      <c r="E95" s="33">
        <v>213</v>
      </c>
      <c r="F95" s="32">
        <f xml:space="preserve"> SalesData[Sales]/SalesData[Units]</f>
        <v>28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8" t="s">
        <v>22</v>
      </c>
      <c r="B96" s="8">
        <v>3000</v>
      </c>
      <c r="C96" s="8" t="s">
        <v>30</v>
      </c>
      <c r="D96" s="31">
        <f t="shared" si="0"/>
        <v>3724</v>
      </c>
      <c r="E96" s="33">
        <v>133</v>
      </c>
      <c r="F96" s="32">
        <f xml:space="preserve"> SalesData[Sales]/SalesData[Units]</f>
        <v>28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8" t="s">
        <v>22</v>
      </c>
      <c r="B97" s="8">
        <v>3050</v>
      </c>
      <c r="C97" s="8" t="s">
        <v>30</v>
      </c>
      <c r="D97" s="31">
        <f t="shared" si="0"/>
        <v>14616</v>
      </c>
      <c r="E97" s="33">
        <v>522</v>
      </c>
      <c r="F97" s="32">
        <f xml:space="preserve"> SalesData[Sales]/SalesData[Units]</f>
        <v>28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8" t="s">
        <v>22</v>
      </c>
      <c r="B98" s="8">
        <v>1000</v>
      </c>
      <c r="C98" s="8" t="s">
        <v>31</v>
      </c>
      <c r="D98" s="31">
        <f t="shared" si="0"/>
        <v>9016</v>
      </c>
      <c r="E98" s="33">
        <v>322</v>
      </c>
      <c r="F98" s="32">
        <f xml:space="preserve"> SalesData[Sales]/SalesData[Units]</f>
        <v>28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8" t="s">
        <v>22</v>
      </c>
      <c r="B99" s="8">
        <v>1050</v>
      </c>
      <c r="C99" s="8" t="s">
        <v>31</v>
      </c>
      <c r="D99" s="31">
        <f t="shared" si="0"/>
        <v>11928</v>
      </c>
      <c r="E99" s="33">
        <v>426</v>
      </c>
      <c r="F99" s="32">
        <f xml:space="preserve"> SalesData[Sales]/SalesData[Units]</f>
        <v>28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8" t="s">
        <v>22</v>
      </c>
      <c r="B100" s="8">
        <v>2000</v>
      </c>
      <c r="C100" s="8" t="s">
        <v>31</v>
      </c>
      <c r="D100" s="31">
        <f t="shared" si="0"/>
        <v>11480</v>
      </c>
      <c r="E100" s="33">
        <v>410</v>
      </c>
      <c r="F100" s="32">
        <f xml:space="preserve"> SalesData[Sales]/SalesData[Units]</f>
        <v>28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8" t="s">
        <v>22</v>
      </c>
      <c r="B101" s="8">
        <v>2050</v>
      </c>
      <c r="C101" s="8" t="s">
        <v>31</v>
      </c>
      <c r="D101" s="31">
        <f t="shared" si="0"/>
        <v>8960</v>
      </c>
      <c r="E101" s="33">
        <v>320</v>
      </c>
      <c r="F101" s="32">
        <f xml:space="preserve"> SalesData[Sales]/SalesData[Units]</f>
        <v>28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8" t="s">
        <v>22</v>
      </c>
      <c r="B102" s="8">
        <v>3000</v>
      </c>
      <c r="C102" s="8" t="s">
        <v>31</v>
      </c>
      <c r="D102" s="31">
        <f t="shared" si="0"/>
        <v>18284</v>
      </c>
      <c r="E102" s="33">
        <v>653</v>
      </c>
      <c r="F102" s="32">
        <f xml:space="preserve"> SalesData[Sales]/SalesData[Units]</f>
        <v>28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8" t="s">
        <v>22</v>
      </c>
      <c r="B103" s="8">
        <v>3050</v>
      </c>
      <c r="C103" s="8" t="s">
        <v>31</v>
      </c>
      <c r="D103" s="31">
        <f t="shared" si="0"/>
        <v>14028</v>
      </c>
      <c r="E103" s="33">
        <v>501</v>
      </c>
      <c r="F103" s="32">
        <f xml:space="preserve"> SalesData[Sales]/SalesData[Units]</f>
        <v>28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8" t="s">
        <v>22</v>
      </c>
      <c r="B104" s="8">
        <v>1000</v>
      </c>
      <c r="C104" s="8" t="s">
        <v>32</v>
      </c>
      <c r="D104" s="31">
        <f t="shared" si="0"/>
        <v>11256</v>
      </c>
      <c r="E104" s="33">
        <v>402</v>
      </c>
      <c r="F104" s="32">
        <f xml:space="preserve"> SalesData[Sales]/SalesData[Units]</f>
        <v>28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8" t="s">
        <v>22</v>
      </c>
      <c r="B105" s="8">
        <v>1050</v>
      </c>
      <c r="C105" s="8" t="s">
        <v>32</v>
      </c>
      <c r="D105" s="31">
        <f t="shared" si="0"/>
        <v>11760</v>
      </c>
      <c r="E105" s="33">
        <v>420</v>
      </c>
      <c r="F105" s="32">
        <f xml:space="preserve"> SalesData[Sales]/SalesData[Units]</f>
        <v>28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8" t="s">
        <v>22</v>
      </c>
      <c r="B106" s="8">
        <v>2000</v>
      </c>
      <c r="C106" s="8" t="s">
        <v>32</v>
      </c>
      <c r="D106" s="31">
        <f t="shared" si="0"/>
        <v>10080</v>
      </c>
      <c r="E106" s="33">
        <v>360</v>
      </c>
      <c r="F106" s="32">
        <f xml:space="preserve"> SalesData[Sales]/SalesData[Units]</f>
        <v>28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8" t="s">
        <v>22</v>
      </c>
      <c r="B107" s="8">
        <v>2050</v>
      </c>
      <c r="C107" s="8" t="s">
        <v>32</v>
      </c>
      <c r="D107" s="31">
        <f t="shared" si="0"/>
        <v>11760</v>
      </c>
      <c r="E107" s="33">
        <v>420</v>
      </c>
      <c r="F107" s="32">
        <f xml:space="preserve"> SalesData[Sales]/SalesData[Units]</f>
        <v>28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8" t="s">
        <v>22</v>
      </c>
      <c r="B108" s="8">
        <v>3000</v>
      </c>
      <c r="C108" s="8" t="s">
        <v>32</v>
      </c>
      <c r="D108" s="31">
        <f t="shared" si="0"/>
        <v>8484</v>
      </c>
      <c r="E108" s="33">
        <v>303</v>
      </c>
      <c r="F108" s="32">
        <f xml:space="preserve"> SalesData[Sales]/SalesData[Units]</f>
        <v>28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8" t="s">
        <v>22</v>
      </c>
      <c r="B109" s="8">
        <v>3050</v>
      </c>
      <c r="C109" s="8" t="s">
        <v>32</v>
      </c>
      <c r="D109" s="31">
        <f t="shared" si="0"/>
        <v>16856</v>
      </c>
      <c r="E109" s="33">
        <v>602</v>
      </c>
      <c r="F109" s="32">
        <f xml:space="preserve"> SalesData[Sales]/SalesData[Units]</f>
        <v>28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8" t="s">
        <v>22</v>
      </c>
      <c r="B110" s="8">
        <v>1000</v>
      </c>
      <c r="C110" s="8" t="s">
        <v>33</v>
      </c>
      <c r="D110" s="31">
        <f t="shared" si="0"/>
        <v>14560</v>
      </c>
      <c r="E110" s="33">
        <v>520</v>
      </c>
      <c r="F110" s="32">
        <f xml:space="preserve"> SalesData[Sales]/SalesData[Units]</f>
        <v>28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8" t="s">
        <v>22</v>
      </c>
      <c r="B111" s="8">
        <v>1050</v>
      </c>
      <c r="C111" s="8" t="s">
        <v>33</v>
      </c>
      <c r="D111" s="31">
        <f t="shared" si="0"/>
        <v>8456</v>
      </c>
      <c r="E111" s="33">
        <v>302</v>
      </c>
      <c r="F111" s="32">
        <f xml:space="preserve"> SalesData[Sales]/SalesData[Units]</f>
        <v>28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8" t="s">
        <v>22</v>
      </c>
      <c r="B112" s="8">
        <v>2000</v>
      </c>
      <c r="C112" s="8" t="s">
        <v>33</v>
      </c>
      <c r="D112" s="31">
        <f t="shared" si="0"/>
        <v>5684</v>
      </c>
      <c r="E112" s="33">
        <v>203</v>
      </c>
      <c r="F112" s="32">
        <f xml:space="preserve"> SalesData[Sales]/SalesData[Units]</f>
        <v>28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8" t="s">
        <v>22</v>
      </c>
      <c r="B113" s="8">
        <v>2050</v>
      </c>
      <c r="C113" s="8" t="s">
        <v>33</v>
      </c>
      <c r="D113" s="31">
        <f t="shared" si="0"/>
        <v>5740</v>
      </c>
      <c r="E113" s="33">
        <v>205</v>
      </c>
      <c r="F113" s="32">
        <f xml:space="preserve"> SalesData[Sales]/SalesData[Units]</f>
        <v>28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8" t="s">
        <v>22</v>
      </c>
      <c r="B114" s="8">
        <v>3000</v>
      </c>
      <c r="C114" s="8" t="s">
        <v>33</v>
      </c>
      <c r="D114" s="31">
        <f t="shared" si="0"/>
        <v>5936</v>
      </c>
      <c r="E114" s="33">
        <v>212</v>
      </c>
      <c r="F114" s="32">
        <f xml:space="preserve"> SalesData[Sales]/SalesData[Units]</f>
        <v>28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8" t="s">
        <v>22</v>
      </c>
      <c r="B115" s="8">
        <v>3050</v>
      </c>
      <c r="C115" s="8" t="s">
        <v>33</v>
      </c>
      <c r="D115" s="31">
        <f t="shared" si="0"/>
        <v>10136</v>
      </c>
      <c r="E115" s="33">
        <v>362</v>
      </c>
      <c r="F115" s="32">
        <f xml:space="preserve"> SalesData[Sales]/SalesData[Units]</f>
        <v>28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8" t="s">
        <v>22</v>
      </c>
      <c r="B116" s="8">
        <v>1000</v>
      </c>
      <c r="C116" s="8" t="s">
        <v>34</v>
      </c>
      <c r="D116" s="31">
        <f t="shared" si="0"/>
        <v>3388</v>
      </c>
      <c r="E116" s="33">
        <v>121</v>
      </c>
      <c r="F116" s="32">
        <f xml:space="preserve"> SalesData[Sales]/SalesData[Units]</f>
        <v>28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8" t="s">
        <v>22</v>
      </c>
      <c r="B117" s="8">
        <v>1050</v>
      </c>
      <c r="C117" s="8" t="s">
        <v>34</v>
      </c>
      <c r="D117" s="31">
        <f t="shared" si="0"/>
        <v>14056</v>
      </c>
      <c r="E117" s="33">
        <v>502</v>
      </c>
      <c r="F117" s="32">
        <f xml:space="preserve"> SalesData[Sales]/SalesData[Units]</f>
        <v>28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8" t="s">
        <v>22</v>
      </c>
      <c r="B118" s="8">
        <v>2000</v>
      </c>
      <c r="C118" s="8" t="s">
        <v>34</v>
      </c>
      <c r="D118" s="31">
        <f t="shared" si="0"/>
        <v>10136</v>
      </c>
      <c r="E118" s="33">
        <v>362</v>
      </c>
      <c r="F118" s="32">
        <f xml:space="preserve"> SalesData[Sales]/SalesData[Units]</f>
        <v>28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8" t="s">
        <v>22</v>
      </c>
      <c r="B119" s="8">
        <v>2050</v>
      </c>
      <c r="C119" s="8" t="s">
        <v>34</v>
      </c>
      <c r="D119" s="31">
        <f t="shared" si="0"/>
        <v>14588</v>
      </c>
      <c r="E119" s="33">
        <v>521</v>
      </c>
      <c r="F119" s="32">
        <f xml:space="preserve"> SalesData[Sales]/SalesData[Units]</f>
        <v>28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8" t="s">
        <v>22</v>
      </c>
      <c r="B120" s="8">
        <v>3000</v>
      </c>
      <c r="C120" s="8" t="s">
        <v>34</v>
      </c>
      <c r="D120" s="31">
        <f t="shared" si="0"/>
        <v>6552</v>
      </c>
      <c r="E120" s="33">
        <v>234</v>
      </c>
      <c r="F120" s="32">
        <f xml:space="preserve"> SalesData[Sales]/SalesData[Units]</f>
        <v>28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8" t="s">
        <v>22</v>
      </c>
      <c r="B121" s="8">
        <v>3050</v>
      </c>
      <c r="C121" s="8" t="s">
        <v>34</v>
      </c>
      <c r="D121" s="31">
        <f t="shared" si="0"/>
        <v>11788</v>
      </c>
      <c r="E121" s="33">
        <v>421</v>
      </c>
      <c r="F121" s="32">
        <f xml:space="preserve"> SalesData[Sales]/SalesData[Units]</f>
        <v>28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8" t="s">
        <v>28</v>
      </c>
      <c r="B122" s="8">
        <v>1000</v>
      </c>
      <c r="C122" s="8" t="s">
        <v>30</v>
      </c>
      <c r="D122" s="31">
        <f t="shared" si="0"/>
        <v>9072</v>
      </c>
      <c r="E122" s="33">
        <v>324</v>
      </c>
      <c r="F122" s="32">
        <f xml:space="preserve"> SalesData[Sales]/SalesData[Units]</f>
        <v>28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8" t="s">
        <v>28</v>
      </c>
      <c r="B123" s="8">
        <v>1050</v>
      </c>
      <c r="C123" s="8" t="s">
        <v>30</v>
      </c>
      <c r="D123" s="31">
        <f t="shared" si="0"/>
        <v>3388</v>
      </c>
      <c r="E123" s="33">
        <v>121</v>
      </c>
      <c r="F123" s="32">
        <f xml:space="preserve"> SalesData[Sales]/SalesData[Units]</f>
        <v>28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8" t="s">
        <v>28</v>
      </c>
      <c r="B124" s="8">
        <v>2000</v>
      </c>
      <c r="C124" s="8" t="s">
        <v>30</v>
      </c>
      <c r="D124" s="31">
        <f t="shared" si="0"/>
        <v>15176</v>
      </c>
      <c r="E124" s="33">
        <v>542</v>
      </c>
      <c r="F124" s="32">
        <f xml:space="preserve"> SalesData[Sales]/SalesData[Units]</f>
        <v>28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8" t="s">
        <v>28</v>
      </c>
      <c r="B125" s="8">
        <v>2050</v>
      </c>
      <c r="C125" s="8" t="s">
        <v>30</v>
      </c>
      <c r="D125" s="31">
        <f t="shared" si="0"/>
        <v>5964</v>
      </c>
      <c r="E125" s="33">
        <v>213</v>
      </c>
      <c r="F125" s="32">
        <f xml:space="preserve"> SalesData[Sales]/SalesData[Units]</f>
        <v>28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8" t="s">
        <v>28</v>
      </c>
      <c r="B126" s="8">
        <v>3000</v>
      </c>
      <c r="C126" s="8" t="s">
        <v>30</v>
      </c>
      <c r="D126" s="31">
        <f t="shared" si="0"/>
        <v>14588</v>
      </c>
      <c r="E126" s="33">
        <v>521</v>
      </c>
      <c r="F126" s="32">
        <f xml:space="preserve"> SalesData[Sales]/SalesData[Units]</f>
        <v>28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8" t="s">
        <v>28</v>
      </c>
      <c r="B127" s="8">
        <v>3050</v>
      </c>
      <c r="C127" s="8" t="s">
        <v>30</v>
      </c>
      <c r="D127" s="31">
        <f t="shared" si="0"/>
        <v>17640</v>
      </c>
      <c r="E127" s="33">
        <v>630</v>
      </c>
      <c r="F127" s="32">
        <f xml:space="preserve"> SalesData[Sales]/SalesData[Units]</f>
        <v>28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8" t="s">
        <v>28</v>
      </c>
      <c r="B128" s="8">
        <v>1000</v>
      </c>
      <c r="C128" s="8" t="s">
        <v>31</v>
      </c>
      <c r="D128" s="31">
        <f t="shared" si="0"/>
        <v>9856</v>
      </c>
      <c r="E128" s="33">
        <v>352</v>
      </c>
      <c r="F128" s="32">
        <f xml:space="preserve"> SalesData[Sales]/SalesData[Units]</f>
        <v>28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8" t="s">
        <v>28</v>
      </c>
      <c r="B129" s="8">
        <v>1050</v>
      </c>
      <c r="C129" s="8" t="s">
        <v>31</v>
      </c>
      <c r="D129" s="31">
        <f t="shared" si="0"/>
        <v>9016</v>
      </c>
      <c r="E129" s="33">
        <v>322</v>
      </c>
      <c r="F129" s="32">
        <f xml:space="preserve"> SalesData[Sales]/SalesData[Units]</f>
        <v>28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8" t="s">
        <v>28</v>
      </c>
      <c r="B130" s="8">
        <v>2000</v>
      </c>
      <c r="C130" s="8" t="s">
        <v>31</v>
      </c>
      <c r="D130" s="31">
        <f t="shared" si="0"/>
        <v>17976</v>
      </c>
      <c r="E130" s="33">
        <v>642</v>
      </c>
      <c r="F130" s="32">
        <f xml:space="preserve"> SalesData[Sales]/SalesData[Units]</f>
        <v>28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8" t="s">
        <v>28</v>
      </c>
      <c r="B131" s="8">
        <v>2050</v>
      </c>
      <c r="C131" s="8" t="s">
        <v>31</v>
      </c>
      <c r="D131" s="31">
        <f t="shared" si="0"/>
        <v>14616</v>
      </c>
      <c r="E131" s="33">
        <v>522</v>
      </c>
      <c r="F131" s="32">
        <f xml:space="preserve"> SalesData[Sales]/SalesData[Units]</f>
        <v>28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8" t="s">
        <v>28</v>
      </c>
      <c r="B132" s="8">
        <v>3000</v>
      </c>
      <c r="C132" s="8" t="s">
        <v>31</v>
      </c>
      <c r="D132" s="31">
        <f t="shared" si="0"/>
        <v>3724</v>
      </c>
      <c r="E132" s="33">
        <v>133</v>
      </c>
      <c r="F132" s="32">
        <f xml:space="preserve"> SalesData[Sales]/SalesData[Units]</f>
        <v>28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8" t="s">
        <v>28</v>
      </c>
      <c r="B133" s="8">
        <v>3050</v>
      </c>
      <c r="C133" s="8" t="s">
        <v>31</v>
      </c>
      <c r="D133" s="31">
        <f t="shared" si="0"/>
        <v>12712</v>
      </c>
      <c r="E133" s="33">
        <v>454</v>
      </c>
      <c r="F133" s="32">
        <f xml:space="preserve"> SalesData[Sales]/SalesData[Units]</f>
        <v>28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8" t="s">
        <v>28</v>
      </c>
      <c r="B134" s="8">
        <v>1000</v>
      </c>
      <c r="C134" s="8" t="s">
        <v>32</v>
      </c>
      <c r="D134" s="31">
        <f t="shared" si="0"/>
        <v>16828</v>
      </c>
      <c r="E134" s="33">
        <v>601</v>
      </c>
      <c r="F134" s="32">
        <f xml:space="preserve"> SalesData[Sales]/SalesData[Units]</f>
        <v>28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8" t="s">
        <v>28</v>
      </c>
      <c r="B135" s="8">
        <v>1050</v>
      </c>
      <c r="C135" s="8" t="s">
        <v>32</v>
      </c>
      <c r="D135" s="31">
        <f t="shared" si="0"/>
        <v>14056</v>
      </c>
      <c r="E135" s="33">
        <v>502</v>
      </c>
      <c r="F135" s="32">
        <f xml:space="preserve"> SalesData[Sales]/SalesData[Units]</f>
        <v>28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8" t="s">
        <v>28</v>
      </c>
      <c r="B136" s="8">
        <v>2000</v>
      </c>
      <c r="C136" s="8" t="s">
        <v>32</v>
      </c>
      <c r="D136" s="31">
        <f t="shared" si="0"/>
        <v>8456</v>
      </c>
      <c r="E136" s="33">
        <v>302</v>
      </c>
      <c r="F136" s="32">
        <f xml:space="preserve"> SalesData[Sales]/SalesData[Units]</f>
        <v>28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8" t="s">
        <v>28</v>
      </c>
      <c r="B137" s="8">
        <v>2050</v>
      </c>
      <c r="C137" s="8" t="s">
        <v>32</v>
      </c>
      <c r="D137" s="31">
        <f t="shared" si="0"/>
        <v>17808</v>
      </c>
      <c r="E137" s="33">
        <v>636</v>
      </c>
      <c r="F137" s="32">
        <f xml:space="preserve"> SalesData[Sales]/SalesData[Units]</f>
        <v>28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8" t="s">
        <v>28</v>
      </c>
      <c r="B138" s="8">
        <v>3000</v>
      </c>
      <c r="C138" s="8" t="s">
        <v>32</v>
      </c>
      <c r="D138" s="31">
        <f t="shared" si="0"/>
        <v>3416</v>
      </c>
      <c r="E138" s="33">
        <v>122</v>
      </c>
      <c r="F138" s="32">
        <f xml:space="preserve"> SalesData[Sales]/SalesData[Units]</f>
        <v>28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8" t="s">
        <v>28</v>
      </c>
      <c r="B139" s="8">
        <v>3050</v>
      </c>
      <c r="C139" s="8" t="s">
        <v>32</v>
      </c>
      <c r="D139" s="31">
        <f t="shared" si="0"/>
        <v>13020</v>
      </c>
      <c r="E139" s="33">
        <v>465</v>
      </c>
      <c r="F139" s="32">
        <f xml:space="preserve"> SalesData[Sales]/SalesData[Units]</f>
        <v>28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8" t="s">
        <v>28</v>
      </c>
      <c r="B140" s="8">
        <v>1000</v>
      </c>
      <c r="C140" s="8" t="s">
        <v>33</v>
      </c>
      <c r="D140" s="31">
        <f t="shared" si="0"/>
        <v>17780</v>
      </c>
      <c r="E140" s="33">
        <v>635</v>
      </c>
      <c r="F140" s="32">
        <f xml:space="preserve"> SalesData[Sales]/SalesData[Units]</f>
        <v>28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8" t="s">
        <v>28</v>
      </c>
      <c r="B141" s="8">
        <v>1050</v>
      </c>
      <c r="C141" s="8" t="s">
        <v>33</v>
      </c>
      <c r="D141" s="31">
        <f t="shared" si="0"/>
        <v>7140</v>
      </c>
      <c r="E141" s="33">
        <v>255</v>
      </c>
      <c r="F141" s="32">
        <f xml:space="preserve"> SalesData[Sales]/SalesData[Units]</f>
        <v>28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8" t="s">
        <v>28</v>
      </c>
      <c r="B142" s="8">
        <v>2000</v>
      </c>
      <c r="C142" s="8" t="s">
        <v>33</v>
      </c>
      <c r="D142" s="31">
        <f t="shared" si="0"/>
        <v>7448</v>
      </c>
      <c r="E142" s="33">
        <v>266</v>
      </c>
      <c r="F142" s="32">
        <f xml:space="preserve"> SalesData[Sales]/SalesData[Units]</f>
        <v>28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8" t="s">
        <v>28</v>
      </c>
      <c r="B143" s="8">
        <v>2050</v>
      </c>
      <c r="C143" s="8" t="s">
        <v>33</v>
      </c>
      <c r="D143" s="31">
        <f t="shared" si="0"/>
        <v>6608</v>
      </c>
      <c r="E143" s="33">
        <v>236</v>
      </c>
      <c r="F143" s="32">
        <f xml:space="preserve"> SalesData[Sales]/SalesData[Units]</f>
        <v>28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8" t="s">
        <v>28</v>
      </c>
      <c r="B144" s="8">
        <v>3000</v>
      </c>
      <c r="C144" s="8" t="s">
        <v>33</v>
      </c>
      <c r="D144" s="31">
        <f t="shared" si="0"/>
        <v>9856</v>
      </c>
      <c r="E144" s="33">
        <v>352</v>
      </c>
      <c r="F144" s="32">
        <f xml:space="preserve"> SalesData[Sales]/SalesData[Units]</f>
        <v>28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8" t="s">
        <v>28</v>
      </c>
      <c r="B145" s="8">
        <v>3050</v>
      </c>
      <c r="C145" s="8" t="s">
        <v>33</v>
      </c>
      <c r="D145" s="31">
        <f t="shared" si="0"/>
        <v>10248</v>
      </c>
      <c r="E145" s="33">
        <v>366</v>
      </c>
      <c r="F145" s="32">
        <f xml:space="preserve"> SalesData[Sales]/SalesData[Units]</f>
        <v>28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8" t="s">
        <v>28</v>
      </c>
      <c r="B146" s="8">
        <v>1000</v>
      </c>
      <c r="C146" s="8" t="s">
        <v>34</v>
      </c>
      <c r="D146" s="31">
        <f t="shared" si="0"/>
        <v>14616</v>
      </c>
      <c r="E146" s="33">
        <v>522</v>
      </c>
      <c r="F146" s="32">
        <f xml:space="preserve"> SalesData[Sales]/SalesData[Units]</f>
        <v>28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8" t="s">
        <v>28</v>
      </c>
      <c r="B147" s="8">
        <v>1050</v>
      </c>
      <c r="C147" s="8" t="s">
        <v>34</v>
      </c>
      <c r="D147" s="31">
        <f t="shared" si="0"/>
        <v>11816</v>
      </c>
      <c r="E147" s="33">
        <v>422</v>
      </c>
      <c r="F147" s="32">
        <f xml:space="preserve"> SalesData[Sales]/SalesData[Units]</f>
        <v>28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8" t="s">
        <v>28</v>
      </c>
      <c r="B148" s="8">
        <v>2000</v>
      </c>
      <c r="C148" s="8" t="s">
        <v>34</v>
      </c>
      <c r="D148" s="31">
        <f t="shared" si="0"/>
        <v>14896</v>
      </c>
      <c r="E148" s="33">
        <v>532</v>
      </c>
      <c r="F148" s="32">
        <f xml:space="preserve"> SalesData[Sales]/SalesData[Units]</f>
        <v>28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8" t="s">
        <v>28</v>
      </c>
      <c r="B149" s="8">
        <v>2050</v>
      </c>
      <c r="C149" s="8" t="s">
        <v>34</v>
      </c>
      <c r="D149" s="31">
        <f t="shared" si="0"/>
        <v>3724</v>
      </c>
      <c r="E149" s="33">
        <v>133</v>
      </c>
      <c r="F149" s="32">
        <f xml:space="preserve"> SalesData[Sales]/SalesData[Units]</f>
        <v>28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8" t="s">
        <v>28</v>
      </c>
      <c r="B150" s="8">
        <v>3000</v>
      </c>
      <c r="C150" s="8" t="s">
        <v>34</v>
      </c>
      <c r="D150" s="31">
        <f t="shared" si="0"/>
        <v>14616</v>
      </c>
      <c r="E150" s="33">
        <v>522</v>
      </c>
      <c r="F150" s="32">
        <f xml:space="preserve"> SalesData[Sales]/SalesData[Units]</f>
        <v>28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8" t="s">
        <v>28</v>
      </c>
      <c r="B151" s="8">
        <v>3050</v>
      </c>
      <c r="C151" s="8" t="s">
        <v>34</v>
      </c>
      <c r="D151" s="31">
        <f t="shared" si="0"/>
        <v>9016</v>
      </c>
      <c r="E151" s="33">
        <v>322</v>
      </c>
      <c r="F151" s="32">
        <f xml:space="preserve"> SalesData[Sales]/SalesData[Units]</f>
        <v>28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8" t="s">
        <v>29</v>
      </c>
      <c r="B152" s="8">
        <v>1000</v>
      </c>
      <c r="C152" s="8" t="s">
        <v>30</v>
      </c>
      <c r="D152" s="31">
        <f t="shared" si="0"/>
        <v>5936</v>
      </c>
      <c r="E152" s="33">
        <v>212</v>
      </c>
      <c r="F152" s="32">
        <f xml:space="preserve"> SalesData[Sales]/SalesData[Units]</f>
        <v>28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8" t="s">
        <v>29</v>
      </c>
      <c r="B153" s="8">
        <v>1050</v>
      </c>
      <c r="C153" s="8" t="s">
        <v>30</v>
      </c>
      <c r="D153" s="31">
        <f t="shared" si="0"/>
        <v>10136</v>
      </c>
      <c r="E153" s="33">
        <v>362</v>
      </c>
      <c r="F153" s="32">
        <f xml:space="preserve"> SalesData[Sales]/SalesData[Units]</f>
        <v>28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8" t="s">
        <v>29</v>
      </c>
      <c r="B154" s="8">
        <v>2000</v>
      </c>
      <c r="C154" s="8" t="s">
        <v>30</v>
      </c>
      <c r="D154" s="31">
        <f t="shared" si="0"/>
        <v>3388</v>
      </c>
      <c r="E154" s="33">
        <v>121</v>
      </c>
      <c r="F154" s="32">
        <f xml:space="preserve"> SalesData[Sales]/SalesData[Units]</f>
        <v>28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8" t="s">
        <v>29</v>
      </c>
      <c r="B155" s="8">
        <v>2050</v>
      </c>
      <c r="C155" s="8" t="s">
        <v>30</v>
      </c>
      <c r="D155" s="31">
        <f t="shared" si="0"/>
        <v>14056</v>
      </c>
      <c r="E155" s="33">
        <v>502</v>
      </c>
      <c r="F155" s="32">
        <f xml:space="preserve"> SalesData[Sales]/SalesData[Units]</f>
        <v>28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8" t="s">
        <v>29</v>
      </c>
      <c r="B156" s="8">
        <v>3000</v>
      </c>
      <c r="C156" s="8" t="s">
        <v>30</v>
      </c>
      <c r="D156" s="31">
        <f t="shared" si="0"/>
        <v>10136</v>
      </c>
      <c r="E156" s="33">
        <v>362</v>
      </c>
      <c r="F156" s="32">
        <f xml:space="preserve"> SalesData[Sales]/SalesData[Units]</f>
        <v>28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8" t="s">
        <v>29</v>
      </c>
      <c r="B157" s="8">
        <v>3050</v>
      </c>
      <c r="C157" s="8" t="s">
        <v>30</v>
      </c>
      <c r="D157" s="31">
        <f t="shared" si="0"/>
        <v>14588</v>
      </c>
      <c r="E157" s="33">
        <v>521</v>
      </c>
      <c r="F157" s="32">
        <f xml:space="preserve"> SalesData[Sales]/SalesData[Units]</f>
        <v>28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8" t="s">
        <v>29</v>
      </c>
      <c r="B158" s="8">
        <v>1000</v>
      </c>
      <c r="C158" s="8" t="s">
        <v>31</v>
      </c>
      <c r="D158" s="31">
        <f t="shared" si="0"/>
        <v>6552</v>
      </c>
      <c r="E158" s="33">
        <v>234</v>
      </c>
      <c r="F158" s="32">
        <f xml:space="preserve"> SalesData[Sales]/SalesData[Units]</f>
        <v>28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8" t="s">
        <v>29</v>
      </c>
      <c r="B159" s="8">
        <v>1050</v>
      </c>
      <c r="C159" s="8" t="s">
        <v>31</v>
      </c>
      <c r="D159" s="31">
        <f t="shared" si="0"/>
        <v>11788</v>
      </c>
      <c r="E159" s="33">
        <v>421</v>
      </c>
      <c r="F159" s="32">
        <f xml:space="preserve"> SalesData[Sales]/SalesData[Units]</f>
        <v>28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8" t="s">
        <v>29</v>
      </c>
      <c r="B160" s="8">
        <v>2000</v>
      </c>
      <c r="C160" s="8" t="s">
        <v>31</v>
      </c>
      <c r="D160" s="31">
        <f t="shared" si="0"/>
        <v>9072</v>
      </c>
      <c r="E160" s="33">
        <v>324</v>
      </c>
      <c r="F160" s="32">
        <f xml:space="preserve"> SalesData[Sales]/SalesData[Units]</f>
        <v>28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8" t="s">
        <v>29</v>
      </c>
      <c r="B161" s="8">
        <v>2050</v>
      </c>
      <c r="C161" s="8" t="s">
        <v>31</v>
      </c>
      <c r="D161" s="31">
        <f t="shared" si="0"/>
        <v>3388</v>
      </c>
      <c r="E161" s="33">
        <v>121</v>
      </c>
      <c r="F161" s="32">
        <f xml:space="preserve"> SalesData[Sales]/SalesData[Units]</f>
        <v>28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8" t="s">
        <v>29</v>
      </c>
      <c r="B162" s="8">
        <v>3000</v>
      </c>
      <c r="C162" s="8" t="s">
        <v>31</v>
      </c>
      <c r="D162" s="31">
        <f t="shared" si="0"/>
        <v>15176</v>
      </c>
      <c r="E162" s="33">
        <v>542</v>
      </c>
      <c r="F162" s="32">
        <f xml:space="preserve"> SalesData[Sales]/SalesData[Units]</f>
        <v>28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8" t="s">
        <v>29</v>
      </c>
      <c r="B163" s="8">
        <v>3050</v>
      </c>
      <c r="C163" s="8" t="s">
        <v>31</v>
      </c>
      <c r="D163" s="31">
        <f t="shared" si="0"/>
        <v>5964</v>
      </c>
      <c r="E163" s="33">
        <v>213</v>
      </c>
      <c r="F163" s="32">
        <f xml:space="preserve"> SalesData[Sales]/SalesData[Units]</f>
        <v>28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8" t="s">
        <v>29</v>
      </c>
      <c r="B164" s="8">
        <v>1000</v>
      </c>
      <c r="C164" s="8" t="s">
        <v>32</v>
      </c>
      <c r="D164" s="31">
        <f t="shared" si="0"/>
        <v>14588</v>
      </c>
      <c r="E164" s="33">
        <v>521</v>
      </c>
      <c r="F164" s="32">
        <f xml:space="preserve"> SalesData[Sales]/SalesData[Units]</f>
        <v>28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8" t="s">
        <v>29</v>
      </c>
      <c r="B165" s="8">
        <v>1050</v>
      </c>
      <c r="C165" s="8" t="s">
        <v>32</v>
      </c>
      <c r="D165" s="31">
        <f t="shared" si="0"/>
        <v>17640</v>
      </c>
      <c r="E165" s="33">
        <v>630</v>
      </c>
      <c r="F165" s="32">
        <f xml:space="preserve"> SalesData[Sales]/SalesData[Units]</f>
        <v>28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8" t="s">
        <v>29</v>
      </c>
      <c r="B166" s="8">
        <v>2000</v>
      </c>
      <c r="C166" s="8" t="s">
        <v>32</v>
      </c>
      <c r="D166" s="31">
        <f t="shared" si="0"/>
        <v>9856</v>
      </c>
      <c r="E166" s="33">
        <v>352</v>
      </c>
      <c r="F166" s="32">
        <f xml:space="preserve"> SalesData[Sales]/SalesData[Units]</f>
        <v>28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8" t="s">
        <v>29</v>
      </c>
      <c r="B167" s="8">
        <v>2050</v>
      </c>
      <c r="C167" s="8" t="s">
        <v>32</v>
      </c>
      <c r="D167" s="31">
        <f t="shared" si="0"/>
        <v>9016</v>
      </c>
      <c r="E167" s="33">
        <v>322</v>
      </c>
      <c r="F167" s="32">
        <f xml:space="preserve"> SalesData[Sales]/SalesData[Units]</f>
        <v>28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8" t="s">
        <v>29</v>
      </c>
      <c r="B168" s="8">
        <v>3000</v>
      </c>
      <c r="C168" s="8" t="s">
        <v>32</v>
      </c>
      <c r="D168" s="31">
        <f t="shared" si="0"/>
        <v>17976</v>
      </c>
      <c r="E168" s="33">
        <v>642</v>
      </c>
      <c r="F168" s="32">
        <f xml:space="preserve"> SalesData[Sales]/SalesData[Units]</f>
        <v>28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8" t="s">
        <v>29</v>
      </c>
      <c r="B169" s="8">
        <v>3050</v>
      </c>
      <c r="C169" s="8" t="s">
        <v>32</v>
      </c>
      <c r="D169" s="31">
        <f t="shared" si="0"/>
        <v>14616</v>
      </c>
      <c r="E169" s="33">
        <v>522</v>
      </c>
      <c r="F169" s="32">
        <f xml:space="preserve"> SalesData[Sales]/SalesData[Units]</f>
        <v>28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8" t="s">
        <v>29</v>
      </c>
      <c r="B170" s="8">
        <v>1000</v>
      </c>
      <c r="C170" s="8" t="s">
        <v>33</v>
      </c>
      <c r="D170" s="31">
        <f t="shared" si="0"/>
        <v>3724</v>
      </c>
      <c r="E170" s="33">
        <v>133</v>
      </c>
      <c r="F170" s="32">
        <f xml:space="preserve"> SalesData[Sales]/SalesData[Units]</f>
        <v>28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8" t="s">
        <v>29</v>
      </c>
      <c r="B171" s="8">
        <v>1050</v>
      </c>
      <c r="C171" s="8" t="s">
        <v>33</v>
      </c>
      <c r="D171" s="31">
        <f t="shared" si="0"/>
        <v>12712</v>
      </c>
      <c r="E171" s="33">
        <v>454</v>
      </c>
      <c r="F171" s="32">
        <f xml:space="preserve"> SalesData[Sales]/SalesData[Units]</f>
        <v>28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8" t="s">
        <v>29</v>
      </c>
      <c r="B172" s="8">
        <v>2000</v>
      </c>
      <c r="C172" s="8" t="s">
        <v>33</v>
      </c>
      <c r="D172" s="31">
        <f t="shared" si="0"/>
        <v>16828</v>
      </c>
      <c r="E172" s="33">
        <v>601</v>
      </c>
      <c r="F172" s="32">
        <f xml:space="preserve"> SalesData[Sales]/SalesData[Units]</f>
        <v>28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8" t="s">
        <v>29</v>
      </c>
      <c r="B173" s="8">
        <v>2050</v>
      </c>
      <c r="C173" s="8" t="s">
        <v>33</v>
      </c>
      <c r="D173" s="31">
        <f t="shared" si="0"/>
        <v>14056</v>
      </c>
      <c r="E173" s="33">
        <v>502</v>
      </c>
      <c r="F173" s="32">
        <f xml:space="preserve"> SalesData[Sales]/SalesData[Units]</f>
        <v>28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8" t="s">
        <v>29</v>
      </c>
      <c r="B174" s="8">
        <v>3000</v>
      </c>
      <c r="C174" s="8" t="s">
        <v>33</v>
      </c>
      <c r="D174" s="31">
        <f t="shared" si="0"/>
        <v>8456</v>
      </c>
      <c r="E174" s="33">
        <v>302</v>
      </c>
      <c r="F174" s="32">
        <f xml:space="preserve"> SalesData[Sales]/SalesData[Units]</f>
        <v>28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8" t="s">
        <v>29</v>
      </c>
      <c r="B175" s="8">
        <v>3050</v>
      </c>
      <c r="C175" s="8" t="s">
        <v>33</v>
      </c>
      <c r="D175" s="31">
        <f t="shared" si="0"/>
        <v>17808</v>
      </c>
      <c r="E175" s="33">
        <v>636</v>
      </c>
      <c r="F175" s="32">
        <f xml:space="preserve"> SalesData[Sales]/SalesData[Units]</f>
        <v>28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8" t="s">
        <v>29</v>
      </c>
      <c r="B176" s="8">
        <v>1000</v>
      </c>
      <c r="C176" s="8" t="s">
        <v>34</v>
      </c>
      <c r="D176" s="31">
        <f t="shared" si="0"/>
        <v>3416</v>
      </c>
      <c r="E176" s="33">
        <v>122</v>
      </c>
      <c r="F176" s="32">
        <f xml:space="preserve"> SalesData[Sales]/SalesData[Units]</f>
        <v>28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8" t="s">
        <v>29</v>
      </c>
      <c r="B177" s="8">
        <v>1050</v>
      </c>
      <c r="C177" s="8" t="s">
        <v>34</v>
      </c>
      <c r="D177" s="31">
        <f t="shared" si="0"/>
        <v>13020</v>
      </c>
      <c r="E177" s="33">
        <v>465</v>
      </c>
      <c r="F177" s="32">
        <f xml:space="preserve"> SalesData[Sales]/SalesData[Units]</f>
        <v>28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8" t="s">
        <v>29</v>
      </c>
      <c r="B178" s="8">
        <v>2000</v>
      </c>
      <c r="C178" s="8" t="s">
        <v>34</v>
      </c>
      <c r="D178" s="31">
        <f t="shared" si="0"/>
        <v>17780</v>
      </c>
      <c r="E178" s="33">
        <v>635</v>
      </c>
      <c r="F178" s="32">
        <f xml:space="preserve"> SalesData[Sales]/SalesData[Units]</f>
        <v>28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8" t="s">
        <v>29</v>
      </c>
      <c r="B179" s="8">
        <v>2050</v>
      </c>
      <c r="C179" s="8" t="s">
        <v>34</v>
      </c>
      <c r="D179" s="31">
        <f t="shared" si="0"/>
        <v>7140</v>
      </c>
      <c r="E179" s="33">
        <v>255</v>
      </c>
      <c r="F179" s="32">
        <f xml:space="preserve"> SalesData[Sales]/SalesData[Units]</f>
        <v>28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8" t="s">
        <v>29</v>
      </c>
      <c r="B180" s="8">
        <v>3000</v>
      </c>
      <c r="C180" s="8" t="s">
        <v>34</v>
      </c>
      <c r="D180" s="31">
        <f t="shared" si="0"/>
        <v>7448</v>
      </c>
      <c r="E180" s="33">
        <v>266</v>
      </c>
      <c r="F180" s="32">
        <f xml:space="preserve"> SalesData[Sales]/SalesData[Units]</f>
        <v>28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8" t="s">
        <v>29</v>
      </c>
      <c r="B181" s="8">
        <v>3050</v>
      </c>
      <c r="C181" s="8" t="s">
        <v>34</v>
      </c>
      <c r="D181" s="31">
        <f t="shared" si="0"/>
        <v>6608</v>
      </c>
      <c r="E181" s="33">
        <v>236</v>
      </c>
      <c r="F181" s="32">
        <f xml:space="preserve"> SalesData[Sales]/SalesData[Units]</f>
        <v>28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8" t="s">
        <v>22</v>
      </c>
      <c r="B182" s="8">
        <v>1000</v>
      </c>
      <c r="C182" s="8" t="s">
        <v>35</v>
      </c>
      <c r="D182" s="31">
        <f t="shared" si="0"/>
        <v>9856</v>
      </c>
      <c r="E182" s="33">
        <v>352</v>
      </c>
      <c r="F182" s="32">
        <f xml:space="preserve"> SalesData[Sales]/SalesData[Units]</f>
        <v>28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8" t="s">
        <v>22</v>
      </c>
      <c r="B183" s="8">
        <v>1050</v>
      </c>
      <c r="C183" s="8" t="s">
        <v>35</v>
      </c>
      <c r="D183" s="31">
        <f t="shared" si="0"/>
        <v>10248</v>
      </c>
      <c r="E183" s="33">
        <v>366</v>
      </c>
      <c r="F183" s="32">
        <f xml:space="preserve"> SalesData[Sales]/SalesData[Units]</f>
        <v>28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8" t="s">
        <v>22</v>
      </c>
      <c r="B184" s="8">
        <v>2000</v>
      </c>
      <c r="C184" s="8" t="s">
        <v>35</v>
      </c>
      <c r="D184" s="31">
        <f t="shared" si="0"/>
        <v>14616</v>
      </c>
      <c r="E184" s="33">
        <v>522</v>
      </c>
      <c r="F184" s="32">
        <f xml:space="preserve"> SalesData[Sales]/SalesData[Units]</f>
        <v>28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8" t="s">
        <v>22</v>
      </c>
      <c r="B185" s="8">
        <v>2050</v>
      </c>
      <c r="C185" s="8" t="s">
        <v>35</v>
      </c>
      <c r="D185" s="31">
        <f t="shared" si="0"/>
        <v>11816</v>
      </c>
      <c r="E185" s="33">
        <v>422</v>
      </c>
      <c r="F185" s="32">
        <f xml:space="preserve"> SalesData[Sales]/SalesData[Units]</f>
        <v>28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8" t="s">
        <v>22</v>
      </c>
      <c r="B186" s="8">
        <v>3000</v>
      </c>
      <c r="C186" s="8" t="s">
        <v>35</v>
      </c>
      <c r="D186" s="31">
        <f t="shared" si="0"/>
        <v>14896</v>
      </c>
      <c r="E186" s="33">
        <v>532</v>
      </c>
      <c r="F186" s="32">
        <f xml:space="preserve"> SalesData[Sales]/SalesData[Units]</f>
        <v>28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8" t="s">
        <v>22</v>
      </c>
      <c r="B187" s="8">
        <v>3050</v>
      </c>
      <c r="C187" s="8" t="s">
        <v>35</v>
      </c>
      <c r="D187" s="31">
        <f t="shared" si="0"/>
        <v>3724</v>
      </c>
      <c r="E187" s="33">
        <v>133</v>
      </c>
      <c r="F187" s="32">
        <f xml:space="preserve"> SalesData[Sales]/SalesData[Units]</f>
        <v>28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8" t="s">
        <v>22</v>
      </c>
      <c r="B188" s="8">
        <v>1000</v>
      </c>
      <c r="C188" s="8" t="s">
        <v>36</v>
      </c>
      <c r="D188" s="31">
        <f t="shared" si="0"/>
        <v>14616</v>
      </c>
      <c r="E188" s="33">
        <v>522</v>
      </c>
      <c r="F188" s="32">
        <f xml:space="preserve"> SalesData[Sales]/SalesData[Units]</f>
        <v>28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8" t="s">
        <v>22</v>
      </c>
      <c r="B189" s="8">
        <v>1050</v>
      </c>
      <c r="C189" s="8" t="s">
        <v>36</v>
      </c>
      <c r="D189" s="31">
        <f t="shared" si="0"/>
        <v>9016</v>
      </c>
      <c r="E189" s="33">
        <v>322</v>
      </c>
      <c r="F189" s="32">
        <f xml:space="preserve"> SalesData[Sales]/SalesData[Units]</f>
        <v>28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8" t="s">
        <v>22</v>
      </c>
      <c r="B190" s="8">
        <v>2000</v>
      </c>
      <c r="C190" s="8" t="s">
        <v>36</v>
      </c>
      <c r="D190" s="31">
        <f t="shared" si="0"/>
        <v>3724</v>
      </c>
      <c r="E190" s="33">
        <v>133</v>
      </c>
      <c r="F190" s="32">
        <f xml:space="preserve"> SalesData[Sales]/SalesData[Units]</f>
        <v>28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8" t="s">
        <v>22</v>
      </c>
      <c r="B191" s="8">
        <v>2050</v>
      </c>
      <c r="C191" s="8" t="s">
        <v>36</v>
      </c>
      <c r="D191" s="31">
        <f t="shared" si="0"/>
        <v>14616</v>
      </c>
      <c r="E191" s="33">
        <v>522</v>
      </c>
      <c r="F191" s="32">
        <f xml:space="preserve"> SalesData[Sales]/SalesData[Units]</f>
        <v>28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8" t="s">
        <v>22</v>
      </c>
      <c r="B192" s="8">
        <v>3000</v>
      </c>
      <c r="C192" s="8" t="s">
        <v>36</v>
      </c>
      <c r="D192" s="31">
        <f t="shared" si="0"/>
        <v>9016</v>
      </c>
      <c r="E192" s="33">
        <v>322</v>
      </c>
      <c r="F192" s="32">
        <f xml:space="preserve"> SalesData[Sales]/SalesData[Units]</f>
        <v>28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8" t="s">
        <v>22</v>
      </c>
      <c r="B193" s="8">
        <v>3050</v>
      </c>
      <c r="C193" s="8" t="s">
        <v>36</v>
      </c>
      <c r="D193" s="31">
        <f t="shared" si="0"/>
        <v>11928</v>
      </c>
      <c r="E193" s="33">
        <v>426</v>
      </c>
      <c r="F193" s="32">
        <f xml:space="preserve"> SalesData[Sales]/SalesData[Units]</f>
        <v>28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8" t="s">
        <v>22</v>
      </c>
      <c r="B194" s="8">
        <v>1000</v>
      </c>
      <c r="C194" s="8" t="s">
        <v>37</v>
      </c>
      <c r="D194" s="31">
        <f t="shared" si="0"/>
        <v>11480</v>
      </c>
      <c r="E194" s="33">
        <v>410</v>
      </c>
      <c r="F194" s="32">
        <f xml:space="preserve"> SalesData[Sales]/SalesData[Units]</f>
        <v>28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8" t="s">
        <v>22</v>
      </c>
      <c r="B195" s="8">
        <v>1050</v>
      </c>
      <c r="C195" s="8" t="s">
        <v>37</v>
      </c>
      <c r="D195" s="31">
        <f t="shared" si="0"/>
        <v>8960</v>
      </c>
      <c r="E195" s="33">
        <v>320</v>
      </c>
      <c r="F195" s="32">
        <f xml:space="preserve"> SalesData[Sales]/SalesData[Units]</f>
        <v>28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8" t="s">
        <v>22</v>
      </c>
      <c r="B196" s="8">
        <v>2000</v>
      </c>
      <c r="C196" s="8" t="s">
        <v>37</v>
      </c>
      <c r="D196" s="31">
        <f t="shared" si="0"/>
        <v>18284</v>
      </c>
      <c r="E196" s="33">
        <v>653</v>
      </c>
      <c r="F196" s="32">
        <f xml:space="preserve"> SalesData[Sales]/SalesData[Units]</f>
        <v>28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8" t="s">
        <v>22</v>
      </c>
      <c r="B197" s="8">
        <v>2050</v>
      </c>
      <c r="C197" s="8" t="s">
        <v>37</v>
      </c>
      <c r="D197" s="31">
        <f t="shared" si="0"/>
        <v>14028</v>
      </c>
      <c r="E197" s="33">
        <v>501</v>
      </c>
      <c r="F197" s="32">
        <f xml:space="preserve"> SalesData[Sales]/SalesData[Units]</f>
        <v>28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8" t="s">
        <v>22</v>
      </c>
      <c r="B198" s="8">
        <v>3000</v>
      </c>
      <c r="C198" s="8" t="s">
        <v>37</v>
      </c>
      <c r="D198" s="31">
        <f t="shared" si="0"/>
        <v>11256</v>
      </c>
      <c r="E198" s="33">
        <v>402</v>
      </c>
      <c r="F198" s="32">
        <f xml:space="preserve"> SalesData[Sales]/SalesData[Units]</f>
        <v>28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8" t="s">
        <v>22</v>
      </c>
      <c r="B199" s="8">
        <v>3050</v>
      </c>
      <c r="C199" s="8" t="s">
        <v>37</v>
      </c>
      <c r="D199" s="31">
        <f t="shared" si="0"/>
        <v>11760</v>
      </c>
      <c r="E199" s="33">
        <v>420</v>
      </c>
      <c r="F199" s="32">
        <f xml:space="preserve"> SalesData[Sales]/SalesData[Units]</f>
        <v>28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8" t="s">
        <v>22</v>
      </c>
      <c r="B200" s="8">
        <v>1000</v>
      </c>
      <c r="C200" s="8" t="s">
        <v>38</v>
      </c>
      <c r="D200" s="31">
        <f t="shared" si="0"/>
        <v>10080</v>
      </c>
      <c r="E200" s="33">
        <v>360</v>
      </c>
      <c r="F200" s="32">
        <f xml:space="preserve"> SalesData[Sales]/SalesData[Units]</f>
        <v>28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8" t="s">
        <v>22</v>
      </c>
      <c r="B201" s="8">
        <v>1050</v>
      </c>
      <c r="C201" s="8" t="s">
        <v>38</v>
      </c>
      <c r="D201" s="31">
        <f t="shared" si="0"/>
        <v>11760</v>
      </c>
      <c r="E201" s="33">
        <v>420</v>
      </c>
      <c r="F201" s="32">
        <f xml:space="preserve"> SalesData[Sales]/SalesData[Units]</f>
        <v>28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8" t="s">
        <v>22</v>
      </c>
      <c r="B202" s="8">
        <v>2000</v>
      </c>
      <c r="C202" s="8" t="s">
        <v>38</v>
      </c>
      <c r="D202" s="31">
        <f t="shared" si="0"/>
        <v>8484</v>
      </c>
      <c r="E202" s="33">
        <v>303</v>
      </c>
      <c r="F202" s="32">
        <f xml:space="preserve"> SalesData[Sales]/SalesData[Units]</f>
        <v>28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8" t="s">
        <v>22</v>
      </c>
      <c r="B203" s="8">
        <v>2050</v>
      </c>
      <c r="C203" s="8" t="s">
        <v>38</v>
      </c>
      <c r="D203" s="31">
        <f t="shared" si="0"/>
        <v>16856</v>
      </c>
      <c r="E203" s="33">
        <v>602</v>
      </c>
      <c r="F203" s="32">
        <f xml:space="preserve"> SalesData[Sales]/SalesData[Units]</f>
        <v>28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8" t="s">
        <v>22</v>
      </c>
      <c r="B204" s="8">
        <v>3000</v>
      </c>
      <c r="C204" s="8" t="s">
        <v>38</v>
      </c>
      <c r="D204" s="31">
        <f t="shared" si="0"/>
        <v>14560</v>
      </c>
      <c r="E204" s="33">
        <v>520</v>
      </c>
      <c r="F204" s="32">
        <f xml:space="preserve"> SalesData[Sales]/SalesData[Units]</f>
        <v>28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8" t="s">
        <v>22</v>
      </c>
      <c r="B205" s="8">
        <v>3050</v>
      </c>
      <c r="C205" s="8" t="s">
        <v>38</v>
      </c>
      <c r="D205" s="31">
        <f t="shared" si="0"/>
        <v>8456</v>
      </c>
      <c r="E205" s="33">
        <v>302</v>
      </c>
      <c r="F205" s="32">
        <f xml:space="preserve"> SalesData[Sales]/SalesData[Units]</f>
        <v>28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8" t="s">
        <v>22</v>
      </c>
      <c r="B206" s="8">
        <v>1000</v>
      </c>
      <c r="C206" s="8" t="s">
        <v>39</v>
      </c>
      <c r="D206" s="31">
        <f t="shared" si="0"/>
        <v>5684</v>
      </c>
      <c r="E206" s="33">
        <v>203</v>
      </c>
      <c r="F206" s="32">
        <f xml:space="preserve"> SalesData[Sales]/SalesData[Units]</f>
        <v>28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8" t="s">
        <v>22</v>
      </c>
      <c r="B207" s="8">
        <v>1050</v>
      </c>
      <c r="C207" s="8" t="s">
        <v>39</v>
      </c>
      <c r="D207" s="31">
        <f t="shared" si="0"/>
        <v>14588</v>
      </c>
      <c r="E207" s="33">
        <v>521</v>
      </c>
      <c r="F207" s="32">
        <f xml:space="preserve"> SalesData[Sales]/SalesData[Units]</f>
        <v>28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8" t="s">
        <v>22</v>
      </c>
      <c r="B208" s="8">
        <v>2000</v>
      </c>
      <c r="C208" s="8" t="s">
        <v>39</v>
      </c>
      <c r="D208" s="31">
        <f t="shared" si="0"/>
        <v>17640</v>
      </c>
      <c r="E208" s="33">
        <v>630</v>
      </c>
      <c r="F208" s="32">
        <f xml:space="preserve"> SalesData[Sales]/SalesData[Units]</f>
        <v>28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8" t="s">
        <v>22</v>
      </c>
      <c r="B209" s="8">
        <v>2050</v>
      </c>
      <c r="C209" s="8" t="s">
        <v>39</v>
      </c>
      <c r="D209" s="31">
        <f t="shared" si="0"/>
        <v>9856</v>
      </c>
      <c r="E209" s="33">
        <v>352</v>
      </c>
      <c r="F209" s="32">
        <f xml:space="preserve"> SalesData[Sales]/SalesData[Units]</f>
        <v>28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8" t="s">
        <v>22</v>
      </c>
      <c r="B210" s="8">
        <v>3000</v>
      </c>
      <c r="C210" s="8" t="s">
        <v>39</v>
      </c>
      <c r="D210" s="31">
        <f t="shared" si="0"/>
        <v>9016</v>
      </c>
      <c r="E210" s="33">
        <v>322</v>
      </c>
      <c r="F210" s="32">
        <f xml:space="preserve"> SalesData[Sales]/SalesData[Units]</f>
        <v>28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8" t="s">
        <v>22</v>
      </c>
      <c r="B211" s="8">
        <v>3050</v>
      </c>
      <c r="C211" s="8" t="s">
        <v>39</v>
      </c>
      <c r="D211" s="31">
        <f t="shared" si="0"/>
        <v>17976</v>
      </c>
      <c r="E211" s="33">
        <v>642</v>
      </c>
      <c r="F211" s="32">
        <f xml:space="preserve"> SalesData[Sales]/SalesData[Units]</f>
        <v>28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8" t="s">
        <v>28</v>
      </c>
      <c r="B212" s="8">
        <v>1000</v>
      </c>
      <c r="C212" s="8" t="s">
        <v>35</v>
      </c>
      <c r="D212" s="31">
        <f t="shared" si="0"/>
        <v>14616</v>
      </c>
      <c r="E212" s="33">
        <v>522</v>
      </c>
      <c r="F212" s="32">
        <f xml:space="preserve"> SalesData[Sales]/SalesData[Units]</f>
        <v>28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8" t="s">
        <v>28</v>
      </c>
      <c r="B213" s="8">
        <v>1050</v>
      </c>
      <c r="C213" s="8" t="s">
        <v>35</v>
      </c>
      <c r="D213" s="31">
        <f t="shared" si="0"/>
        <v>3724</v>
      </c>
      <c r="E213" s="33">
        <v>133</v>
      </c>
      <c r="F213" s="32">
        <f xml:space="preserve"> SalesData[Sales]/SalesData[Units]</f>
        <v>28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8" t="s">
        <v>28</v>
      </c>
      <c r="B214" s="8">
        <v>2000</v>
      </c>
      <c r="C214" s="8" t="s">
        <v>35</v>
      </c>
      <c r="D214" s="31">
        <f t="shared" si="0"/>
        <v>12712</v>
      </c>
      <c r="E214" s="33">
        <v>454</v>
      </c>
      <c r="F214" s="32">
        <f xml:space="preserve"> SalesData[Sales]/SalesData[Units]</f>
        <v>28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8" t="s">
        <v>28</v>
      </c>
      <c r="B215" s="8">
        <v>2050</v>
      </c>
      <c r="C215" s="8" t="s">
        <v>35</v>
      </c>
      <c r="D215" s="31">
        <f t="shared" si="0"/>
        <v>16828</v>
      </c>
      <c r="E215" s="33">
        <v>601</v>
      </c>
      <c r="F215" s="32">
        <f xml:space="preserve"> SalesData[Sales]/SalesData[Units]</f>
        <v>28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8" t="s">
        <v>28</v>
      </c>
      <c r="B216" s="8">
        <v>3000</v>
      </c>
      <c r="C216" s="8" t="s">
        <v>35</v>
      </c>
      <c r="D216" s="31">
        <f t="shared" si="0"/>
        <v>14056</v>
      </c>
      <c r="E216" s="33">
        <v>502</v>
      </c>
      <c r="F216" s="32">
        <f xml:space="preserve"> SalesData[Sales]/SalesData[Units]</f>
        <v>28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8" t="s">
        <v>28</v>
      </c>
      <c r="B217" s="8">
        <v>3050</v>
      </c>
      <c r="C217" s="8" t="s">
        <v>35</v>
      </c>
      <c r="D217" s="31">
        <f t="shared" si="0"/>
        <v>8456</v>
      </c>
      <c r="E217" s="33">
        <v>302</v>
      </c>
      <c r="F217" s="32">
        <f xml:space="preserve"> SalesData[Sales]/SalesData[Units]</f>
        <v>28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8" t="s">
        <v>28</v>
      </c>
      <c r="B218" s="8">
        <v>1000</v>
      </c>
      <c r="C218" s="8" t="s">
        <v>36</v>
      </c>
      <c r="D218" s="31">
        <f t="shared" si="0"/>
        <v>17808</v>
      </c>
      <c r="E218" s="33">
        <v>636</v>
      </c>
      <c r="F218" s="32">
        <f xml:space="preserve"> SalesData[Sales]/SalesData[Units]</f>
        <v>28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8" t="s">
        <v>28</v>
      </c>
      <c r="B219" s="8">
        <v>1050</v>
      </c>
      <c r="C219" s="8" t="s">
        <v>36</v>
      </c>
      <c r="D219" s="31">
        <f t="shared" si="0"/>
        <v>3416</v>
      </c>
      <c r="E219" s="33">
        <v>122</v>
      </c>
      <c r="F219" s="32">
        <f xml:space="preserve"> SalesData[Sales]/SalesData[Units]</f>
        <v>28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8" t="s">
        <v>28</v>
      </c>
      <c r="B220" s="8">
        <v>2000</v>
      </c>
      <c r="C220" s="8" t="s">
        <v>36</v>
      </c>
      <c r="D220" s="31">
        <f t="shared" si="0"/>
        <v>13020</v>
      </c>
      <c r="E220" s="33">
        <v>465</v>
      </c>
      <c r="F220" s="32">
        <f xml:space="preserve"> SalesData[Sales]/SalesData[Units]</f>
        <v>28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8" t="s">
        <v>28</v>
      </c>
      <c r="B221" s="8">
        <v>2050</v>
      </c>
      <c r="C221" s="8" t="s">
        <v>36</v>
      </c>
      <c r="D221" s="31">
        <f t="shared" si="0"/>
        <v>17780</v>
      </c>
      <c r="E221" s="33">
        <v>635</v>
      </c>
      <c r="F221" s="32">
        <f xml:space="preserve"> SalesData[Sales]/SalesData[Units]</f>
        <v>28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8" t="s">
        <v>28</v>
      </c>
      <c r="B222" s="8">
        <v>3000</v>
      </c>
      <c r="C222" s="8" t="s">
        <v>36</v>
      </c>
      <c r="D222" s="31">
        <f t="shared" si="0"/>
        <v>7140</v>
      </c>
      <c r="E222" s="33">
        <v>255</v>
      </c>
      <c r="F222" s="32">
        <f xml:space="preserve"> SalesData[Sales]/SalesData[Units]</f>
        <v>28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8" t="s">
        <v>28</v>
      </c>
      <c r="B223" s="8">
        <v>3050</v>
      </c>
      <c r="C223" s="8" t="s">
        <v>36</v>
      </c>
      <c r="D223" s="31">
        <f t="shared" si="0"/>
        <v>7448</v>
      </c>
      <c r="E223" s="33">
        <v>266</v>
      </c>
      <c r="F223" s="32">
        <f xml:space="preserve"> SalesData[Sales]/SalesData[Units]</f>
        <v>28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8" t="s">
        <v>28</v>
      </c>
      <c r="B224" s="8">
        <v>1000</v>
      </c>
      <c r="C224" s="8" t="s">
        <v>37</v>
      </c>
      <c r="D224" s="31">
        <f t="shared" si="0"/>
        <v>6608</v>
      </c>
      <c r="E224" s="33">
        <v>236</v>
      </c>
      <c r="F224" s="32">
        <f xml:space="preserve"> SalesData[Sales]/SalesData[Units]</f>
        <v>28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8" t="s">
        <v>28</v>
      </c>
      <c r="B225" s="8">
        <v>1050</v>
      </c>
      <c r="C225" s="8" t="s">
        <v>37</v>
      </c>
      <c r="D225" s="31">
        <f t="shared" si="0"/>
        <v>9856</v>
      </c>
      <c r="E225" s="33">
        <v>352</v>
      </c>
      <c r="F225" s="32">
        <f xml:space="preserve"> SalesData[Sales]/SalesData[Units]</f>
        <v>28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8" t="s">
        <v>28</v>
      </c>
      <c r="B226" s="8">
        <v>2000</v>
      </c>
      <c r="C226" s="8" t="s">
        <v>37</v>
      </c>
      <c r="D226" s="31">
        <f t="shared" si="0"/>
        <v>10248</v>
      </c>
      <c r="E226" s="33">
        <v>366</v>
      </c>
      <c r="F226" s="32">
        <f xml:space="preserve"> SalesData[Sales]/SalesData[Units]</f>
        <v>28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8" t="s">
        <v>28</v>
      </c>
      <c r="B227" s="8">
        <v>2050</v>
      </c>
      <c r="C227" s="8" t="s">
        <v>37</v>
      </c>
      <c r="D227" s="31">
        <f t="shared" si="0"/>
        <v>14616</v>
      </c>
      <c r="E227" s="33">
        <v>522</v>
      </c>
      <c r="F227" s="32">
        <f xml:space="preserve"> SalesData[Sales]/SalesData[Units]</f>
        <v>28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8" t="s">
        <v>28</v>
      </c>
      <c r="B228" s="8">
        <v>3000</v>
      </c>
      <c r="C228" s="8" t="s">
        <v>37</v>
      </c>
      <c r="D228" s="31">
        <f t="shared" si="0"/>
        <v>11816</v>
      </c>
      <c r="E228" s="33">
        <v>422</v>
      </c>
      <c r="F228" s="32">
        <f xml:space="preserve"> SalesData[Sales]/SalesData[Units]</f>
        <v>28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8" t="s">
        <v>28</v>
      </c>
      <c r="B229" s="8">
        <v>3050</v>
      </c>
      <c r="C229" s="8" t="s">
        <v>37</v>
      </c>
      <c r="D229" s="31">
        <f t="shared" si="0"/>
        <v>14896</v>
      </c>
      <c r="E229" s="33">
        <v>532</v>
      </c>
      <c r="F229" s="32">
        <f xml:space="preserve"> SalesData[Sales]/SalesData[Units]</f>
        <v>28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8" t="s">
        <v>28</v>
      </c>
      <c r="B230" s="8">
        <v>1000</v>
      </c>
      <c r="C230" s="8" t="s">
        <v>38</v>
      </c>
      <c r="D230" s="31">
        <f t="shared" si="0"/>
        <v>3724</v>
      </c>
      <c r="E230" s="33">
        <v>133</v>
      </c>
      <c r="F230" s="32">
        <f xml:space="preserve"> SalesData[Sales]/SalesData[Units]</f>
        <v>28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8" t="s">
        <v>28</v>
      </c>
      <c r="B231" s="8">
        <v>1050</v>
      </c>
      <c r="C231" s="8" t="s">
        <v>38</v>
      </c>
      <c r="D231" s="31">
        <f t="shared" si="0"/>
        <v>14616</v>
      </c>
      <c r="E231" s="33">
        <v>522</v>
      </c>
      <c r="F231" s="32">
        <f xml:space="preserve"> SalesData[Sales]/SalesData[Units]</f>
        <v>28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8" t="s">
        <v>28</v>
      </c>
      <c r="B232" s="8">
        <v>2000</v>
      </c>
      <c r="C232" s="8" t="s">
        <v>38</v>
      </c>
      <c r="D232" s="31">
        <f t="shared" si="0"/>
        <v>9016</v>
      </c>
      <c r="E232" s="33">
        <v>322</v>
      </c>
      <c r="F232" s="32">
        <f xml:space="preserve"> SalesData[Sales]/SalesData[Units]</f>
        <v>28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8" t="s">
        <v>28</v>
      </c>
      <c r="B233" s="8">
        <v>2050</v>
      </c>
      <c r="C233" s="8" t="s">
        <v>38</v>
      </c>
      <c r="D233" s="31">
        <f t="shared" si="0"/>
        <v>5936</v>
      </c>
      <c r="E233" s="33">
        <v>212</v>
      </c>
      <c r="F233" s="32">
        <f xml:space="preserve"> SalesData[Sales]/SalesData[Units]</f>
        <v>28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8" t="s">
        <v>28</v>
      </c>
      <c r="B234" s="8">
        <v>3000</v>
      </c>
      <c r="C234" s="8" t="s">
        <v>38</v>
      </c>
      <c r="D234" s="31">
        <f t="shared" si="0"/>
        <v>10136</v>
      </c>
      <c r="E234" s="33">
        <v>362</v>
      </c>
      <c r="F234" s="32">
        <f xml:space="preserve"> SalesData[Sales]/SalesData[Units]</f>
        <v>28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8" t="s">
        <v>28</v>
      </c>
      <c r="B235" s="8">
        <v>3050</v>
      </c>
      <c r="C235" s="8" t="s">
        <v>38</v>
      </c>
      <c r="D235" s="31">
        <f t="shared" si="0"/>
        <v>3388</v>
      </c>
      <c r="E235" s="33">
        <v>121</v>
      </c>
      <c r="F235" s="32">
        <f xml:space="preserve"> SalesData[Sales]/SalesData[Units]</f>
        <v>28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8" t="s">
        <v>28</v>
      </c>
      <c r="B236" s="8">
        <v>1000</v>
      </c>
      <c r="C236" s="8" t="s">
        <v>39</v>
      </c>
      <c r="D236" s="31">
        <f t="shared" si="0"/>
        <v>14056</v>
      </c>
      <c r="E236" s="33">
        <v>502</v>
      </c>
      <c r="F236" s="32">
        <f xml:space="preserve"> SalesData[Sales]/SalesData[Units]</f>
        <v>28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8" t="s">
        <v>28</v>
      </c>
      <c r="B237" s="8">
        <v>1050</v>
      </c>
      <c r="C237" s="8" t="s">
        <v>39</v>
      </c>
      <c r="D237" s="31">
        <f t="shared" si="0"/>
        <v>10136</v>
      </c>
      <c r="E237" s="33">
        <v>362</v>
      </c>
      <c r="F237" s="32">
        <f xml:space="preserve"> SalesData[Sales]/SalesData[Units]</f>
        <v>28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8" t="s">
        <v>28</v>
      </c>
      <c r="B238" s="8">
        <v>2000</v>
      </c>
      <c r="C238" s="8" t="s">
        <v>39</v>
      </c>
      <c r="D238" s="31">
        <f t="shared" si="0"/>
        <v>14588</v>
      </c>
      <c r="E238" s="33">
        <v>521</v>
      </c>
      <c r="F238" s="32">
        <f xml:space="preserve"> SalesData[Sales]/SalesData[Units]</f>
        <v>28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8" t="s">
        <v>28</v>
      </c>
      <c r="B239" s="8">
        <v>2050</v>
      </c>
      <c r="C239" s="8" t="s">
        <v>39</v>
      </c>
      <c r="D239" s="31">
        <f t="shared" si="0"/>
        <v>6552</v>
      </c>
      <c r="E239" s="33">
        <v>234</v>
      </c>
      <c r="F239" s="32">
        <f xml:space="preserve"> SalesData[Sales]/SalesData[Units]</f>
        <v>28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8" t="s">
        <v>28</v>
      </c>
      <c r="B240" s="8">
        <v>3000</v>
      </c>
      <c r="C240" s="8" t="s">
        <v>39</v>
      </c>
      <c r="D240" s="31">
        <f t="shared" si="0"/>
        <v>11788</v>
      </c>
      <c r="E240" s="33">
        <v>421</v>
      </c>
      <c r="F240" s="32">
        <f xml:space="preserve"> SalesData[Sales]/SalesData[Units]</f>
        <v>28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8" t="s">
        <v>28</v>
      </c>
      <c r="B241" s="8">
        <v>3050</v>
      </c>
      <c r="C241" s="8" t="s">
        <v>39</v>
      </c>
      <c r="D241" s="31">
        <f t="shared" si="0"/>
        <v>9072</v>
      </c>
      <c r="E241" s="33">
        <v>324</v>
      </c>
      <c r="F241" s="32">
        <f xml:space="preserve"> SalesData[Sales]/SalesData[Units]</f>
        <v>28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8" t="s">
        <v>29</v>
      </c>
      <c r="B242" s="8">
        <v>1000</v>
      </c>
      <c r="C242" s="8" t="s">
        <v>35</v>
      </c>
      <c r="D242" s="31">
        <f t="shared" si="0"/>
        <v>3388</v>
      </c>
      <c r="E242" s="33">
        <v>121</v>
      </c>
      <c r="F242" s="32">
        <f xml:space="preserve"> SalesData[Sales]/SalesData[Units]</f>
        <v>28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8" t="s">
        <v>29</v>
      </c>
      <c r="B243" s="8">
        <v>1050</v>
      </c>
      <c r="C243" s="8" t="s">
        <v>35</v>
      </c>
      <c r="D243" s="31">
        <f t="shared" si="0"/>
        <v>15176</v>
      </c>
      <c r="E243" s="33">
        <v>542</v>
      </c>
      <c r="F243" s="32">
        <f xml:space="preserve"> SalesData[Sales]/SalesData[Units]</f>
        <v>28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8" t="s">
        <v>29</v>
      </c>
      <c r="B244" s="8">
        <v>2000</v>
      </c>
      <c r="C244" s="8" t="s">
        <v>35</v>
      </c>
      <c r="D244" s="31">
        <f t="shared" si="0"/>
        <v>5964</v>
      </c>
      <c r="E244" s="33">
        <v>213</v>
      </c>
      <c r="F244" s="32">
        <f xml:space="preserve"> SalesData[Sales]/SalesData[Units]</f>
        <v>28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8" t="s">
        <v>29</v>
      </c>
      <c r="B245" s="8">
        <v>2050</v>
      </c>
      <c r="C245" s="8" t="s">
        <v>35</v>
      </c>
      <c r="D245" s="31">
        <f t="shared" si="0"/>
        <v>3724</v>
      </c>
      <c r="E245" s="33">
        <v>133</v>
      </c>
      <c r="F245" s="32">
        <f xml:space="preserve"> SalesData[Sales]/SalesData[Units]</f>
        <v>28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8" t="s">
        <v>29</v>
      </c>
      <c r="B246" s="8">
        <v>3000</v>
      </c>
      <c r="C246" s="8" t="s">
        <v>35</v>
      </c>
      <c r="D246" s="31">
        <f t="shared" si="0"/>
        <v>14616</v>
      </c>
      <c r="E246" s="33">
        <v>522</v>
      </c>
      <c r="F246" s="32">
        <f xml:space="preserve"> SalesData[Sales]/SalesData[Units]</f>
        <v>28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8" t="s">
        <v>29</v>
      </c>
      <c r="B247" s="8">
        <v>3050</v>
      </c>
      <c r="C247" s="8" t="s">
        <v>35</v>
      </c>
      <c r="D247" s="31">
        <f t="shared" si="0"/>
        <v>9016</v>
      </c>
      <c r="E247" s="33">
        <v>322</v>
      </c>
      <c r="F247" s="32">
        <f xml:space="preserve"> SalesData[Sales]/SalesData[Units]</f>
        <v>28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8" t="s">
        <v>29</v>
      </c>
      <c r="B248" s="8">
        <v>1000</v>
      </c>
      <c r="C248" s="8" t="s">
        <v>36</v>
      </c>
      <c r="D248" s="31">
        <f t="shared" si="0"/>
        <v>11928</v>
      </c>
      <c r="E248" s="33">
        <v>426</v>
      </c>
      <c r="F248" s="32">
        <f xml:space="preserve"> SalesData[Sales]/SalesData[Units]</f>
        <v>28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8" t="s">
        <v>29</v>
      </c>
      <c r="B249" s="8">
        <v>1050</v>
      </c>
      <c r="C249" s="8" t="s">
        <v>36</v>
      </c>
      <c r="D249" s="31">
        <f t="shared" si="0"/>
        <v>11480</v>
      </c>
      <c r="E249" s="33">
        <v>410</v>
      </c>
      <c r="F249" s="32">
        <f xml:space="preserve"> SalesData[Sales]/SalesData[Units]</f>
        <v>28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8" t="s">
        <v>29</v>
      </c>
      <c r="B250" s="8">
        <v>2000</v>
      </c>
      <c r="C250" s="8" t="s">
        <v>36</v>
      </c>
      <c r="D250" s="31">
        <f t="shared" si="0"/>
        <v>8960</v>
      </c>
      <c r="E250" s="33">
        <v>320</v>
      </c>
      <c r="F250" s="32">
        <f xml:space="preserve"> SalesData[Sales]/SalesData[Units]</f>
        <v>28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8" t="s">
        <v>29</v>
      </c>
      <c r="B251" s="8">
        <v>2050</v>
      </c>
      <c r="C251" s="8" t="s">
        <v>36</v>
      </c>
      <c r="D251" s="31">
        <f t="shared" si="0"/>
        <v>18284</v>
      </c>
      <c r="E251" s="33">
        <v>653</v>
      </c>
      <c r="F251" s="32">
        <f xml:space="preserve"> SalesData[Sales]/SalesData[Units]</f>
        <v>28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8" t="s">
        <v>29</v>
      </c>
      <c r="B252" s="8">
        <v>3000</v>
      </c>
      <c r="C252" s="8" t="s">
        <v>36</v>
      </c>
      <c r="D252" s="31">
        <f t="shared" si="0"/>
        <v>14028</v>
      </c>
      <c r="E252" s="33">
        <v>501</v>
      </c>
      <c r="F252" s="32">
        <f xml:space="preserve"> SalesData[Sales]/SalesData[Units]</f>
        <v>28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8" t="s">
        <v>29</v>
      </c>
      <c r="B253" s="8">
        <v>3050</v>
      </c>
      <c r="C253" s="8" t="s">
        <v>36</v>
      </c>
      <c r="D253" s="31">
        <f t="shared" si="0"/>
        <v>11256</v>
      </c>
      <c r="E253" s="33">
        <v>402</v>
      </c>
      <c r="F253" s="32">
        <f xml:space="preserve"> SalesData[Sales]/SalesData[Units]</f>
        <v>28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8" t="s">
        <v>29</v>
      </c>
      <c r="B254" s="8">
        <v>1000</v>
      </c>
      <c r="C254" s="8" t="s">
        <v>37</v>
      </c>
      <c r="D254" s="31">
        <f t="shared" si="0"/>
        <v>11760</v>
      </c>
      <c r="E254" s="33">
        <v>420</v>
      </c>
      <c r="F254" s="32">
        <f xml:space="preserve"> SalesData[Sales]/SalesData[Units]</f>
        <v>28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8" t="s">
        <v>29</v>
      </c>
      <c r="B255" s="8">
        <v>1050</v>
      </c>
      <c r="C255" s="8" t="s">
        <v>37</v>
      </c>
      <c r="D255" s="31">
        <f t="shared" si="0"/>
        <v>10080</v>
      </c>
      <c r="E255" s="33">
        <v>360</v>
      </c>
      <c r="F255" s="32">
        <f xml:space="preserve"> SalesData[Sales]/SalesData[Units]</f>
        <v>28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8" t="s">
        <v>29</v>
      </c>
      <c r="B256" s="8">
        <v>2000</v>
      </c>
      <c r="C256" s="8" t="s">
        <v>37</v>
      </c>
      <c r="D256" s="31">
        <f t="shared" si="0"/>
        <v>11760</v>
      </c>
      <c r="E256" s="33">
        <v>420</v>
      </c>
      <c r="F256" s="32">
        <f xml:space="preserve"> SalesData[Sales]/SalesData[Units]</f>
        <v>28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8" t="s">
        <v>29</v>
      </c>
      <c r="B257" s="8">
        <v>2050</v>
      </c>
      <c r="C257" s="8" t="s">
        <v>37</v>
      </c>
      <c r="D257" s="31">
        <f t="shared" si="0"/>
        <v>8484</v>
      </c>
      <c r="E257" s="33">
        <v>303</v>
      </c>
      <c r="F257" s="32">
        <f xml:space="preserve"> SalesData[Sales]/SalesData[Units]</f>
        <v>28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8" t="s">
        <v>29</v>
      </c>
      <c r="B258" s="8">
        <v>3000</v>
      </c>
      <c r="C258" s="8" t="s">
        <v>37</v>
      </c>
      <c r="D258" s="31">
        <f t="shared" si="0"/>
        <v>16856</v>
      </c>
      <c r="E258" s="33">
        <v>602</v>
      </c>
      <c r="F258" s="32">
        <f xml:space="preserve"> SalesData[Sales]/SalesData[Units]</f>
        <v>28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8" t="s">
        <v>29</v>
      </c>
      <c r="B259" s="8">
        <v>3050</v>
      </c>
      <c r="C259" s="8" t="s">
        <v>37</v>
      </c>
      <c r="D259" s="31">
        <f t="shared" si="0"/>
        <v>14560</v>
      </c>
      <c r="E259" s="33">
        <v>520</v>
      </c>
      <c r="F259" s="32">
        <f xml:space="preserve"> SalesData[Sales]/SalesData[Units]</f>
        <v>28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8" t="s">
        <v>29</v>
      </c>
      <c r="B260" s="8">
        <v>1000</v>
      </c>
      <c r="C260" s="8" t="s">
        <v>38</v>
      </c>
      <c r="D260" s="31">
        <f t="shared" si="0"/>
        <v>8456</v>
      </c>
      <c r="E260" s="33">
        <v>302</v>
      </c>
      <c r="F260" s="32">
        <f xml:space="preserve"> SalesData[Sales]/SalesData[Units]</f>
        <v>28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8" t="s">
        <v>29</v>
      </c>
      <c r="B261" s="8">
        <v>1050</v>
      </c>
      <c r="C261" s="8" t="s">
        <v>38</v>
      </c>
      <c r="D261" s="31">
        <f t="shared" si="0"/>
        <v>5684</v>
      </c>
      <c r="E261" s="33">
        <v>203</v>
      </c>
      <c r="F261" s="32">
        <f xml:space="preserve"> SalesData[Sales]/SalesData[Units]</f>
        <v>28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8" t="s">
        <v>29</v>
      </c>
      <c r="B262" s="8">
        <v>2000</v>
      </c>
      <c r="C262" s="8" t="s">
        <v>38</v>
      </c>
      <c r="D262" s="31">
        <f t="shared" si="0"/>
        <v>5740</v>
      </c>
      <c r="E262" s="33">
        <v>205</v>
      </c>
      <c r="F262" s="32">
        <f xml:space="preserve"> SalesData[Sales]/SalesData[Units]</f>
        <v>28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8" t="s">
        <v>29</v>
      </c>
      <c r="B263" s="8">
        <v>2050</v>
      </c>
      <c r="C263" s="8" t="s">
        <v>38</v>
      </c>
      <c r="D263" s="31">
        <f t="shared" si="0"/>
        <v>3724</v>
      </c>
      <c r="E263" s="33">
        <v>133</v>
      </c>
      <c r="F263" s="32">
        <f xml:space="preserve"> SalesData[Sales]/SalesData[Units]</f>
        <v>28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8" t="s">
        <v>29</v>
      </c>
      <c r="B264" s="8">
        <v>3000</v>
      </c>
      <c r="C264" s="8" t="s">
        <v>38</v>
      </c>
      <c r="D264" s="31">
        <f t="shared" si="0"/>
        <v>14616</v>
      </c>
      <c r="E264" s="33">
        <v>522</v>
      </c>
      <c r="F264" s="32">
        <f xml:space="preserve"> SalesData[Sales]/SalesData[Units]</f>
        <v>28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8" t="s">
        <v>29</v>
      </c>
      <c r="B265" s="8">
        <v>3050</v>
      </c>
      <c r="C265" s="8" t="s">
        <v>38</v>
      </c>
      <c r="D265" s="31">
        <f t="shared" si="0"/>
        <v>9016</v>
      </c>
      <c r="E265" s="33">
        <v>322</v>
      </c>
      <c r="F265" s="32">
        <f xml:space="preserve"> SalesData[Sales]/SalesData[Units]</f>
        <v>28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8" t="s">
        <v>29</v>
      </c>
      <c r="B266" s="8">
        <v>1000</v>
      </c>
      <c r="C266" s="8" t="s">
        <v>39</v>
      </c>
      <c r="D266" s="31">
        <f t="shared" si="0"/>
        <v>11928</v>
      </c>
      <c r="E266" s="33">
        <v>426</v>
      </c>
      <c r="F266" s="32">
        <f xml:space="preserve"> SalesData[Sales]/SalesData[Units]</f>
        <v>28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8" t="s">
        <v>29</v>
      </c>
      <c r="B267" s="8">
        <v>1050</v>
      </c>
      <c r="C267" s="8" t="s">
        <v>39</v>
      </c>
      <c r="D267" s="31">
        <f t="shared" si="0"/>
        <v>11480</v>
      </c>
      <c r="E267" s="33">
        <v>410</v>
      </c>
      <c r="F267" s="32">
        <f xml:space="preserve"> SalesData[Sales]/SalesData[Units]</f>
        <v>28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8" t="s">
        <v>29</v>
      </c>
      <c r="B268" s="8">
        <v>2000</v>
      </c>
      <c r="C268" s="8" t="s">
        <v>39</v>
      </c>
      <c r="D268" s="31">
        <f t="shared" si="0"/>
        <v>8960</v>
      </c>
      <c r="E268" s="33">
        <v>320</v>
      </c>
      <c r="F268" s="32">
        <f xml:space="preserve"> SalesData[Sales]/SalesData[Units]</f>
        <v>28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8" t="s">
        <v>29</v>
      </c>
      <c r="B269" s="8">
        <v>2050</v>
      </c>
      <c r="C269" s="8" t="s">
        <v>39</v>
      </c>
      <c r="D269" s="31">
        <f t="shared" si="0"/>
        <v>18284</v>
      </c>
      <c r="E269" s="33">
        <v>653</v>
      </c>
      <c r="F269" s="32">
        <f xml:space="preserve"> SalesData[Sales]/SalesData[Units]</f>
        <v>28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8" t="s">
        <v>29</v>
      </c>
      <c r="B270" s="8">
        <v>3000</v>
      </c>
      <c r="C270" s="8" t="s">
        <v>39</v>
      </c>
      <c r="D270" s="31">
        <f t="shared" si="0"/>
        <v>14028</v>
      </c>
      <c r="E270" s="33">
        <v>501</v>
      </c>
      <c r="F270" s="32">
        <f xml:space="preserve"> SalesData[Sales]/SalesData[Units]</f>
        <v>28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8" t="s">
        <v>29</v>
      </c>
      <c r="B271" s="8">
        <v>3050</v>
      </c>
      <c r="C271" s="8" t="s">
        <v>39</v>
      </c>
      <c r="D271" s="31">
        <f t="shared" si="0"/>
        <v>11256</v>
      </c>
      <c r="E271" s="33">
        <v>402</v>
      </c>
      <c r="F271" s="32">
        <f xml:space="preserve"> SalesData[Sales]/SalesData[Units]</f>
        <v>28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1"/>
      <c r="B272" s="1"/>
      <c r="C272" s="1"/>
      <c r="D272" s="23"/>
      <c r="E272" s="34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23"/>
      <c r="E273" s="34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23"/>
      <c r="E274" s="34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23"/>
      <c r="E275" s="34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23"/>
      <c r="E276" s="34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23"/>
      <c r="E277" s="34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23"/>
      <c r="E278" s="34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23"/>
      <c r="E279" s="34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23"/>
      <c r="E280" s="34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23"/>
      <c r="E281" s="34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23"/>
      <c r="E282" s="34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23"/>
      <c r="E283" s="34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23"/>
      <c r="E284" s="34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23"/>
      <c r="E285" s="34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23"/>
      <c r="E286" s="34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23"/>
      <c r="E287" s="34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23"/>
      <c r="E288" s="34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23"/>
      <c r="E289" s="34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23"/>
      <c r="E290" s="34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23"/>
      <c r="E291" s="34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23"/>
      <c r="E292" s="34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23"/>
      <c r="E293" s="34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23"/>
      <c r="E294" s="34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23"/>
      <c r="E295" s="34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23"/>
      <c r="E296" s="34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23"/>
      <c r="E297" s="34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23"/>
      <c r="E298" s="34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23"/>
      <c r="E299" s="34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23"/>
      <c r="E300" s="34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23"/>
      <c r="E301" s="34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23"/>
      <c r="E302" s="34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23"/>
      <c r="E303" s="34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23"/>
      <c r="E304" s="34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23"/>
      <c r="E305" s="34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23"/>
      <c r="E306" s="34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23"/>
      <c r="E307" s="34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23"/>
      <c r="E308" s="34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23"/>
      <c r="E309" s="34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23"/>
      <c r="E310" s="34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23"/>
      <c r="E311" s="34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23"/>
      <c r="E312" s="34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23"/>
      <c r="E313" s="34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23"/>
      <c r="E314" s="34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23"/>
      <c r="E315" s="34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23"/>
      <c r="E316" s="34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23"/>
      <c r="E317" s="34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23"/>
      <c r="E318" s="34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23"/>
      <c r="E319" s="34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23"/>
      <c r="E320" s="34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23"/>
      <c r="E321" s="34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23"/>
      <c r="E322" s="34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23"/>
      <c r="E323" s="34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23"/>
      <c r="E324" s="34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23"/>
      <c r="E325" s="34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23"/>
      <c r="E326" s="34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23"/>
      <c r="E327" s="34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23"/>
      <c r="E328" s="34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23"/>
      <c r="E329" s="34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23"/>
      <c r="E330" s="34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23"/>
      <c r="E331" s="34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23"/>
      <c r="E332" s="34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23"/>
      <c r="E333" s="34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23"/>
      <c r="E334" s="34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23"/>
      <c r="E335" s="34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23"/>
      <c r="E336" s="34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23"/>
      <c r="E337" s="34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23"/>
      <c r="E338" s="34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23"/>
      <c r="E339" s="34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23"/>
      <c r="E340" s="34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23"/>
      <c r="E341" s="34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23"/>
      <c r="E342" s="34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23"/>
      <c r="E343" s="34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23"/>
      <c r="E344" s="34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23"/>
      <c r="E345" s="34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23"/>
      <c r="E346" s="34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23"/>
      <c r="E347" s="34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23"/>
      <c r="E348" s="34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23"/>
      <c r="E349" s="34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23"/>
      <c r="E350" s="34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23"/>
      <c r="E351" s="34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23"/>
      <c r="E352" s="34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23"/>
      <c r="E353" s="34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23"/>
      <c r="E354" s="34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23"/>
      <c r="E355" s="34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23"/>
      <c r="E356" s="34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23"/>
      <c r="E357" s="34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23"/>
      <c r="E358" s="34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23"/>
      <c r="E359" s="34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23"/>
      <c r="E360" s="34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23"/>
      <c r="E361" s="34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23"/>
      <c r="E362" s="34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23"/>
      <c r="E363" s="34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23"/>
      <c r="E364" s="34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23"/>
      <c r="E365" s="34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23"/>
      <c r="E366" s="34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23"/>
      <c r="E367" s="34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23"/>
      <c r="E368" s="34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23"/>
      <c r="E369" s="34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23"/>
      <c r="E370" s="34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23"/>
      <c r="E371" s="34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23"/>
      <c r="E372" s="34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23"/>
      <c r="E373" s="34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23"/>
      <c r="E374" s="34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23"/>
      <c r="E375" s="34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23"/>
      <c r="E376" s="34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23"/>
      <c r="E377" s="34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23"/>
      <c r="E378" s="34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23"/>
      <c r="E379" s="34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23"/>
      <c r="E380" s="34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23"/>
      <c r="E381" s="34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23"/>
      <c r="E382" s="34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23"/>
      <c r="E383" s="34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23"/>
      <c r="E384" s="34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23"/>
      <c r="E385" s="34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23"/>
      <c r="E386" s="34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23"/>
      <c r="E387" s="34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23"/>
      <c r="E388" s="34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23"/>
      <c r="E389" s="34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23"/>
      <c r="E390" s="34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23"/>
      <c r="E391" s="34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23"/>
      <c r="E392" s="34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23"/>
      <c r="E393" s="34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23"/>
      <c r="E394" s="34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23"/>
      <c r="E395" s="34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23"/>
      <c r="E396" s="34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23"/>
      <c r="E397" s="34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23"/>
      <c r="E398" s="34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23"/>
      <c r="E399" s="34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23"/>
      <c r="E400" s="34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23"/>
      <c r="E401" s="34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23"/>
      <c r="E402" s="34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23"/>
      <c r="E403" s="34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23"/>
      <c r="E404" s="34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23"/>
      <c r="E405" s="34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23"/>
      <c r="E406" s="34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23"/>
      <c r="E407" s="34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23"/>
      <c r="E408" s="34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23"/>
      <c r="E409" s="34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23"/>
      <c r="E410" s="34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23"/>
      <c r="E411" s="34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23"/>
      <c r="E412" s="34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23"/>
      <c r="E413" s="34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23"/>
      <c r="E414" s="34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23"/>
      <c r="E415" s="34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23"/>
      <c r="E416" s="34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23"/>
      <c r="E417" s="34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23"/>
      <c r="E418" s="34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23"/>
      <c r="E419" s="34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23"/>
      <c r="E420" s="34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23"/>
      <c r="E421" s="34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23"/>
      <c r="E422" s="34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23"/>
      <c r="E423" s="34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23"/>
      <c r="E424" s="34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23"/>
      <c r="E425" s="34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23"/>
      <c r="E426" s="34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23"/>
      <c r="E427" s="34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23"/>
      <c r="E428" s="34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23"/>
      <c r="E429" s="34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23"/>
      <c r="E430" s="34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23"/>
      <c r="E431" s="34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23"/>
      <c r="E432" s="34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23"/>
      <c r="E433" s="34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23"/>
      <c r="E434" s="34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23"/>
      <c r="E435" s="34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23"/>
      <c r="E436" s="34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23"/>
      <c r="E437" s="34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23"/>
      <c r="E438" s="34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23"/>
      <c r="E439" s="34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23"/>
      <c r="E440" s="34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23"/>
      <c r="E441" s="34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23"/>
      <c r="E442" s="34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23"/>
      <c r="E443" s="34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23"/>
      <c r="E444" s="34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23"/>
      <c r="E445" s="34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23"/>
      <c r="E446" s="34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23"/>
      <c r="E447" s="34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23"/>
      <c r="E448" s="34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23"/>
      <c r="E449" s="34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23"/>
      <c r="E450" s="34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23"/>
      <c r="E451" s="34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23"/>
      <c r="E452" s="34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23"/>
      <c r="E453" s="34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23"/>
      <c r="E454" s="34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23"/>
      <c r="E455" s="34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23"/>
      <c r="E456" s="34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23"/>
      <c r="E457" s="34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23"/>
      <c r="E458" s="34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23"/>
      <c r="E459" s="34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23"/>
      <c r="E460" s="34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23"/>
      <c r="E461" s="34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23"/>
      <c r="E462" s="34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23"/>
      <c r="E463" s="34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23"/>
      <c r="E464" s="34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23"/>
      <c r="E465" s="34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23"/>
      <c r="E466" s="34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23"/>
      <c r="E467" s="34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23"/>
      <c r="E468" s="34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23"/>
      <c r="E469" s="34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23"/>
      <c r="E470" s="34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23"/>
      <c r="E471" s="34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23"/>
      <c r="E472" s="34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23"/>
      <c r="E473" s="34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23"/>
      <c r="E474" s="34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23"/>
      <c r="E475" s="34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23"/>
      <c r="E476" s="34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23"/>
      <c r="E477" s="34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23"/>
      <c r="E478" s="34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23"/>
      <c r="E479" s="34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23"/>
      <c r="E480" s="34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23"/>
      <c r="E481" s="34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23"/>
      <c r="E482" s="34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23"/>
      <c r="E483" s="34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23"/>
      <c r="E484" s="34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23"/>
      <c r="E485" s="34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23"/>
      <c r="E486" s="34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23"/>
      <c r="E487" s="34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23"/>
      <c r="E488" s="34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23"/>
      <c r="E489" s="34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23"/>
      <c r="E490" s="34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23"/>
      <c r="E491" s="34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23"/>
      <c r="E492" s="34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23"/>
      <c r="E493" s="34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23"/>
      <c r="E494" s="34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23"/>
      <c r="E495" s="34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23"/>
      <c r="E496" s="34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23"/>
      <c r="E497" s="34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23"/>
      <c r="E498" s="34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23"/>
      <c r="E499" s="34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23"/>
      <c r="E500" s="34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23"/>
      <c r="E501" s="34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23"/>
      <c r="E502" s="34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23"/>
      <c r="E503" s="34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23"/>
      <c r="E504" s="34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23"/>
      <c r="E505" s="34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23"/>
      <c r="E506" s="34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23"/>
      <c r="E507" s="34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23"/>
      <c r="E508" s="34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23"/>
      <c r="E509" s="34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23"/>
      <c r="E510" s="34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23"/>
      <c r="E511" s="34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23"/>
      <c r="E512" s="34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23"/>
      <c r="E513" s="34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23"/>
      <c r="E514" s="34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23"/>
      <c r="E515" s="34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23"/>
      <c r="E516" s="34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23"/>
      <c r="E517" s="34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23"/>
      <c r="E518" s="34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23"/>
      <c r="E519" s="34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23"/>
      <c r="E520" s="34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23"/>
      <c r="E521" s="34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23"/>
      <c r="E522" s="34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23"/>
      <c r="E523" s="34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23"/>
      <c r="E524" s="34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23"/>
      <c r="E525" s="34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23"/>
      <c r="E526" s="34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23"/>
      <c r="E527" s="34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23"/>
      <c r="E528" s="34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23"/>
      <c r="E529" s="34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23"/>
      <c r="E530" s="34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23"/>
      <c r="E531" s="34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23"/>
      <c r="E532" s="34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23"/>
      <c r="E533" s="34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23"/>
      <c r="E534" s="34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23"/>
      <c r="E535" s="34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23"/>
      <c r="E536" s="34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23"/>
      <c r="E537" s="34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23"/>
      <c r="E538" s="34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23"/>
      <c r="E539" s="34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23"/>
      <c r="E540" s="34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23"/>
      <c r="E541" s="34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23"/>
      <c r="E542" s="34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23"/>
      <c r="E543" s="34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23"/>
      <c r="E544" s="34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23"/>
      <c r="E545" s="34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23"/>
      <c r="E546" s="34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23"/>
      <c r="E547" s="34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23"/>
      <c r="E548" s="34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23"/>
      <c r="E549" s="34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23"/>
      <c r="E550" s="34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23"/>
      <c r="E551" s="34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23"/>
      <c r="E552" s="34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23"/>
      <c r="E553" s="34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23"/>
      <c r="E554" s="34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23"/>
      <c r="E555" s="34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23"/>
      <c r="E556" s="34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23"/>
      <c r="E557" s="34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23"/>
      <c r="E558" s="34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23"/>
      <c r="E559" s="34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23"/>
      <c r="E560" s="34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23"/>
      <c r="E561" s="34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23"/>
      <c r="E562" s="34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23"/>
      <c r="E563" s="34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23"/>
      <c r="E564" s="34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23"/>
      <c r="E565" s="34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23"/>
      <c r="E566" s="34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23"/>
      <c r="E567" s="34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23"/>
      <c r="E568" s="34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23"/>
      <c r="E569" s="34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23"/>
      <c r="E570" s="34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23"/>
      <c r="E571" s="34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23"/>
      <c r="E572" s="34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23"/>
      <c r="E573" s="34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23"/>
      <c r="E574" s="34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23"/>
      <c r="E575" s="34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23"/>
      <c r="E576" s="34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23"/>
      <c r="E577" s="34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23"/>
      <c r="E578" s="34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23"/>
      <c r="E579" s="34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23"/>
      <c r="E580" s="34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23"/>
      <c r="E581" s="34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23"/>
      <c r="E582" s="34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23"/>
      <c r="E583" s="34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23"/>
      <c r="E584" s="34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23"/>
      <c r="E585" s="34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23"/>
      <c r="E586" s="34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23"/>
      <c r="E587" s="34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23"/>
      <c r="E588" s="34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23"/>
      <c r="E589" s="34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23"/>
      <c r="E590" s="34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23"/>
      <c r="E591" s="34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23"/>
      <c r="E592" s="34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23"/>
      <c r="E593" s="34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23"/>
      <c r="E594" s="34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23"/>
      <c r="E595" s="34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23"/>
      <c r="E596" s="34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23"/>
      <c r="E597" s="34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23"/>
      <c r="E598" s="34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23"/>
      <c r="E599" s="34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23"/>
      <c r="E600" s="34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23"/>
      <c r="E601" s="34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23"/>
      <c r="E602" s="34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23"/>
      <c r="E603" s="34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23"/>
      <c r="E604" s="34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23"/>
      <c r="E605" s="34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23"/>
      <c r="E606" s="34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23"/>
      <c r="E607" s="34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23"/>
      <c r="E608" s="34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23"/>
      <c r="E609" s="34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23"/>
      <c r="E610" s="34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23"/>
      <c r="E611" s="34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23"/>
      <c r="E612" s="34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23"/>
      <c r="E613" s="34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23"/>
      <c r="E614" s="34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23"/>
      <c r="E615" s="34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23"/>
      <c r="E616" s="34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23"/>
      <c r="E617" s="34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23"/>
      <c r="E618" s="34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23"/>
      <c r="E619" s="34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23"/>
      <c r="E620" s="34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23"/>
      <c r="E621" s="34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23"/>
      <c r="E622" s="34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23"/>
      <c r="E623" s="34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23"/>
      <c r="E624" s="34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23"/>
      <c r="E625" s="34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23"/>
      <c r="E626" s="34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23"/>
      <c r="E627" s="34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23"/>
      <c r="E628" s="34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23"/>
      <c r="E629" s="34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23"/>
      <c r="E630" s="34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23"/>
      <c r="E631" s="34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23"/>
      <c r="E632" s="34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23"/>
      <c r="E633" s="34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23"/>
      <c r="E634" s="34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23"/>
      <c r="E635" s="34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23"/>
      <c r="E636" s="34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23"/>
      <c r="E637" s="34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23"/>
      <c r="E638" s="34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23"/>
      <c r="E639" s="34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23"/>
      <c r="E640" s="34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23"/>
      <c r="E641" s="34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23"/>
      <c r="E642" s="34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23"/>
      <c r="E643" s="34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23"/>
      <c r="E644" s="34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23"/>
      <c r="E645" s="34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23"/>
      <c r="E646" s="34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23"/>
      <c r="E647" s="34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23"/>
      <c r="E648" s="34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23"/>
      <c r="E649" s="34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23"/>
      <c r="E650" s="34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23"/>
      <c r="E651" s="34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23"/>
      <c r="E652" s="34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23"/>
      <c r="E653" s="34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23"/>
      <c r="E654" s="34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23"/>
      <c r="E655" s="34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23"/>
      <c r="E656" s="34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23"/>
      <c r="E657" s="34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23"/>
      <c r="E658" s="34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23"/>
      <c r="E659" s="34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23"/>
      <c r="E660" s="34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23"/>
      <c r="E661" s="34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23"/>
      <c r="E662" s="34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23"/>
      <c r="E663" s="34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23"/>
      <c r="E664" s="34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23"/>
      <c r="E665" s="34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23"/>
      <c r="E666" s="34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23"/>
      <c r="E667" s="34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23"/>
      <c r="E668" s="34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23"/>
      <c r="E669" s="34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23"/>
      <c r="E670" s="34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23"/>
      <c r="E671" s="34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23"/>
      <c r="E672" s="34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23"/>
      <c r="E673" s="34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23"/>
      <c r="E674" s="34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23"/>
      <c r="E675" s="34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23"/>
      <c r="E676" s="34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23"/>
      <c r="E677" s="34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23"/>
      <c r="E678" s="34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23"/>
      <c r="E679" s="34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23"/>
      <c r="E680" s="34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23"/>
      <c r="E681" s="34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23"/>
      <c r="E682" s="34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23"/>
      <c r="E683" s="34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23"/>
      <c r="E684" s="34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23"/>
      <c r="E685" s="34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23"/>
      <c r="E686" s="34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23"/>
      <c r="E687" s="34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23"/>
      <c r="E688" s="34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23"/>
      <c r="E689" s="34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23"/>
      <c r="E690" s="34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23"/>
      <c r="E691" s="34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23"/>
      <c r="E692" s="34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23"/>
      <c r="E693" s="34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23"/>
      <c r="E694" s="34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23"/>
      <c r="E695" s="34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23"/>
      <c r="E696" s="34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23"/>
      <c r="E697" s="34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23"/>
      <c r="E698" s="34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23"/>
      <c r="E699" s="34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23"/>
      <c r="E700" s="34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23"/>
      <c r="E701" s="34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23"/>
      <c r="E702" s="34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23"/>
      <c r="E703" s="34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23"/>
      <c r="E704" s="34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23"/>
      <c r="E705" s="34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23"/>
      <c r="E706" s="34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23"/>
      <c r="E707" s="34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23"/>
      <c r="E708" s="34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23"/>
      <c r="E709" s="34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23"/>
      <c r="E710" s="34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23"/>
      <c r="E711" s="34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23"/>
      <c r="E712" s="34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23"/>
      <c r="E713" s="34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23"/>
      <c r="E714" s="34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23"/>
      <c r="E715" s="34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23"/>
      <c r="E716" s="34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23"/>
      <c r="E717" s="34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23"/>
      <c r="E718" s="34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23"/>
      <c r="E719" s="34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23"/>
      <c r="E720" s="34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23"/>
      <c r="E721" s="34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23"/>
      <c r="E722" s="34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23"/>
      <c r="E723" s="34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23"/>
      <c r="E724" s="34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23"/>
      <c r="E725" s="34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23"/>
      <c r="E726" s="34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23"/>
      <c r="E727" s="34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23"/>
      <c r="E728" s="34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23"/>
      <c r="E729" s="34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23"/>
      <c r="E730" s="34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23"/>
      <c r="E731" s="34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23"/>
      <c r="E732" s="34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23"/>
      <c r="E733" s="34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23"/>
      <c r="E734" s="34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23"/>
      <c r="E735" s="34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23"/>
      <c r="E736" s="34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23"/>
      <c r="E737" s="34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23"/>
      <c r="E738" s="34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23"/>
      <c r="E739" s="34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23"/>
      <c r="E740" s="34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23"/>
      <c r="E741" s="34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23"/>
      <c r="E742" s="34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23"/>
      <c r="E743" s="34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23"/>
      <c r="E744" s="34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23"/>
      <c r="E745" s="34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23"/>
      <c r="E746" s="34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23"/>
      <c r="E747" s="34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23"/>
      <c r="E748" s="34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23"/>
      <c r="E749" s="34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23"/>
      <c r="E750" s="34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23"/>
      <c r="E751" s="34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23"/>
      <c r="E752" s="34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23"/>
      <c r="E753" s="34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23"/>
      <c r="E754" s="34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23"/>
      <c r="E755" s="34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23"/>
      <c r="E756" s="34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23"/>
      <c r="E757" s="34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23"/>
      <c r="E758" s="34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23"/>
      <c r="E759" s="34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23"/>
      <c r="E760" s="34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23"/>
      <c r="E761" s="34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23"/>
      <c r="E762" s="34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23"/>
      <c r="E763" s="34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23"/>
      <c r="E764" s="34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23"/>
      <c r="E765" s="34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23"/>
      <c r="E766" s="34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23"/>
      <c r="E767" s="34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23"/>
      <c r="E768" s="34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23"/>
      <c r="E769" s="34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23"/>
      <c r="E770" s="34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23"/>
      <c r="E771" s="34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23"/>
      <c r="E772" s="34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23"/>
      <c r="E773" s="34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23"/>
      <c r="E774" s="34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23"/>
      <c r="E775" s="34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23"/>
      <c r="E776" s="34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23"/>
      <c r="E777" s="34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23"/>
      <c r="E778" s="34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23"/>
      <c r="E779" s="34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23"/>
      <c r="E780" s="34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23"/>
      <c r="E781" s="34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23"/>
      <c r="E782" s="34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23"/>
      <c r="E783" s="34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23"/>
      <c r="E784" s="34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23"/>
      <c r="E785" s="34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23"/>
      <c r="E786" s="34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23"/>
      <c r="E787" s="34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23"/>
      <c r="E788" s="34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23"/>
      <c r="E789" s="34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23"/>
      <c r="E790" s="34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23"/>
      <c r="E791" s="34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23"/>
      <c r="E792" s="34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23"/>
      <c r="E793" s="34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23"/>
      <c r="E794" s="34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23"/>
      <c r="E795" s="34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23"/>
      <c r="E796" s="34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23"/>
      <c r="E797" s="34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23"/>
      <c r="E798" s="34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23"/>
      <c r="E799" s="34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23"/>
      <c r="E800" s="34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23"/>
      <c r="E801" s="34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23"/>
      <c r="E802" s="34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23"/>
      <c r="E803" s="34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23"/>
      <c r="E804" s="34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23"/>
      <c r="E805" s="34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23"/>
      <c r="E806" s="34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23"/>
      <c r="E807" s="34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23"/>
      <c r="E808" s="34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23"/>
      <c r="E809" s="34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23"/>
      <c r="E810" s="34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23"/>
      <c r="E811" s="34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23"/>
      <c r="E812" s="34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23"/>
      <c r="E813" s="34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23"/>
      <c r="E814" s="34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23"/>
      <c r="E815" s="34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23"/>
      <c r="E816" s="34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23"/>
      <c r="E817" s="34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23"/>
      <c r="E818" s="34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23"/>
      <c r="E819" s="34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23"/>
      <c r="E820" s="34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23"/>
      <c r="E821" s="34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23"/>
      <c r="E822" s="34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23"/>
      <c r="E823" s="34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23"/>
      <c r="E824" s="34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23"/>
      <c r="E825" s="34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23"/>
      <c r="E826" s="34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23"/>
      <c r="E827" s="34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23"/>
      <c r="E828" s="34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23"/>
      <c r="E829" s="34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23"/>
      <c r="E830" s="34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23"/>
      <c r="E831" s="34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23"/>
      <c r="E832" s="34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23"/>
      <c r="E833" s="34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23"/>
      <c r="E834" s="34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23"/>
      <c r="E835" s="34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23"/>
      <c r="E836" s="34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23"/>
      <c r="E837" s="34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23"/>
      <c r="E838" s="34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23"/>
      <c r="E839" s="34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23"/>
      <c r="E840" s="34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23"/>
      <c r="E841" s="34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23"/>
      <c r="E842" s="34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23"/>
      <c r="E843" s="34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23"/>
      <c r="E844" s="34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23"/>
      <c r="E845" s="34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23"/>
      <c r="E846" s="34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23"/>
      <c r="E847" s="34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23"/>
      <c r="E848" s="34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23"/>
      <c r="E849" s="34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23"/>
      <c r="E850" s="34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23"/>
      <c r="E851" s="34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23"/>
      <c r="E852" s="34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23"/>
      <c r="E853" s="34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23"/>
      <c r="E854" s="34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23"/>
      <c r="E855" s="34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23"/>
      <c r="E856" s="34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23"/>
      <c r="E857" s="34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23"/>
      <c r="E858" s="34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23"/>
      <c r="E859" s="34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23"/>
      <c r="E860" s="34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23"/>
      <c r="E861" s="34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23"/>
      <c r="E862" s="34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23"/>
      <c r="E863" s="34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23"/>
      <c r="E864" s="34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23"/>
      <c r="E865" s="34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23"/>
      <c r="E866" s="34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23"/>
      <c r="E867" s="34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23"/>
      <c r="E868" s="34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23"/>
      <c r="E869" s="34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23"/>
      <c r="E870" s="34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23"/>
      <c r="E871" s="34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23"/>
      <c r="E872" s="34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23"/>
      <c r="E873" s="34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23"/>
      <c r="E874" s="34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23"/>
      <c r="E875" s="34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23"/>
      <c r="E876" s="34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23"/>
      <c r="E877" s="34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23"/>
      <c r="E878" s="34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23"/>
      <c r="E879" s="34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23"/>
      <c r="E880" s="34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23"/>
      <c r="E881" s="34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23"/>
      <c r="E882" s="34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23"/>
      <c r="E883" s="34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23"/>
      <c r="E884" s="34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23"/>
      <c r="E885" s="34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23"/>
      <c r="E886" s="34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23"/>
      <c r="E887" s="34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23"/>
      <c r="E888" s="34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23"/>
      <c r="E889" s="34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23"/>
      <c r="E890" s="34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23"/>
      <c r="E891" s="34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23"/>
      <c r="E892" s="34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23"/>
      <c r="E893" s="34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23"/>
      <c r="E894" s="34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23"/>
      <c r="E895" s="34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23"/>
      <c r="E896" s="34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23"/>
      <c r="E897" s="34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23"/>
      <c r="E898" s="34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23"/>
      <c r="E899" s="34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23"/>
      <c r="E900" s="34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23"/>
      <c r="E901" s="34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23"/>
      <c r="E902" s="34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23"/>
      <c r="E903" s="34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23"/>
      <c r="E904" s="34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23"/>
      <c r="E905" s="34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23"/>
      <c r="E906" s="34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23"/>
      <c r="E907" s="34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23"/>
      <c r="E908" s="34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23"/>
      <c r="E909" s="34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23"/>
      <c r="E910" s="34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23"/>
      <c r="E911" s="34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23"/>
      <c r="E912" s="34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23"/>
      <c r="E913" s="34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23"/>
      <c r="E914" s="34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23"/>
      <c r="E915" s="34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23"/>
      <c r="E916" s="34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23"/>
      <c r="E917" s="34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23"/>
      <c r="E918" s="34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23"/>
      <c r="E919" s="34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23"/>
      <c r="E920" s="34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23"/>
      <c r="E921" s="34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23"/>
      <c r="E922" s="34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23"/>
      <c r="E923" s="34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23"/>
      <c r="E924" s="34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23"/>
      <c r="E925" s="34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23"/>
      <c r="E926" s="34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23"/>
      <c r="E927" s="34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23"/>
      <c r="E928" s="34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23"/>
      <c r="E929" s="34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23"/>
      <c r="E930" s="34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23"/>
      <c r="E931" s="34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23"/>
      <c r="E932" s="34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23"/>
      <c r="E933" s="34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23"/>
      <c r="E934" s="34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23"/>
      <c r="E935" s="34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23"/>
      <c r="E936" s="34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23"/>
      <c r="E937" s="34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23"/>
      <c r="E938" s="34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23"/>
      <c r="E939" s="34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23"/>
      <c r="E940" s="34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23"/>
      <c r="E941" s="34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23"/>
      <c r="E942" s="34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23"/>
      <c r="E943" s="34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23"/>
      <c r="E944" s="34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23"/>
      <c r="E945" s="34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23"/>
      <c r="E946" s="34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23"/>
      <c r="E947" s="34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23"/>
      <c r="E948" s="34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23"/>
      <c r="E949" s="34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23"/>
      <c r="E950" s="34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23"/>
      <c r="E951" s="34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23"/>
      <c r="E952" s="34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23"/>
      <c r="E953" s="34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23"/>
      <c r="E954" s="34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23"/>
      <c r="E955" s="34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23"/>
      <c r="E956" s="34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23"/>
      <c r="E957" s="34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23"/>
      <c r="E958" s="34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23"/>
      <c r="E959" s="34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23"/>
      <c r="E960" s="34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23"/>
      <c r="E961" s="34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23"/>
      <c r="E962" s="34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23"/>
      <c r="E963" s="34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23"/>
      <c r="E964" s="34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23"/>
      <c r="E965" s="34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23"/>
      <c r="E966" s="34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23"/>
      <c r="E967" s="34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23"/>
      <c r="E968" s="34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23"/>
      <c r="E969" s="34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23"/>
      <c r="E970" s="34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23"/>
      <c r="E971" s="34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23"/>
      <c r="E972" s="34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23"/>
      <c r="E973" s="34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23"/>
      <c r="E974" s="34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23"/>
      <c r="E975" s="34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23"/>
      <c r="E976" s="34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23"/>
      <c r="E977" s="34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23"/>
      <c r="E978" s="34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23"/>
      <c r="E979" s="34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23"/>
      <c r="E980" s="34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23"/>
      <c r="E981" s="34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23"/>
      <c r="E982" s="34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23"/>
      <c r="E983" s="34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23"/>
      <c r="E984" s="34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23"/>
      <c r="E985" s="34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23"/>
      <c r="E986" s="34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23"/>
      <c r="E987" s="34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23"/>
      <c r="E988" s="34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23"/>
      <c r="E989" s="34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23"/>
      <c r="E990" s="34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23"/>
      <c r="E991" s="34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23"/>
      <c r="E992" s="34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23"/>
      <c r="E993" s="34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23"/>
      <c r="E994" s="34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23"/>
      <c r="E995" s="34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23"/>
      <c r="E996" s="34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23"/>
      <c r="E997" s="34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23"/>
      <c r="E998" s="34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23"/>
      <c r="E999" s="34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23"/>
      <c r="E1000" s="34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E14" zoomScaleNormal="100" workbookViewId="0">
      <selection activeCell="M15" sqref="M15"/>
    </sheetView>
  </sheetViews>
  <sheetFormatPr defaultColWidth="12.625" defaultRowHeight="15" customHeight="1" outlineLevelRow="1" x14ac:dyDescent="0.2"/>
  <cols>
    <col min="1" max="1" width="12.25" customWidth="1"/>
    <col min="2" max="2" width="12.75" bestFit="1" customWidth="1"/>
    <col min="3" max="3" width="11.875" bestFit="1" customWidth="1"/>
    <col min="4" max="5" width="8" customWidth="1"/>
    <col min="6" max="6" width="5" customWidth="1"/>
    <col min="7" max="7" width="0.875" customWidth="1"/>
    <col min="8" max="9" width="8" customWidth="1"/>
    <col min="10" max="10" width="11.125" bestFit="1" customWidth="1"/>
    <col min="11" max="11" width="8.375" bestFit="1" customWidth="1"/>
    <col min="12" max="13" width="8" customWidth="1"/>
    <col min="14" max="14" width="10.125" bestFit="1" customWidth="1"/>
    <col min="15" max="15" width="9.25" bestFit="1" customWidth="1"/>
    <col min="16" max="16" width="8" customWidth="1"/>
    <col min="17" max="17" width="1.125" customWidth="1"/>
    <col min="18" max="19" width="8" customWidth="1"/>
    <col min="20" max="20" width="11.5" bestFit="1" customWidth="1"/>
    <col min="21" max="21" width="9.25" bestFit="1" customWidth="1"/>
    <col min="22" max="26" width="7.625" customWidth="1"/>
  </cols>
  <sheetData>
    <row r="1" spans="1:26" x14ac:dyDescent="0.25">
      <c r="A1" s="9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outlineLevel="1" x14ac:dyDescent="0.25">
      <c r="A2" s="1"/>
      <c r="B2" s="7" t="s">
        <v>41</v>
      </c>
      <c r="C2" s="7" t="s">
        <v>42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outlineLevel="1" x14ac:dyDescent="0.25">
      <c r="A3" s="10" t="s">
        <v>43</v>
      </c>
      <c r="B3" s="25">
        <f xml:space="preserve"> SUM(SalesData[Sales])</f>
        <v>2927428</v>
      </c>
      <c r="C3" s="5">
        <f xml:space="preserve"> SUM(Units)</f>
        <v>104551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outlineLevel="1" x14ac:dyDescent="0.25">
      <c r="A4" s="10" t="s">
        <v>44</v>
      </c>
      <c r="B4" s="25">
        <f xml:space="preserve"> AVERAGE(Sales)</f>
        <v>10842.325925925927</v>
      </c>
      <c r="C4" s="25">
        <f xml:space="preserve"> AVERAGE(Units)</f>
        <v>387.22592592592594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outlineLevel="1" x14ac:dyDescent="0.25">
      <c r="A5" s="10" t="s">
        <v>45</v>
      </c>
      <c r="B5" s="25">
        <f xml:space="preserve"> MIN(Sales)</f>
        <v>3388</v>
      </c>
      <c r="C5" s="5">
        <f xml:space="preserve"> MIN(Units)</f>
        <v>121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outlineLevel="1" x14ac:dyDescent="0.25">
      <c r="A6" s="10" t="s">
        <v>46</v>
      </c>
      <c r="B6" s="25">
        <f xml:space="preserve"> MAX(Sales)</f>
        <v>18284</v>
      </c>
      <c r="C6" s="5">
        <f xml:space="preserve"> MAX(Units)</f>
        <v>653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outlineLevel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outlineLevel="1" x14ac:dyDescent="0.25">
      <c r="A8" s="7" t="s">
        <v>47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outlineLevel="1" x14ac:dyDescent="0.25">
      <c r="A9" s="10" t="s">
        <v>43</v>
      </c>
      <c r="B9" s="56">
        <f xml:space="preserve"> SUBTOTAL(9, Sales)</f>
        <v>2927428</v>
      </c>
      <c r="C9" s="56">
        <f xml:space="preserve"> SUBTOTAL(9, Units)</f>
        <v>104551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outlineLevel="1" x14ac:dyDescent="0.25">
      <c r="A10" s="10" t="s">
        <v>44</v>
      </c>
      <c r="B10" s="56">
        <f xml:space="preserve"> SUBTOTAL(1, Sales)</f>
        <v>10842.325925925927</v>
      </c>
      <c r="C10" s="56">
        <f xml:space="preserve"> SUBTOTAL(1, Units)</f>
        <v>387.22592592592594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outlineLevel="1" x14ac:dyDescent="0.25">
      <c r="A11" s="10" t="s">
        <v>45</v>
      </c>
      <c r="B11" s="56">
        <f xml:space="preserve"> SUBTOTAL(5, Sales)</f>
        <v>3388</v>
      </c>
      <c r="C11" s="56">
        <f xml:space="preserve"> SUBTOTAL(5, Units)</f>
        <v>121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outlineLevel="1" x14ac:dyDescent="0.25">
      <c r="A12" s="10" t="s">
        <v>46</v>
      </c>
      <c r="B12" s="56">
        <f xml:space="preserve"> SUBTOTAL(4, Sales)</f>
        <v>18284</v>
      </c>
      <c r="C12" s="56">
        <f xml:space="preserve"> SUBTOTAL(4, Units)</f>
        <v>653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9" t="s">
        <v>48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outlineLevel="1" x14ac:dyDescent="0.25">
      <c r="A15" s="7" t="s">
        <v>49</v>
      </c>
      <c r="B15" s="1"/>
      <c r="C15" s="1"/>
      <c r="D15" s="1"/>
      <c r="E15" s="1"/>
      <c r="F15" s="1"/>
      <c r="G15" s="11"/>
      <c r="H15" s="1"/>
      <c r="I15" s="7" t="s">
        <v>50</v>
      </c>
      <c r="J15" s="1"/>
      <c r="K15" s="1"/>
      <c r="L15" s="1"/>
      <c r="M15" s="1"/>
      <c r="N15" s="1"/>
      <c r="O15" s="1"/>
      <c r="P15" s="1"/>
      <c r="Q15" s="11"/>
      <c r="R15" s="1"/>
      <c r="S15" s="7" t="s">
        <v>49</v>
      </c>
      <c r="T15" s="1"/>
      <c r="U15" s="1"/>
      <c r="V15" s="1"/>
      <c r="W15" s="1"/>
      <c r="X15" s="1"/>
      <c r="Y15" s="1"/>
      <c r="Z15" s="1"/>
    </row>
    <row r="16" spans="1:26" outlineLevel="1" x14ac:dyDescent="0.25">
      <c r="A16" s="12" t="s">
        <v>19</v>
      </c>
      <c r="B16" s="12" t="s">
        <v>51</v>
      </c>
      <c r="C16" s="1"/>
      <c r="D16" s="12" t="s">
        <v>52</v>
      </c>
      <c r="E16" s="12" t="s">
        <v>51</v>
      </c>
      <c r="F16" s="13"/>
      <c r="G16" s="11"/>
      <c r="H16" s="1"/>
      <c r="I16" s="14" t="s">
        <v>19</v>
      </c>
      <c r="J16" s="53" t="s">
        <v>41</v>
      </c>
      <c r="K16" s="14" t="s">
        <v>42</v>
      </c>
      <c r="L16" s="1"/>
      <c r="M16" s="14" t="s">
        <v>52</v>
      </c>
      <c r="N16" s="14" t="s">
        <v>20</v>
      </c>
      <c r="O16" s="14" t="s">
        <v>42</v>
      </c>
      <c r="P16" s="1"/>
      <c r="Q16" s="11"/>
      <c r="R16" s="1"/>
      <c r="S16" s="15" t="s">
        <v>17</v>
      </c>
      <c r="T16" s="15" t="s">
        <v>51</v>
      </c>
      <c r="U16" s="1"/>
      <c r="V16" s="1"/>
      <c r="W16" s="1"/>
      <c r="X16" s="1"/>
      <c r="Y16" s="1"/>
      <c r="Z16" s="1"/>
    </row>
    <row r="17" spans="1:26" outlineLevel="1" x14ac:dyDescent="0.25">
      <c r="A17" s="16" t="s">
        <v>23</v>
      </c>
      <c r="B17" s="5">
        <f t="shared" ref="B17:B31" si="0" xml:space="preserve"> COUNTIF(SKU, A17)</f>
        <v>18</v>
      </c>
      <c r="C17" s="1"/>
      <c r="D17" s="16">
        <v>1000</v>
      </c>
      <c r="E17" s="5">
        <f t="shared" ref="E17:E22" si="1" xml:space="preserve"> COUNTIF(Store, D17)</f>
        <v>45</v>
      </c>
      <c r="F17" s="13"/>
      <c r="G17" s="11"/>
      <c r="H17" s="1"/>
      <c r="I17" s="51" t="s">
        <v>23</v>
      </c>
      <c r="J17" s="54">
        <f xml:space="preserve"> SUMIF(SalesData[SKU], I17, SalesData[Sales])</f>
        <v>181356</v>
      </c>
      <c r="K17" s="55">
        <f xml:space="preserve"> SUMIF(SalesData[SKU], I17, SalesData[Units])</f>
        <v>6477</v>
      </c>
      <c r="L17" s="1"/>
      <c r="M17" s="17">
        <v>1000</v>
      </c>
      <c r="N17" s="56">
        <f xml:space="preserve"> SUMIF(SalesData[Store '#], M17, SalesData[Sales])</f>
        <v>472388</v>
      </c>
      <c r="O17" s="56">
        <f t="shared" ref="O17:O22" si="2" xml:space="preserve"> SUMIF(Store, M17, Units)</f>
        <v>18511</v>
      </c>
      <c r="P17" s="1"/>
      <c r="Q17" s="11"/>
      <c r="R17" s="1"/>
      <c r="S17" s="15" t="s">
        <v>22</v>
      </c>
      <c r="T17" s="5">
        <f xml:space="preserve"> COUNTIF(SalesData[Month], S17)</f>
        <v>90</v>
      </c>
      <c r="U17" s="1"/>
      <c r="V17" s="1"/>
      <c r="W17" s="1"/>
      <c r="X17" s="1"/>
      <c r="Y17" s="1"/>
      <c r="Z17" s="1"/>
    </row>
    <row r="18" spans="1:26" outlineLevel="1" x14ac:dyDescent="0.25">
      <c r="A18" s="16" t="s">
        <v>24</v>
      </c>
      <c r="B18" s="5">
        <f t="shared" si="0"/>
        <v>18</v>
      </c>
      <c r="C18" s="1"/>
      <c r="D18" s="16">
        <v>1050</v>
      </c>
      <c r="E18" s="5">
        <f t="shared" si="1"/>
        <v>45</v>
      </c>
      <c r="F18" s="13"/>
      <c r="G18" s="11"/>
      <c r="H18" s="1"/>
      <c r="I18" s="51" t="s">
        <v>24</v>
      </c>
      <c r="J18" s="54">
        <f xml:space="preserve"> SUMIF(SalesData[SKU], I18, SalesData[Sales])</f>
        <v>202944</v>
      </c>
      <c r="K18" s="55">
        <f t="shared" ref="K18:K31" si="3" xml:space="preserve"> SUMIF(SKU, I18,Units)</f>
        <v>7133</v>
      </c>
      <c r="L18" s="1"/>
      <c r="M18" s="17">
        <v>1050</v>
      </c>
      <c r="N18" s="56">
        <f t="shared" ref="N18:N22" si="4" xml:space="preserve"> SUMIF(Store, M18, Sales)</f>
        <v>472388</v>
      </c>
      <c r="O18" s="56">
        <f t="shared" si="2"/>
        <v>16871</v>
      </c>
      <c r="P18" s="1"/>
      <c r="Q18" s="11"/>
      <c r="R18" s="1"/>
      <c r="S18" s="15" t="s">
        <v>28</v>
      </c>
      <c r="T18" s="5">
        <f xml:space="preserve"> COUNTIF(SalesData[Month], S18)</f>
        <v>90</v>
      </c>
      <c r="U18" s="1"/>
      <c r="V18" s="1"/>
      <c r="W18" s="1"/>
      <c r="X18" s="1"/>
      <c r="Y18" s="1"/>
      <c r="Z18" s="1"/>
    </row>
    <row r="19" spans="1:26" outlineLevel="1" x14ac:dyDescent="0.25">
      <c r="A19" s="16" t="s">
        <v>25</v>
      </c>
      <c r="B19" s="5">
        <f t="shared" si="0"/>
        <v>18</v>
      </c>
      <c r="C19" s="1"/>
      <c r="D19" s="16">
        <v>2000</v>
      </c>
      <c r="E19" s="5">
        <f t="shared" si="1"/>
        <v>45</v>
      </c>
      <c r="F19" s="13"/>
      <c r="G19" s="11"/>
      <c r="H19" s="1"/>
      <c r="I19" s="51" t="s">
        <v>25</v>
      </c>
      <c r="J19" s="54">
        <f xml:space="preserve"> SUMIF(SalesData[SKU], I19, SalesData[Sales])</f>
        <v>205996</v>
      </c>
      <c r="K19" s="55">
        <f t="shared" si="3"/>
        <v>7088</v>
      </c>
      <c r="L19" s="1"/>
      <c r="M19" s="17">
        <v>2000</v>
      </c>
      <c r="N19" s="56">
        <f t="shared" si="4"/>
        <v>462056</v>
      </c>
      <c r="O19" s="56">
        <f t="shared" si="2"/>
        <v>16502</v>
      </c>
      <c r="P19" s="1"/>
      <c r="Q19" s="11"/>
      <c r="R19" s="1"/>
      <c r="S19" s="15" t="s">
        <v>29</v>
      </c>
      <c r="T19" s="5">
        <f xml:space="preserve"> COUNTIF(SalesData[Month], S19)</f>
        <v>90</v>
      </c>
      <c r="U19" s="1"/>
      <c r="V19" s="1"/>
      <c r="W19" s="1"/>
      <c r="X19" s="1"/>
      <c r="Y19" s="1"/>
      <c r="Z19" s="1"/>
    </row>
    <row r="20" spans="1:26" outlineLevel="1" x14ac:dyDescent="0.25">
      <c r="A20" s="16" t="s">
        <v>26</v>
      </c>
      <c r="B20" s="5">
        <f t="shared" si="0"/>
        <v>18</v>
      </c>
      <c r="C20" s="1"/>
      <c r="D20" s="16">
        <v>2050</v>
      </c>
      <c r="E20" s="5">
        <f t="shared" si="1"/>
        <v>45</v>
      </c>
      <c r="F20" s="13"/>
      <c r="G20" s="11"/>
      <c r="H20" s="1"/>
      <c r="I20" s="51" t="s">
        <v>26</v>
      </c>
      <c r="J20" s="54">
        <f xml:space="preserve"> SUMIF(SalesData[SKU], I20, SalesData[Sales])</f>
        <v>191912</v>
      </c>
      <c r="K20" s="55">
        <f t="shared" si="3"/>
        <v>7152</v>
      </c>
      <c r="L20" s="1"/>
      <c r="M20" s="17">
        <v>2050</v>
      </c>
      <c r="N20" s="56">
        <f t="shared" si="4"/>
        <v>495292</v>
      </c>
      <c r="O20" s="56">
        <f t="shared" si="2"/>
        <v>17689</v>
      </c>
      <c r="P20" s="1"/>
      <c r="Q20" s="1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outlineLevel="1" x14ac:dyDescent="0.25">
      <c r="A21" s="16" t="s">
        <v>27</v>
      </c>
      <c r="B21" s="5">
        <f t="shared" si="0"/>
        <v>18</v>
      </c>
      <c r="C21" s="1"/>
      <c r="D21" s="16">
        <v>3000</v>
      </c>
      <c r="E21" s="5">
        <f t="shared" si="1"/>
        <v>45</v>
      </c>
      <c r="F21" s="13"/>
      <c r="G21" s="11"/>
      <c r="H21" s="1"/>
      <c r="I21" s="51" t="s">
        <v>27</v>
      </c>
      <c r="J21" s="54">
        <f xml:space="preserve"> SUMIF(SalesData[SKU], I21, SalesData[Sales])</f>
        <v>189084</v>
      </c>
      <c r="K21" s="55">
        <f t="shared" si="3"/>
        <v>6970</v>
      </c>
      <c r="L21" s="1"/>
      <c r="M21" s="17">
        <v>3000</v>
      </c>
      <c r="N21" s="56">
        <f t="shared" si="4"/>
        <v>477064</v>
      </c>
      <c r="O21" s="56">
        <f t="shared" si="2"/>
        <v>17038</v>
      </c>
      <c r="P21" s="1"/>
      <c r="Q21" s="11"/>
      <c r="R21" s="1"/>
      <c r="S21" s="10" t="s">
        <v>53</v>
      </c>
      <c r="T21" s="5">
        <f xml:space="preserve"> MIN(T17:T19)</f>
        <v>90</v>
      </c>
      <c r="U21" s="1"/>
      <c r="V21" s="1"/>
      <c r="W21" s="1"/>
      <c r="X21" s="1"/>
      <c r="Y21" s="1"/>
      <c r="Z21" s="1"/>
    </row>
    <row r="22" spans="1:26" ht="15.75" customHeight="1" outlineLevel="1" x14ac:dyDescent="0.25">
      <c r="A22" s="12" t="s">
        <v>30</v>
      </c>
      <c r="B22" s="5">
        <f t="shared" si="0"/>
        <v>18</v>
      </c>
      <c r="C22" s="1"/>
      <c r="D22" s="16">
        <v>3050</v>
      </c>
      <c r="E22" s="5">
        <f t="shared" si="1"/>
        <v>45</v>
      </c>
      <c r="F22" s="13"/>
      <c r="G22" s="11"/>
      <c r="H22" s="1"/>
      <c r="I22" s="52" t="s">
        <v>30</v>
      </c>
      <c r="J22" s="54">
        <f xml:space="preserve"> SUMIF(SalesData[SKU], I22, SalesData[Sales])</f>
        <v>176008</v>
      </c>
      <c r="K22" s="55">
        <f t="shared" si="3"/>
        <v>5777</v>
      </c>
      <c r="L22" s="1"/>
      <c r="M22" s="17">
        <v>3050</v>
      </c>
      <c r="N22" s="56">
        <f t="shared" si="4"/>
        <v>491064</v>
      </c>
      <c r="O22" s="56">
        <f t="shared" si="2"/>
        <v>17538</v>
      </c>
      <c r="P22" s="1"/>
      <c r="Q22" s="11"/>
      <c r="R22" s="1"/>
      <c r="S22" s="10" t="s">
        <v>54</v>
      </c>
      <c r="T22" s="5">
        <f>MAX(T17:T19)</f>
        <v>90</v>
      </c>
      <c r="U22" s="1"/>
      <c r="V22" s="1"/>
      <c r="W22" s="1"/>
      <c r="X22" s="1"/>
      <c r="Y22" s="1"/>
      <c r="Z22" s="1"/>
    </row>
    <row r="23" spans="1:26" ht="15.75" customHeight="1" outlineLevel="1" x14ac:dyDescent="0.25">
      <c r="A23" s="12" t="s">
        <v>31</v>
      </c>
      <c r="B23" s="5">
        <f t="shared" si="0"/>
        <v>18</v>
      </c>
      <c r="C23" s="1"/>
      <c r="D23" s="1"/>
      <c r="E23" s="1"/>
      <c r="F23" s="13"/>
      <c r="G23" s="11"/>
      <c r="H23" s="1"/>
      <c r="I23" s="52" t="s">
        <v>31</v>
      </c>
      <c r="J23" s="54">
        <f xml:space="preserve"> SUMIF(SalesData[SKU], I23, SalesData[Sales])</f>
        <v>193536</v>
      </c>
      <c r="K23" s="55">
        <f t="shared" si="3"/>
        <v>7417</v>
      </c>
      <c r="L23" s="1"/>
      <c r="M23" s="1"/>
      <c r="N23" s="57"/>
      <c r="O23" s="57"/>
      <c r="P23" s="1"/>
      <c r="Q23" s="1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outlineLevel="1" x14ac:dyDescent="0.25">
      <c r="A24" s="12" t="s">
        <v>32</v>
      </c>
      <c r="B24" s="5">
        <f t="shared" si="0"/>
        <v>18</v>
      </c>
      <c r="C24" s="1"/>
      <c r="D24" s="10" t="s">
        <v>53</v>
      </c>
      <c r="E24" s="5">
        <f xml:space="preserve"> MIN(E17:E22)</f>
        <v>45</v>
      </c>
      <c r="F24" s="13"/>
      <c r="G24" s="11"/>
      <c r="H24" s="1"/>
      <c r="I24" s="52" t="s">
        <v>32</v>
      </c>
      <c r="J24" s="54">
        <f xml:space="preserve"> SUMIF(SalesData[SKU], I24, SalesData[Sales])</f>
        <v>227472</v>
      </c>
      <c r="K24" s="55">
        <f t="shared" si="3"/>
        <v>7703</v>
      </c>
      <c r="L24" s="1"/>
      <c r="M24" s="10" t="s">
        <v>53</v>
      </c>
      <c r="N24" s="56">
        <f xml:space="preserve"> MIN(N17:N22)</f>
        <v>462056</v>
      </c>
      <c r="O24" s="56">
        <f xml:space="preserve"> MIN(O17:O22)</f>
        <v>16502</v>
      </c>
      <c r="P24" s="1"/>
      <c r="Q24" s="11"/>
      <c r="R24" s="1"/>
      <c r="S24" s="7" t="s">
        <v>55</v>
      </c>
      <c r="T24" s="1"/>
      <c r="U24" s="1"/>
      <c r="V24" s="1"/>
      <c r="W24" s="1"/>
      <c r="X24" s="1"/>
      <c r="Y24" s="1"/>
      <c r="Z24" s="1"/>
    </row>
    <row r="25" spans="1:26" ht="15.75" customHeight="1" outlineLevel="1" x14ac:dyDescent="0.25">
      <c r="A25" s="12" t="s">
        <v>33</v>
      </c>
      <c r="B25" s="5">
        <f t="shared" si="0"/>
        <v>18</v>
      </c>
      <c r="C25" s="1"/>
      <c r="D25" s="10" t="s">
        <v>54</v>
      </c>
      <c r="E25" s="37">
        <f xml:space="preserve"> MAX(E17:E22)</f>
        <v>45</v>
      </c>
      <c r="F25" s="13"/>
      <c r="G25" s="11"/>
      <c r="H25" s="1"/>
      <c r="I25" s="52" t="s">
        <v>33</v>
      </c>
      <c r="J25" s="54">
        <f xml:space="preserve"> SUMIF(SalesData[SKU], I25, SalesData[Sales])</f>
        <v>183176</v>
      </c>
      <c r="K25" s="55">
        <f t="shared" si="3"/>
        <v>6767</v>
      </c>
      <c r="L25" s="1"/>
      <c r="M25" s="10" t="s">
        <v>54</v>
      </c>
      <c r="N25" s="56">
        <f xml:space="preserve"> MAX(N17:N22)</f>
        <v>495292</v>
      </c>
      <c r="O25" s="56">
        <f xml:space="preserve"> MAX(O17:O22)</f>
        <v>18511</v>
      </c>
      <c r="P25" s="1"/>
      <c r="Q25" s="11"/>
      <c r="R25" s="1"/>
      <c r="S25" s="15" t="s">
        <v>17</v>
      </c>
      <c r="T25" s="15" t="s">
        <v>20</v>
      </c>
      <c r="U25" s="15" t="s">
        <v>42</v>
      </c>
      <c r="V25" s="1"/>
      <c r="W25" s="1"/>
      <c r="X25" s="1"/>
      <c r="Y25" s="1"/>
      <c r="Z25" s="1"/>
    </row>
    <row r="26" spans="1:26" ht="15.75" customHeight="1" outlineLevel="1" x14ac:dyDescent="0.25">
      <c r="A26" s="12" t="s">
        <v>34</v>
      </c>
      <c r="B26" s="5">
        <f t="shared" si="0"/>
        <v>18</v>
      </c>
      <c r="C26" s="1"/>
      <c r="D26" s="1"/>
      <c r="E26" s="1"/>
      <c r="F26" s="13"/>
      <c r="G26" s="11"/>
      <c r="H26" s="1"/>
      <c r="I26" s="52" t="s">
        <v>34</v>
      </c>
      <c r="J26" s="54">
        <f xml:space="preserve"> SUMIF(SalesData[SKU], I26, SalesData[Sales])</f>
        <v>184604</v>
      </c>
      <c r="K26" s="55">
        <f t="shared" si="3"/>
        <v>6978</v>
      </c>
      <c r="L26" s="1"/>
      <c r="M26" s="1"/>
      <c r="N26" s="1"/>
      <c r="O26" s="1"/>
      <c r="P26" s="1"/>
      <c r="Q26" s="11"/>
      <c r="R26" s="1"/>
      <c r="S26" s="15" t="s">
        <v>22</v>
      </c>
      <c r="T26" s="56">
        <f xml:space="preserve"> SUMIF(SalesData[Month], S26, SalesData[Sales])</f>
        <v>970872</v>
      </c>
      <c r="U26" s="56">
        <f xml:space="preserve"> SUMIF(SalesData[Month], S26, SalesData[Units])</f>
        <v>34674</v>
      </c>
      <c r="V26" s="1"/>
      <c r="W26" s="1"/>
      <c r="X26" s="1"/>
      <c r="Y26" s="1"/>
      <c r="Z26" s="1"/>
    </row>
    <row r="27" spans="1:26" ht="15.75" customHeight="1" outlineLevel="1" x14ac:dyDescent="0.25">
      <c r="A27" s="12" t="s">
        <v>35</v>
      </c>
      <c r="B27" s="5">
        <f t="shared" si="0"/>
        <v>18</v>
      </c>
      <c r="C27" s="1"/>
      <c r="D27" s="1"/>
      <c r="E27" s="1"/>
      <c r="F27" s="13"/>
      <c r="G27" s="11"/>
      <c r="H27" s="1"/>
      <c r="I27" s="52" t="s">
        <v>35</v>
      </c>
      <c r="J27" s="54">
        <f xml:space="preserve"> SUMIF(SalesData[SKU], I27, SalesData[Sales])</f>
        <v>187432</v>
      </c>
      <c r="K27" s="55">
        <f t="shared" si="3"/>
        <v>7139</v>
      </c>
      <c r="L27" s="1"/>
      <c r="M27" s="1"/>
      <c r="N27" s="1"/>
      <c r="O27" s="1"/>
      <c r="P27" s="1"/>
      <c r="Q27" s="11"/>
      <c r="R27" s="1"/>
      <c r="S27" s="15" t="s">
        <v>28</v>
      </c>
      <c r="T27" s="56">
        <f xml:space="preserve"> SUMIF(Month, S27, Sales)</f>
        <v>1003492</v>
      </c>
      <c r="U27" s="56">
        <f xml:space="preserve"> SUMIF(Month, S27, Units)</f>
        <v>35839</v>
      </c>
      <c r="V27" s="1"/>
      <c r="W27" s="1"/>
      <c r="X27" s="1"/>
      <c r="Y27" s="1"/>
      <c r="Z27" s="1"/>
    </row>
    <row r="28" spans="1:26" ht="15.75" customHeight="1" outlineLevel="1" x14ac:dyDescent="0.25">
      <c r="A28" s="12" t="s">
        <v>36</v>
      </c>
      <c r="B28" s="5">
        <f t="shared" si="0"/>
        <v>18</v>
      </c>
      <c r="C28" s="1"/>
      <c r="D28" s="1"/>
      <c r="E28" s="1"/>
      <c r="F28" s="13"/>
      <c r="G28" s="11"/>
      <c r="H28" s="1"/>
      <c r="I28" s="52" t="s">
        <v>36</v>
      </c>
      <c r="J28" s="54">
        <f xml:space="preserve"> SUMIF(SalesData[SKU], I28, SalesData[Sales])</f>
        <v>205464</v>
      </c>
      <c r="K28" s="55">
        <f t="shared" si="3"/>
        <v>7001</v>
      </c>
      <c r="L28" s="1"/>
      <c r="M28" s="1"/>
      <c r="N28" s="1"/>
      <c r="O28" s="1"/>
      <c r="P28" s="1"/>
      <c r="Q28" s="11"/>
      <c r="R28" s="1"/>
      <c r="S28" s="15" t="s">
        <v>29</v>
      </c>
      <c r="T28" s="56">
        <f xml:space="preserve"> SUMIF(Month, S28, Sales)</f>
        <v>966196</v>
      </c>
      <c r="U28" s="56">
        <f xml:space="preserve"> SUMIF(Month, S28, Units)</f>
        <v>34507</v>
      </c>
      <c r="V28" s="1"/>
      <c r="W28" s="1"/>
      <c r="X28" s="1"/>
      <c r="Y28" s="1"/>
      <c r="Z28" s="1"/>
    </row>
    <row r="29" spans="1:26" ht="15.75" customHeight="1" outlineLevel="1" x14ac:dyDescent="0.25">
      <c r="A29" s="12" t="s">
        <v>37</v>
      </c>
      <c r="B29" s="5">
        <f t="shared" si="0"/>
        <v>18</v>
      </c>
      <c r="C29" s="1"/>
      <c r="D29" s="1"/>
      <c r="E29" s="1"/>
      <c r="F29" s="13"/>
      <c r="G29" s="11"/>
      <c r="H29" s="1"/>
      <c r="I29" s="52" t="s">
        <v>37</v>
      </c>
      <c r="J29" s="54">
        <f xml:space="preserve"> SUMIF(SalesData[SKU], I29, SalesData[Sales])</f>
        <v>217308</v>
      </c>
      <c r="K29" s="55">
        <f t="shared" si="3"/>
        <v>7383</v>
      </c>
      <c r="L29" s="1"/>
      <c r="M29" s="1"/>
      <c r="N29" s="1"/>
      <c r="O29" s="1"/>
      <c r="P29" s="1"/>
      <c r="Q29" s="11"/>
      <c r="R29" s="1"/>
      <c r="S29" s="1"/>
      <c r="T29" s="57"/>
      <c r="U29" s="57"/>
      <c r="V29" s="1"/>
      <c r="W29" s="1"/>
      <c r="X29" s="1"/>
      <c r="Y29" s="1"/>
      <c r="Z29" s="1"/>
    </row>
    <row r="30" spans="1:26" ht="15.75" customHeight="1" outlineLevel="1" x14ac:dyDescent="0.25">
      <c r="A30" s="12" t="s">
        <v>38</v>
      </c>
      <c r="B30" s="5">
        <f t="shared" si="0"/>
        <v>18</v>
      </c>
      <c r="C30" s="1"/>
      <c r="D30" s="1"/>
      <c r="E30" s="1"/>
      <c r="F30" s="13"/>
      <c r="G30" s="11"/>
      <c r="H30" s="1"/>
      <c r="I30" s="52" t="s">
        <v>38</v>
      </c>
      <c r="J30" s="54">
        <f xml:space="preserve"> SUMIF(SalesData[SKU], I30, SalesData[Sales])</f>
        <v>164248</v>
      </c>
      <c r="K30" s="55">
        <f t="shared" si="3"/>
        <v>6593</v>
      </c>
      <c r="L30" s="1"/>
      <c r="M30" s="1"/>
      <c r="N30" s="1"/>
      <c r="O30" s="1"/>
      <c r="P30" s="1"/>
      <c r="Q30" s="11"/>
      <c r="R30" s="1"/>
      <c r="S30" s="10" t="s">
        <v>53</v>
      </c>
      <c r="T30" s="56">
        <f xml:space="preserve"> MIN(T26:T28)</f>
        <v>966196</v>
      </c>
      <c r="U30" s="56">
        <f xml:space="preserve"> MIN(U26:U28)</f>
        <v>34507</v>
      </c>
      <c r="V30" s="1"/>
      <c r="W30" s="1"/>
      <c r="X30" s="1"/>
      <c r="Y30" s="1"/>
      <c r="Z30" s="1"/>
    </row>
    <row r="31" spans="1:26" ht="15.75" customHeight="1" outlineLevel="1" x14ac:dyDescent="0.25">
      <c r="A31" s="36" t="s">
        <v>39</v>
      </c>
      <c r="B31" s="5">
        <f t="shared" si="0"/>
        <v>18</v>
      </c>
      <c r="C31" s="1"/>
      <c r="D31" s="1"/>
      <c r="E31" s="1"/>
      <c r="F31" s="13"/>
      <c r="G31" s="11"/>
      <c r="H31" s="1"/>
      <c r="I31" s="52" t="s">
        <v>39</v>
      </c>
      <c r="J31" s="54">
        <f xml:space="preserve"> SUMIF(SalesData[SKU], I31, SalesData[Sales])</f>
        <v>216888</v>
      </c>
      <c r="K31" s="55">
        <f t="shared" si="3"/>
        <v>7123</v>
      </c>
      <c r="L31" s="1"/>
      <c r="M31" s="1"/>
      <c r="N31" s="1"/>
      <c r="O31" s="1"/>
      <c r="P31" s="1"/>
      <c r="Q31" s="11"/>
      <c r="R31" s="1"/>
      <c r="S31" s="10" t="s">
        <v>54</v>
      </c>
      <c r="T31" s="56">
        <f xml:space="preserve"> MAX(T26:T28)</f>
        <v>1003492</v>
      </c>
      <c r="U31" s="56">
        <f xml:space="preserve"> MAX(U26:U28)</f>
        <v>35839</v>
      </c>
      <c r="V31" s="1"/>
      <c r="W31" s="1"/>
      <c r="X31" s="1"/>
      <c r="Y31" s="1"/>
      <c r="Z31" s="1"/>
    </row>
    <row r="32" spans="1:26" ht="15.75" customHeight="1" outlineLevel="1" x14ac:dyDescent="0.25">
      <c r="A32" s="1"/>
      <c r="B32" s="1"/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outlineLevel="1" x14ac:dyDescent="0.25">
      <c r="A33" s="10" t="s">
        <v>53</v>
      </c>
      <c r="B33" s="5">
        <f xml:space="preserve"> MIN(B17:B31)</f>
        <v>18</v>
      </c>
      <c r="C33" s="1"/>
      <c r="D33" s="1"/>
      <c r="E33" s="1"/>
      <c r="F33" s="1"/>
      <c r="G33" s="1"/>
      <c r="H33" s="1"/>
      <c r="I33" s="58" t="s">
        <v>53</v>
      </c>
      <c r="J33" s="66">
        <f xml:space="preserve"> MIN(J17:J31)</f>
        <v>164248</v>
      </c>
      <c r="K33" s="59">
        <f xml:space="preserve"> MIN(K17:K31)</f>
        <v>5777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outlineLevel="1" x14ac:dyDescent="0.25">
      <c r="A34" s="10" t="s">
        <v>54</v>
      </c>
      <c r="B34" s="5">
        <f xml:space="preserve"> MAX(B17:B31)</f>
        <v>18</v>
      </c>
      <c r="C34" s="1"/>
      <c r="D34" s="1"/>
      <c r="E34" s="1"/>
      <c r="F34" s="1"/>
      <c r="G34" s="1"/>
      <c r="H34" s="1"/>
      <c r="I34" s="58" t="s">
        <v>54</v>
      </c>
      <c r="J34" s="66">
        <f xml:space="preserve"> MAX(J17:J31)</f>
        <v>227472</v>
      </c>
      <c r="K34" s="59">
        <f xml:space="preserve"> MAX(K17:K31)</f>
        <v>7703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outlineLevel="1" x14ac:dyDescent="0.25">
      <c r="A35" s="1"/>
      <c r="B35" s="1"/>
      <c r="C35" s="1"/>
      <c r="D35" s="1"/>
      <c r="E35" s="1"/>
      <c r="F35" s="1"/>
      <c r="G35" s="1"/>
      <c r="H35" s="1"/>
      <c r="I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>
      <selection activeCell="E22" sqref="E22"/>
    </sheetView>
  </sheetViews>
  <sheetFormatPr defaultColWidth="12.625" defaultRowHeight="15" customHeight="1" x14ac:dyDescent="0.2"/>
  <cols>
    <col min="1" max="1" width="9.25" customWidth="1"/>
    <col min="2" max="2" width="14.5" customWidth="1"/>
    <col min="3" max="3" width="15.875" customWidth="1"/>
    <col min="4" max="4" width="11.25" customWidth="1"/>
    <col min="5" max="5" width="16.75" customWidth="1"/>
    <col min="6" max="6" width="10.5" customWidth="1"/>
    <col min="7" max="7" width="11" customWidth="1"/>
    <col min="8" max="8" width="13" customWidth="1"/>
    <col min="9" max="9" width="10.75" customWidth="1"/>
    <col min="10" max="26" width="7.625" customWidth="1"/>
  </cols>
  <sheetData>
    <row r="1" spans="1:9" x14ac:dyDescent="0.25">
      <c r="A1" s="40" t="s">
        <v>56</v>
      </c>
      <c r="B1" s="41" t="s">
        <v>57</v>
      </c>
      <c r="C1" s="41" t="s">
        <v>58</v>
      </c>
      <c r="D1" s="41" t="s">
        <v>59</v>
      </c>
      <c r="E1" s="41" t="s">
        <v>60</v>
      </c>
      <c r="F1" s="41" t="s">
        <v>61</v>
      </c>
      <c r="G1" s="41" t="s">
        <v>62</v>
      </c>
      <c r="H1" s="41" t="s">
        <v>63</v>
      </c>
      <c r="I1" s="42" t="s">
        <v>64</v>
      </c>
    </row>
    <row r="2" spans="1:9" x14ac:dyDescent="0.25">
      <c r="A2" s="38">
        <v>1054</v>
      </c>
      <c r="B2" s="19" t="s">
        <v>65</v>
      </c>
      <c r="C2" s="19" t="s">
        <v>66</v>
      </c>
      <c r="D2" s="19" t="s">
        <v>67</v>
      </c>
      <c r="E2" s="19" t="s">
        <v>68</v>
      </c>
      <c r="F2" s="19">
        <v>148</v>
      </c>
      <c r="G2" s="19" t="s">
        <v>69</v>
      </c>
      <c r="H2" s="19">
        <v>33344</v>
      </c>
      <c r="I2" s="39">
        <v>11.25</v>
      </c>
    </row>
    <row r="3" spans="1:9" x14ac:dyDescent="0.25">
      <c r="A3" s="38">
        <v>1056</v>
      </c>
      <c r="B3" s="19" t="s">
        <v>70</v>
      </c>
      <c r="C3" s="19" t="s">
        <v>71</v>
      </c>
      <c r="D3" s="19" t="s">
        <v>67</v>
      </c>
      <c r="E3" s="19" t="s">
        <v>72</v>
      </c>
      <c r="F3" s="19">
        <v>121</v>
      </c>
      <c r="G3" s="19" t="s">
        <v>69</v>
      </c>
      <c r="H3" s="19">
        <v>29153</v>
      </c>
      <c r="I3" s="39">
        <v>12.25</v>
      </c>
    </row>
    <row r="4" spans="1:9" x14ac:dyDescent="0.25">
      <c r="A4" s="38">
        <v>1067</v>
      </c>
      <c r="B4" s="19" t="s">
        <v>73</v>
      </c>
      <c r="C4" s="19" t="s">
        <v>74</v>
      </c>
      <c r="D4" s="19" t="s">
        <v>67</v>
      </c>
      <c r="E4" s="19" t="s">
        <v>75</v>
      </c>
      <c r="F4" s="19">
        <v>123</v>
      </c>
      <c r="G4" s="19" t="s">
        <v>69</v>
      </c>
      <c r="H4" s="19">
        <v>32040</v>
      </c>
      <c r="I4" s="39">
        <v>14.55</v>
      </c>
    </row>
    <row r="5" spans="1:9" x14ac:dyDescent="0.25">
      <c r="A5" s="38">
        <v>1075</v>
      </c>
      <c r="B5" s="19" t="s">
        <v>76</v>
      </c>
      <c r="C5" s="19" t="s">
        <v>77</v>
      </c>
      <c r="D5" s="19" t="s">
        <v>78</v>
      </c>
      <c r="E5" s="19" t="s">
        <v>79</v>
      </c>
      <c r="F5" s="19">
        <v>126</v>
      </c>
      <c r="G5" s="19" t="s">
        <v>80</v>
      </c>
      <c r="H5" s="19">
        <v>33823</v>
      </c>
      <c r="I5" s="39">
        <v>11.25</v>
      </c>
    </row>
    <row r="6" spans="1:9" x14ac:dyDescent="0.25">
      <c r="A6" s="38">
        <v>1078</v>
      </c>
      <c r="B6" s="19" t="s">
        <v>81</v>
      </c>
      <c r="C6" s="19" t="s">
        <v>82</v>
      </c>
      <c r="D6" s="19" t="s">
        <v>83</v>
      </c>
      <c r="E6" s="19" t="s">
        <v>84</v>
      </c>
      <c r="F6" s="19">
        <v>101</v>
      </c>
      <c r="G6" s="19" t="s">
        <v>80</v>
      </c>
      <c r="H6" s="19">
        <v>31503</v>
      </c>
      <c r="I6" s="39">
        <v>10.199999999999999</v>
      </c>
    </row>
    <row r="7" spans="1:9" x14ac:dyDescent="0.25">
      <c r="A7" s="38">
        <v>1152</v>
      </c>
      <c r="B7" s="19" t="s">
        <v>85</v>
      </c>
      <c r="C7" s="19" t="s">
        <v>86</v>
      </c>
      <c r="D7" s="19" t="s">
        <v>78</v>
      </c>
      <c r="E7" s="19" t="s">
        <v>87</v>
      </c>
      <c r="F7" s="19">
        <v>118</v>
      </c>
      <c r="G7" s="19" t="s">
        <v>80</v>
      </c>
      <c r="H7" s="19">
        <v>32894</v>
      </c>
      <c r="I7" s="39">
        <v>12.25</v>
      </c>
    </row>
    <row r="8" spans="1:9" x14ac:dyDescent="0.25">
      <c r="A8" s="38">
        <v>1196</v>
      </c>
      <c r="B8" s="19" t="s">
        <v>88</v>
      </c>
      <c r="C8" s="19" t="s">
        <v>89</v>
      </c>
      <c r="D8" s="19" t="s">
        <v>90</v>
      </c>
      <c r="E8" s="19" t="s">
        <v>91</v>
      </c>
      <c r="F8" s="19">
        <v>289</v>
      </c>
      <c r="G8" s="19" t="s">
        <v>92</v>
      </c>
      <c r="H8" s="19">
        <v>35886</v>
      </c>
      <c r="I8" s="39">
        <v>9.9499999999999993</v>
      </c>
    </row>
    <row r="9" spans="1:9" x14ac:dyDescent="0.25">
      <c r="A9" s="38">
        <v>1284</v>
      </c>
      <c r="B9" s="19" t="s">
        <v>93</v>
      </c>
      <c r="C9" s="19" t="s">
        <v>94</v>
      </c>
      <c r="D9" s="19" t="s">
        <v>95</v>
      </c>
      <c r="E9" s="19" t="s">
        <v>96</v>
      </c>
      <c r="F9" s="19">
        <v>124</v>
      </c>
      <c r="G9" s="19" t="s">
        <v>69</v>
      </c>
      <c r="H9" s="19">
        <v>31051</v>
      </c>
      <c r="I9" s="39">
        <v>12.3</v>
      </c>
    </row>
    <row r="10" spans="1:9" x14ac:dyDescent="0.25">
      <c r="A10" s="38">
        <v>1290</v>
      </c>
      <c r="B10" s="19" t="s">
        <v>97</v>
      </c>
      <c r="C10" s="19" t="s">
        <v>98</v>
      </c>
      <c r="D10" s="19" t="s">
        <v>78</v>
      </c>
      <c r="E10" s="19" t="s">
        <v>99</v>
      </c>
      <c r="F10" s="19">
        <v>113</v>
      </c>
      <c r="G10" s="19" t="s">
        <v>80</v>
      </c>
      <c r="H10" s="19">
        <v>31050</v>
      </c>
      <c r="I10" s="39">
        <v>13.25</v>
      </c>
    </row>
    <row r="11" spans="1:9" x14ac:dyDescent="0.25">
      <c r="A11" s="38">
        <v>1293</v>
      </c>
      <c r="B11" s="19" t="s">
        <v>100</v>
      </c>
      <c r="C11" s="19" t="s">
        <v>101</v>
      </c>
      <c r="D11" s="19" t="s">
        <v>90</v>
      </c>
      <c r="E11" s="19" t="s">
        <v>102</v>
      </c>
      <c r="F11" s="19">
        <v>205</v>
      </c>
      <c r="G11" s="19" t="s">
        <v>92</v>
      </c>
      <c r="H11" s="19">
        <v>30939</v>
      </c>
      <c r="I11" s="39">
        <v>10.199999999999999</v>
      </c>
    </row>
    <row r="12" spans="1:9" x14ac:dyDescent="0.25">
      <c r="A12" s="38">
        <v>1299</v>
      </c>
      <c r="B12" s="19" t="s">
        <v>103</v>
      </c>
      <c r="C12" s="19" t="s">
        <v>104</v>
      </c>
      <c r="D12" s="19" t="s">
        <v>105</v>
      </c>
      <c r="E12" s="19" t="s">
        <v>106</v>
      </c>
      <c r="F12" s="19">
        <v>127</v>
      </c>
      <c r="G12" s="19" t="s">
        <v>69</v>
      </c>
      <c r="H12" s="19">
        <v>32863</v>
      </c>
      <c r="I12" s="39">
        <v>12.2</v>
      </c>
    </row>
    <row r="13" spans="1:9" x14ac:dyDescent="0.25">
      <c r="A13" s="38">
        <v>1302</v>
      </c>
      <c r="B13" s="19" t="s">
        <v>107</v>
      </c>
      <c r="C13" s="19" t="s">
        <v>108</v>
      </c>
      <c r="D13" s="19" t="s">
        <v>95</v>
      </c>
      <c r="E13" s="19" t="s">
        <v>109</v>
      </c>
      <c r="F13" s="19">
        <v>139</v>
      </c>
      <c r="G13" s="19" t="s">
        <v>69</v>
      </c>
      <c r="H13" s="19">
        <v>30900</v>
      </c>
      <c r="I13" s="39">
        <v>14.25</v>
      </c>
    </row>
    <row r="14" spans="1:9" x14ac:dyDescent="0.25">
      <c r="A14" s="38">
        <v>1310</v>
      </c>
      <c r="B14" s="19" t="s">
        <v>65</v>
      </c>
      <c r="C14" s="19" t="s">
        <v>110</v>
      </c>
      <c r="D14" s="19" t="s">
        <v>105</v>
      </c>
      <c r="E14" s="19" t="s">
        <v>111</v>
      </c>
      <c r="F14" s="19">
        <v>137</v>
      </c>
      <c r="G14" s="19" t="s">
        <v>69</v>
      </c>
      <c r="H14" s="19">
        <v>31689</v>
      </c>
      <c r="I14" s="39">
        <v>11.5</v>
      </c>
    </row>
    <row r="15" spans="1:9" x14ac:dyDescent="0.25">
      <c r="A15" s="38">
        <v>1329</v>
      </c>
      <c r="B15" s="19" t="s">
        <v>112</v>
      </c>
      <c r="C15" s="19" t="s">
        <v>113</v>
      </c>
      <c r="D15" s="19" t="s">
        <v>83</v>
      </c>
      <c r="E15" s="19" t="s">
        <v>114</v>
      </c>
      <c r="F15" s="19">
        <v>151</v>
      </c>
      <c r="G15" s="19" t="s">
        <v>80</v>
      </c>
      <c r="H15" s="19">
        <v>32561</v>
      </c>
      <c r="I15" s="39">
        <v>10.35</v>
      </c>
    </row>
    <row r="16" spans="1:9" x14ac:dyDescent="0.25">
      <c r="A16" s="38">
        <v>1333</v>
      </c>
      <c r="B16" s="19" t="s">
        <v>115</v>
      </c>
      <c r="C16" s="19" t="s">
        <v>116</v>
      </c>
      <c r="D16" s="19" t="s">
        <v>90</v>
      </c>
      <c r="E16" s="19" t="s">
        <v>117</v>
      </c>
      <c r="F16" s="19">
        <v>122</v>
      </c>
      <c r="G16" s="19" t="s">
        <v>92</v>
      </c>
      <c r="H16" s="19">
        <v>32979</v>
      </c>
      <c r="I16" s="39">
        <v>10.15</v>
      </c>
    </row>
    <row r="17" spans="1:9" x14ac:dyDescent="0.25">
      <c r="A17" s="38">
        <v>1368</v>
      </c>
      <c r="B17" s="19" t="s">
        <v>118</v>
      </c>
      <c r="C17" s="19" t="s">
        <v>119</v>
      </c>
      <c r="D17" s="19" t="s">
        <v>78</v>
      </c>
      <c r="E17" s="19" t="s">
        <v>120</v>
      </c>
      <c r="F17" s="19">
        <v>132</v>
      </c>
      <c r="G17" s="19" t="s">
        <v>80</v>
      </c>
      <c r="H17" s="19">
        <v>30386</v>
      </c>
      <c r="I17" s="39">
        <v>12.25</v>
      </c>
    </row>
    <row r="18" spans="1:9" x14ac:dyDescent="0.25">
      <c r="A18" s="38">
        <v>1509</v>
      </c>
      <c r="B18" s="19" t="s">
        <v>121</v>
      </c>
      <c r="C18" s="19" t="s">
        <v>122</v>
      </c>
      <c r="D18" s="19" t="s">
        <v>67</v>
      </c>
      <c r="E18" s="19" t="s">
        <v>123</v>
      </c>
      <c r="F18" s="19">
        <v>135</v>
      </c>
      <c r="G18" s="19" t="s">
        <v>69</v>
      </c>
      <c r="H18" s="19">
        <v>31217</v>
      </c>
      <c r="I18" s="39">
        <v>13.25</v>
      </c>
    </row>
    <row r="19" spans="1:9" x14ac:dyDescent="0.25">
      <c r="A19" s="38">
        <v>1516</v>
      </c>
      <c r="B19" s="19" t="s">
        <v>124</v>
      </c>
      <c r="C19" s="19" t="s">
        <v>125</v>
      </c>
      <c r="D19" s="19" t="s">
        <v>83</v>
      </c>
      <c r="E19" s="19" t="s">
        <v>126</v>
      </c>
      <c r="F19" s="19">
        <v>105</v>
      </c>
      <c r="G19" s="19" t="s">
        <v>80</v>
      </c>
      <c r="H19" s="19">
        <v>31112</v>
      </c>
      <c r="I19" s="39">
        <v>9.5</v>
      </c>
    </row>
    <row r="20" spans="1:9" x14ac:dyDescent="0.25">
      <c r="A20" s="38">
        <v>1529</v>
      </c>
      <c r="B20" s="19" t="s">
        <v>127</v>
      </c>
      <c r="C20" s="19" t="s">
        <v>128</v>
      </c>
      <c r="D20" s="19" t="s">
        <v>95</v>
      </c>
      <c r="E20" s="19" t="s">
        <v>129</v>
      </c>
      <c r="F20" s="19">
        <v>129</v>
      </c>
      <c r="G20" s="19" t="s">
        <v>69</v>
      </c>
      <c r="H20" s="19">
        <v>31805</v>
      </c>
      <c r="I20" s="39">
        <v>11.3</v>
      </c>
    </row>
    <row r="21" spans="1:9" ht="15.75" customHeight="1" x14ac:dyDescent="0.25">
      <c r="A21" s="38">
        <v>1656</v>
      </c>
      <c r="B21" s="19" t="s">
        <v>130</v>
      </c>
      <c r="C21" s="19" t="s">
        <v>131</v>
      </c>
      <c r="D21" s="19" t="s">
        <v>105</v>
      </c>
      <c r="E21" s="19" t="s">
        <v>132</v>
      </c>
      <c r="F21" s="19">
        <v>149</v>
      </c>
      <c r="G21" s="19" t="s">
        <v>69</v>
      </c>
      <c r="H21" s="19">
        <v>32125</v>
      </c>
      <c r="I21" s="39">
        <v>12.35</v>
      </c>
    </row>
    <row r="22" spans="1:9" ht="15.75" customHeight="1" x14ac:dyDescent="0.25">
      <c r="A22" s="38">
        <v>1672</v>
      </c>
      <c r="B22" s="19" t="s">
        <v>133</v>
      </c>
      <c r="C22" s="19" t="s">
        <v>134</v>
      </c>
      <c r="D22" s="19" t="s">
        <v>105</v>
      </c>
      <c r="E22" s="19" t="s">
        <v>135</v>
      </c>
      <c r="F22" s="19">
        <v>114</v>
      </c>
      <c r="G22" s="19" t="s">
        <v>69</v>
      </c>
      <c r="H22" s="19">
        <v>32979</v>
      </c>
      <c r="I22" s="39">
        <v>11.9</v>
      </c>
    </row>
    <row r="23" spans="1:9" ht="15.75" customHeight="1" x14ac:dyDescent="0.25">
      <c r="A23" s="38">
        <v>1673</v>
      </c>
      <c r="B23" s="19" t="s">
        <v>136</v>
      </c>
      <c r="C23" s="19" t="s">
        <v>94</v>
      </c>
      <c r="D23" s="19" t="s">
        <v>78</v>
      </c>
      <c r="E23" s="19" t="s">
        <v>137</v>
      </c>
      <c r="F23" s="19">
        <v>112</v>
      </c>
      <c r="G23" s="19" t="s">
        <v>80</v>
      </c>
      <c r="H23" s="19">
        <v>33688</v>
      </c>
      <c r="I23" s="39">
        <v>11.85</v>
      </c>
    </row>
    <row r="24" spans="1:9" ht="15.75" customHeight="1" x14ac:dyDescent="0.25">
      <c r="A24" s="38">
        <v>1676</v>
      </c>
      <c r="B24" s="19" t="s">
        <v>138</v>
      </c>
      <c r="C24" s="19" t="s">
        <v>139</v>
      </c>
      <c r="D24" s="19" t="s">
        <v>95</v>
      </c>
      <c r="E24" s="19" t="s">
        <v>140</v>
      </c>
      <c r="F24" s="19">
        <v>115</v>
      </c>
      <c r="G24" s="19" t="s">
        <v>69</v>
      </c>
      <c r="H24" s="19">
        <v>29885</v>
      </c>
      <c r="I24" s="39">
        <v>10.75</v>
      </c>
    </row>
    <row r="25" spans="1:9" ht="15.75" customHeight="1" x14ac:dyDescent="0.25">
      <c r="A25" s="38">
        <v>1721</v>
      </c>
      <c r="B25" s="19" t="s">
        <v>141</v>
      </c>
      <c r="C25" s="19" t="s">
        <v>142</v>
      </c>
      <c r="D25" s="19" t="s">
        <v>90</v>
      </c>
      <c r="E25" s="19" t="s">
        <v>143</v>
      </c>
      <c r="F25" s="19">
        <v>102</v>
      </c>
      <c r="G25" s="19" t="s">
        <v>92</v>
      </c>
      <c r="H25" s="19">
        <v>33091</v>
      </c>
      <c r="I25" s="39">
        <v>9.75</v>
      </c>
    </row>
    <row r="26" spans="1:9" ht="15.75" customHeight="1" x14ac:dyDescent="0.25">
      <c r="A26" s="38">
        <v>1723</v>
      </c>
      <c r="B26" s="19" t="s">
        <v>144</v>
      </c>
      <c r="C26" s="19" t="s">
        <v>86</v>
      </c>
      <c r="D26" s="19" t="s">
        <v>95</v>
      </c>
      <c r="E26" s="19" t="s">
        <v>145</v>
      </c>
      <c r="F26" s="19">
        <v>145</v>
      </c>
      <c r="G26" s="19" t="s">
        <v>69</v>
      </c>
      <c r="H26" s="19">
        <v>28531</v>
      </c>
      <c r="I26" s="39">
        <v>13.95</v>
      </c>
    </row>
    <row r="27" spans="1:9" ht="15.75" customHeight="1" x14ac:dyDescent="0.25">
      <c r="A27" s="38">
        <v>1758</v>
      </c>
      <c r="B27" s="19" t="s">
        <v>146</v>
      </c>
      <c r="C27" s="19" t="s">
        <v>147</v>
      </c>
      <c r="D27" s="19" t="s">
        <v>83</v>
      </c>
      <c r="E27" s="19" t="s">
        <v>148</v>
      </c>
      <c r="F27" s="19">
        <v>107</v>
      </c>
      <c r="G27" s="19" t="s">
        <v>80</v>
      </c>
      <c r="H27" s="19">
        <v>30028</v>
      </c>
      <c r="I27" s="39">
        <v>11.2</v>
      </c>
    </row>
    <row r="28" spans="1:9" ht="15.75" customHeight="1" x14ac:dyDescent="0.25">
      <c r="A28" s="38">
        <v>1792</v>
      </c>
      <c r="B28" s="19" t="s">
        <v>149</v>
      </c>
      <c r="C28" s="19" t="s">
        <v>150</v>
      </c>
      <c r="D28" s="19" t="s">
        <v>67</v>
      </c>
      <c r="E28" s="19" t="s">
        <v>151</v>
      </c>
      <c r="F28" s="19">
        <v>111</v>
      </c>
      <c r="G28" s="19" t="s">
        <v>69</v>
      </c>
      <c r="H28" s="19">
        <v>33231</v>
      </c>
      <c r="I28" s="39">
        <v>10.3</v>
      </c>
    </row>
    <row r="29" spans="1:9" ht="15.75" customHeight="1" x14ac:dyDescent="0.25">
      <c r="A29" s="38">
        <v>1814</v>
      </c>
      <c r="B29" s="19" t="s">
        <v>152</v>
      </c>
      <c r="C29" s="19" t="s">
        <v>153</v>
      </c>
      <c r="D29" s="19" t="s">
        <v>90</v>
      </c>
      <c r="E29" s="19" t="s">
        <v>154</v>
      </c>
      <c r="F29" s="19">
        <v>103</v>
      </c>
      <c r="G29" s="19" t="s">
        <v>92</v>
      </c>
      <c r="H29" s="19">
        <v>32571</v>
      </c>
      <c r="I29" s="39">
        <v>12.25</v>
      </c>
    </row>
    <row r="30" spans="1:9" ht="15.75" customHeight="1" x14ac:dyDescent="0.25">
      <c r="A30" s="38">
        <v>1908</v>
      </c>
      <c r="B30" s="19" t="s">
        <v>155</v>
      </c>
      <c r="C30" s="19" t="s">
        <v>156</v>
      </c>
      <c r="D30" s="19" t="s">
        <v>67</v>
      </c>
      <c r="E30" s="19" t="s">
        <v>157</v>
      </c>
      <c r="F30" s="19">
        <v>152</v>
      </c>
      <c r="G30" s="19" t="s">
        <v>69</v>
      </c>
      <c r="H30" s="19">
        <v>30817</v>
      </c>
      <c r="I30" s="39">
        <v>10.25</v>
      </c>
    </row>
    <row r="31" spans="1:9" ht="15.75" customHeight="1" x14ac:dyDescent="0.25">
      <c r="A31" s="38">
        <v>1931</v>
      </c>
      <c r="B31" s="19" t="s">
        <v>158</v>
      </c>
      <c r="C31" s="19" t="s">
        <v>159</v>
      </c>
      <c r="D31" s="19" t="s">
        <v>83</v>
      </c>
      <c r="E31" s="19" t="s">
        <v>160</v>
      </c>
      <c r="F31" s="19">
        <v>110</v>
      </c>
      <c r="G31" s="19" t="s">
        <v>80</v>
      </c>
      <c r="H31" s="19">
        <v>32679</v>
      </c>
      <c r="I31" s="39">
        <v>9.85</v>
      </c>
    </row>
    <row r="32" spans="1:9" ht="15.75" customHeight="1" x14ac:dyDescent="0.25">
      <c r="A32" s="38">
        <v>1960</v>
      </c>
      <c r="B32" s="19" t="s">
        <v>161</v>
      </c>
      <c r="C32" s="19" t="s">
        <v>162</v>
      </c>
      <c r="D32" s="19" t="s">
        <v>105</v>
      </c>
      <c r="E32" s="19" t="s">
        <v>163</v>
      </c>
      <c r="F32" s="19">
        <v>150</v>
      </c>
      <c r="G32" s="19" t="s">
        <v>69</v>
      </c>
      <c r="H32" s="19">
        <v>31729</v>
      </c>
      <c r="I32" s="39">
        <v>11.65</v>
      </c>
    </row>
    <row r="33" spans="1:9" ht="15.75" customHeight="1" x14ac:dyDescent="0.25">
      <c r="A33" s="38">
        <v>1964</v>
      </c>
      <c r="B33" s="19" t="s">
        <v>164</v>
      </c>
      <c r="C33" s="19" t="s">
        <v>165</v>
      </c>
      <c r="D33" s="19" t="s">
        <v>83</v>
      </c>
      <c r="E33" s="19" t="s">
        <v>166</v>
      </c>
      <c r="F33" s="19">
        <v>108</v>
      </c>
      <c r="G33" s="19" t="s">
        <v>80</v>
      </c>
      <c r="H33" s="19">
        <v>33559</v>
      </c>
      <c r="I33" s="39">
        <v>9.25</v>
      </c>
    </row>
    <row r="34" spans="1:9" ht="15.75" customHeight="1" x14ac:dyDescent="0.25">
      <c r="A34" s="38">
        <v>1975</v>
      </c>
      <c r="B34" s="19" t="s">
        <v>167</v>
      </c>
      <c r="C34" s="19" t="s">
        <v>168</v>
      </c>
      <c r="D34" s="19" t="s">
        <v>83</v>
      </c>
      <c r="E34" s="19" t="s">
        <v>169</v>
      </c>
      <c r="F34" s="19">
        <v>125</v>
      </c>
      <c r="G34" s="19" t="s">
        <v>80</v>
      </c>
      <c r="H34" s="19">
        <v>35125</v>
      </c>
      <c r="I34" s="39">
        <v>9.25</v>
      </c>
    </row>
    <row r="35" spans="1:9" ht="15.75" customHeight="1" x14ac:dyDescent="0.25">
      <c r="A35" s="38">
        <v>1983</v>
      </c>
      <c r="B35" s="19" t="s">
        <v>164</v>
      </c>
      <c r="C35" s="19" t="s">
        <v>170</v>
      </c>
      <c r="D35" s="19" t="s">
        <v>67</v>
      </c>
      <c r="E35" s="19" t="s">
        <v>171</v>
      </c>
      <c r="F35" s="19">
        <v>154</v>
      </c>
      <c r="G35" s="19" t="s">
        <v>69</v>
      </c>
      <c r="H35" s="19">
        <v>35609</v>
      </c>
      <c r="I35" s="39">
        <v>11</v>
      </c>
    </row>
    <row r="36" spans="1:9" ht="15.75" customHeight="1" x14ac:dyDescent="0.25">
      <c r="A36" s="38">
        <v>1990</v>
      </c>
      <c r="B36" s="19" t="s">
        <v>172</v>
      </c>
      <c r="C36" s="19" t="s">
        <v>173</v>
      </c>
      <c r="D36" s="19" t="s">
        <v>105</v>
      </c>
      <c r="E36" s="19" t="s">
        <v>174</v>
      </c>
      <c r="F36" s="19">
        <v>198</v>
      </c>
      <c r="G36" s="19" t="s">
        <v>69</v>
      </c>
      <c r="H36" s="19">
        <v>35840</v>
      </c>
      <c r="I36" s="39">
        <v>10.95</v>
      </c>
    </row>
    <row r="37" spans="1:9" ht="15.75" customHeight="1" x14ac:dyDescent="0.25">
      <c r="A37" s="38">
        <v>1995</v>
      </c>
      <c r="B37" s="19" t="s">
        <v>175</v>
      </c>
      <c r="C37" s="19" t="s">
        <v>176</v>
      </c>
      <c r="D37" s="19" t="s">
        <v>67</v>
      </c>
      <c r="E37" s="19" t="s">
        <v>177</v>
      </c>
      <c r="F37" s="19">
        <v>198</v>
      </c>
      <c r="G37" s="19" t="s">
        <v>69</v>
      </c>
      <c r="H37" s="19">
        <v>35855</v>
      </c>
      <c r="I37" s="39">
        <v>11.75</v>
      </c>
    </row>
    <row r="38" spans="1:9" ht="15.75" customHeight="1" x14ac:dyDescent="0.25">
      <c r="A38" s="43">
        <v>1999</v>
      </c>
      <c r="B38" s="44" t="s">
        <v>178</v>
      </c>
      <c r="C38" s="44" t="s">
        <v>179</v>
      </c>
      <c r="D38" s="44" t="s">
        <v>90</v>
      </c>
      <c r="E38" s="44" t="s">
        <v>180</v>
      </c>
      <c r="F38" s="44">
        <v>428</v>
      </c>
      <c r="G38" s="44" t="s">
        <v>92</v>
      </c>
      <c r="H38" s="44">
        <v>35981</v>
      </c>
      <c r="I38" s="45">
        <v>10.15</v>
      </c>
    </row>
    <row r="39" spans="1:9" ht="15.75" customHeight="1" x14ac:dyDescent="0.2"/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3" sqref="A23"/>
    </sheetView>
  </sheetViews>
  <sheetFormatPr defaultColWidth="12.625" defaultRowHeight="15" customHeight="1" outlineLevelRow="1" x14ac:dyDescent="0.2"/>
  <cols>
    <col min="1" max="1" width="9.375" customWidth="1"/>
    <col min="2" max="2" width="8.875" bestFit="1" customWidth="1"/>
    <col min="3" max="3" width="13.375" customWidth="1"/>
    <col min="4" max="4" width="11.875" customWidth="1"/>
    <col min="5" max="5" width="14.5" customWidth="1"/>
    <col min="6" max="26" width="7.625" customWidth="1"/>
  </cols>
  <sheetData>
    <row r="1" spans="1:5" x14ac:dyDescent="0.25">
      <c r="A1" s="20" t="s">
        <v>181</v>
      </c>
    </row>
    <row r="2" spans="1:5" outlineLevel="1" x14ac:dyDescent="0.25">
      <c r="A2" s="18" t="s">
        <v>56</v>
      </c>
      <c r="B2" s="18" t="s">
        <v>57</v>
      </c>
      <c r="C2" s="18" t="s">
        <v>58</v>
      </c>
      <c r="D2" s="18" t="s">
        <v>59</v>
      </c>
      <c r="E2" s="18" t="s">
        <v>64</v>
      </c>
    </row>
    <row r="3" spans="1:5" outlineLevel="1" x14ac:dyDescent="0.25">
      <c r="A3" s="21">
        <v>1054</v>
      </c>
      <c r="B3" s="19" t="str">
        <f xml:space="preserve"> VLOOKUP(A$3, DataSet2[], 2, 0)</f>
        <v>Smith</v>
      </c>
      <c r="C3" s="19" t="str">
        <f xml:space="preserve"> VLOOKUP($A3, DataSet2[], 3, 0)</f>
        <v>Howard</v>
      </c>
      <c r="D3" s="19" t="str">
        <f xml:space="preserve"> VLOOKUP($A3, DataSet2[], 4, 0)</f>
        <v>AT</v>
      </c>
      <c r="E3" s="19">
        <f xml:space="preserve"> VLOOKUP($A3, DataSet2[], 9, TRUE)</f>
        <v>11.25</v>
      </c>
    </row>
    <row r="4" spans="1:5" outlineLevel="1" x14ac:dyDescent="0.25">
      <c r="A4" s="21">
        <v>1056</v>
      </c>
      <c r="B4" s="19" t="str">
        <f xml:space="preserve"> VLOOKUP($A4, DataSet2[], 2, 0)</f>
        <v>Gonzales</v>
      </c>
      <c r="C4" s="19" t="str">
        <f xml:space="preserve"> VLOOKUP($A4, DataSet2[], 3, 0)</f>
        <v>Joe</v>
      </c>
      <c r="D4" s="19" t="str">
        <f xml:space="preserve"> VLOOKUP($A4, DataSet2[], 4, 0)</f>
        <v>AT</v>
      </c>
      <c r="E4" s="19">
        <f xml:space="preserve"> VLOOKUP($A4, DataSet2[], 9, TRUE)</f>
        <v>12.25</v>
      </c>
    </row>
    <row r="5" spans="1:5" outlineLevel="1" x14ac:dyDescent="0.25">
      <c r="A5" s="21">
        <v>1067</v>
      </c>
      <c r="B5" s="19" t="str">
        <f xml:space="preserve"> VLOOKUP($A5, DataSet2[], 2, 0)</f>
        <v>Scote</v>
      </c>
      <c r="C5" s="19" t="str">
        <f xml:space="preserve"> VLOOKUP($A5, DataSet2[], 3, 0)</f>
        <v>Gail</v>
      </c>
      <c r="D5" s="19" t="str">
        <f xml:space="preserve"> VLOOKUP($A5, DataSet2[], 4, 0)</f>
        <v>AT</v>
      </c>
      <c r="E5" s="19">
        <f xml:space="preserve"> VLOOKUP($A5, DataSet2[], 9, TRUE)</f>
        <v>14.55</v>
      </c>
    </row>
    <row r="6" spans="1:5" outlineLevel="1" x14ac:dyDescent="0.25">
      <c r="A6" s="21">
        <v>1075</v>
      </c>
      <c r="B6" s="19" t="str">
        <f xml:space="preserve"> VLOOKUP($A6, DataSet2[], 2, 0)</f>
        <v>Kane</v>
      </c>
      <c r="C6" s="19" t="str">
        <f xml:space="preserve"> VLOOKUP($A6, DataSet2[], 3, 0)</f>
        <v>Sheryl</v>
      </c>
      <c r="D6" s="19" t="str">
        <f xml:space="preserve"> VLOOKUP($A6, DataSet2[], 4, 0)</f>
        <v>AD</v>
      </c>
      <c r="E6" s="19">
        <f xml:space="preserve"> VLOOKUP($A6, DataSet2[], 9, TRUE)</f>
        <v>11.25</v>
      </c>
    </row>
    <row r="7" spans="1:5" outlineLevel="1" x14ac:dyDescent="0.25">
      <c r="A7" s="21">
        <v>1078</v>
      </c>
      <c r="B7" s="19" t="str">
        <f xml:space="preserve"> VLOOKUP($A7, DataSet2[], 2, 0)</f>
        <v>Hapsbuch</v>
      </c>
      <c r="C7" s="19" t="str">
        <f xml:space="preserve"> VLOOKUP($A7, DataSet2[], 3, 0)</f>
        <v>Kendrick</v>
      </c>
      <c r="D7" s="19" t="str">
        <f xml:space="preserve"> VLOOKUP($A7, DataSet2[], 4, 0)</f>
        <v>AC</v>
      </c>
      <c r="E7" s="19">
        <f xml:space="preserve"> VLOOKUP($A7, DataSet2[], 9, TRUE)</f>
        <v>10.199999999999999</v>
      </c>
    </row>
    <row r="8" spans="1:5" outlineLevel="1" x14ac:dyDescent="0.25">
      <c r="A8" s="21">
        <v>1152</v>
      </c>
      <c r="B8" s="19" t="str">
        <f xml:space="preserve"> VLOOKUP($A8, DataSet2[], 2, 0)</f>
        <v>Henders</v>
      </c>
      <c r="C8" s="19" t="str">
        <f xml:space="preserve"> VLOOKUP($A8, DataSet2[], 3, 0)</f>
        <v>Mark</v>
      </c>
      <c r="D8" s="19" t="str">
        <f xml:space="preserve"> VLOOKUP($A8, DataSet2[], 4, 0)</f>
        <v>AD</v>
      </c>
      <c r="E8" s="19">
        <f xml:space="preserve"> VLOOKUP($A8, DataSet2[], 9, TRUE)</f>
        <v>12.25</v>
      </c>
    </row>
    <row r="9" spans="1:5" outlineLevel="1" x14ac:dyDescent="0.25">
      <c r="A9" s="21">
        <v>1196</v>
      </c>
      <c r="B9" s="19" t="str">
        <f xml:space="preserve"> VLOOKUP($A9, DataSet2[], 2, 0)</f>
        <v>Atherton</v>
      </c>
      <c r="C9" s="19" t="str">
        <f xml:space="preserve"> VLOOKUP($A9, DataSet2[], 3, 0)</f>
        <v>Katie</v>
      </c>
      <c r="D9" s="19" t="str">
        <f xml:space="preserve"> VLOOKUP($A9, DataSet2[], 4, 0)</f>
        <v>HR</v>
      </c>
      <c r="E9" s="19">
        <f xml:space="preserve"> VLOOKUP($A9, DataSet2[], 9, TRUE)</f>
        <v>9.9499999999999993</v>
      </c>
    </row>
    <row r="10" spans="1:5" outlineLevel="1" x14ac:dyDescent="0.25">
      <c r="A10" s="21">
        <v>1284</v>
      </c>
      <c r="B10" s="19" t="str">
        <f xml:space="preserve"> VLOOKUP($A10, DataSet2[], 2, 0)</f>
        <v>Bellwood</v>
      </c>
      <c r="C10" s="19" t="str">
        <f xml:space="preserve"> VLOOKUP($A10, DataSet2[], 3, 0)</f>
        <v>Frank</v>
      </c>
      <c r="D10" s="19" t="str">
        <f xml:space="preserve"> VLOOKUP($A10, DataSet2[], 4, 0)</f>
        <v>MK</v>
      </c>
      <c r="E10" s="19">
        <f xml:space="preserve"> VLOOKUP($A10, DataSet2[], 9, TRUE)</f>
        <v>12.3</v>
      </c>
    </row>
    <row r="11" spans="1:5" outlineLevel="1" x14ac:dyDescent="0.25">
      <c r="A11" s="21">
        <v>1676</v>
      </c>
      <c r="B11" s="19" t="str">
        <f xml:space="preserve"> VLOOKUP($A11, DataSet2[], 2, 0)</f>
        <v>Miller</v>
      </c>
      <c r="C11" s="19" t="str">
        <f xml:space="preserve"> VLOOKUP($A11, DataSet2[], 3, 0)</f>
        <v>Janet</v>
      </c>
      <c r="D11" s="19" t="str">
        <f xml:space="preserve"> VLOOKUP($A11, DataSet2[], 4, 0)</f>
        <v>MK</v>
      </c>
      <c r="E11" s="19">
        <f xml:space="preserve"> VLOOKUP($A11, DataSet2[], 9, TRUE)</f>
        <v>10.75</v>
      </c>
    </row>
    <row r="12" spans="1:5" outlineLevel="1" x14ac:dyDescent="0.25">
      <c r="A12" s="21">
        <v>1721</v>
      </c>
      <c r="B12" s="19" t="str">
        <f xml:space="preserve"> VLOOKUP($A12, DataSet2[], 2, 0)</f>
        <v>Alstain</v>
      </c>
      <c r="C12" s="19" t="str">
        <f xml:space="preserve"> VLOOKUP($A12, DataSet2[], 3, 0)</f>
        <v>Isolde</v>
      </c>
      <c r="D12" s="19" t="str">
        <f xml:space="preserve"> VLOOKUP($A12, DataSet2[], 4, 0)</f>
        <v>HR</v>
      </c>
      <c r="E12" s="19">
        <f xml:space="preserve"> VLOOKUP($A12, DataSet2[], 9, TRUE)</f>
        <v>9.75</v>
      </c>
    </row>
    <row r="13" spans="1:5" outlineLevel="1" x14ac:dyDescent="0.25">
      <c r="A13" s="21">
        <v>1723</v>
      </c>
      <c r="B13" s="19" t="str">
        <f xml:space="preserve"> VLOOKUP($A13, DataSet2[], 2, 0)</f>
        <v>Sammler</v>
      </c>
      <c r="C13" s="19" t="str">
        <f xml:space="preserve"> VLOOKUP($A13, DataSet2[], 3, 0)</f>
        <v>Mark</v>
      </c>
      <c r="D13" s="19" t="str">
        <f xml:space="preserve"> VLOOKUP($A13, DataSet2[], 4, 0)</f>
        <v>MK</v>
      </c>
      <c r="E13" s="19">
        <f xml:space="preserve"> VLOOKUP($A13, DataSet2[], 9, TRUE)</f>
        <v>13.95</v>
      </c>
    </row>
    <row r="14" spans="1:5" outlineLevel="1" x14ac:dyDescent="0.25">
      <c r="A14" s="21">
        <v>1758</v>
      </c>
      <c r="B14" s="19" t="str">
        <f xml:space="preserve"> VLOOKUP($A14, DataSet2[], 2, 0)</f>
        <v>Brwyne</v>
      </c>
      <c r="C14" s="19" t="str">
        <f xml:space="preserve"> VLOOKUP($A14, DataSet2[], 3, 0)</f>
        <v>Melia</v>
      </c>
      <c r="D14" s="19" t="str">
        <f xml:space="preserve"> VLOOKUP($A14, DataSet2[], 4, 0)</f>
        <v>AC</v>
      </c>
      <c r="E14" s="19">
        <f xml:space="preserve"> VLOOKUP($A14, DataSet2[], 9, TRUE)</f>
        <v>11.2</v>
      </c>
    </row>
    <row r="15" spans="1:5" outlineLevel="1" x14ac:dyDescent="0.25">
      <c r="A15" s="21">
        <v>1792</v>
      </c>
      <c r="B15" s="19" t="str">
        <f xml:space="preserve"> VLOOKUP($A15, DataSet2[], 2, 0)</f>
        <v>Barton</v>
      </c>
      <c r="C15" s="19" t="str">
        <f xml:space="preserve"> VLOOKUP($A15, DataSet2[], 3, 0)</f>
        <v>Eileen</v>
      </c>
      <c r="D15" s="19" t="str">
        <f xml:space="preserve"> VLOOKUP($A15, DataSet2[], 4, 0)</f>
        <v>AT</v>
      </c>
      <c r="E15" s="19">
        <f xml:space="preserve"> VLOOKUP($A15, DataSet2[], 9, TRUE)</f>
        <v>10.3</v>
      </c>
    </row>
    <row r="16" spans="1:5" outlineLevel="1" x14ac:dyDescent="0.25">
      <c r="A16" s="21">
        <v>1814</v>
      </c>
      <c r="B16" s="19" t="str">
        <f xml:space="preserve"> VLOOKUP($A16, DataSet2[], 2, 0)</f>
        <v>Al-Sabah</v>
      </c>
      <c r="C16" s="19" t="str">
        <f xml:space="preserve"> VLOOKUP($A16, DataSet2[], 3, 0)</f>
        <v>Daoud</v>
      </c>
      <c r="D16" s="19" t="str">
        <f xml:space="preserve"> VLOOKUP($A16, DataSet2[], 4, 0)</f>
        <v>HR</v>
      </c>
      <c r="E16" s="19">
        <f xml:space="preserve"> VLOOKUP($A16, DataSet2[], 9, TRUE)</f>
        <v>12.25</v>
      </c>
    </row>
    <row r="17" spans="1:5" outlineLevel="1" x14ac:dyDescent="0.25">
      <c r="A17" s="21">
        <v>1908</v>
      </c>
      <c r="B17" s="19" t="str">
        <f xml:space="preserve"> VLOOKUP($A17, DataSet2[], 2, 0)</f>
        <v>Zostoc</v>
      </c>
      <c r="C17" s="19" t="str">
        <f xml:space="preserve"> VLOOKUP($A17, DataSet2[], 3, 0)</f>
        <v>Melissa</v>
      </c>
      <c r="D17" s="19" t="str">
        <f xml:space="preserve"> VLOOKUP($A17, DataSet2[], 4, 0)</f>
        <v>AT</v>
      </c>
      <c r="E17" s="19">
        <f xml:space="preserve"> VLOOKUP($A17, DataSet2[], 9, TRUE)</f>
        <v>10.25</v>
      </c>
    </row>
    <row r="18" spans="1:5" outlineLevel="1" x14ac:dyDescent="0.25">
      <c r="A18" s="21">
        <v>1931</v>
      </c>
      <c r="B18" s="19" t="str">
        <f xml:space="preserve"> VLOOKUP($A18, DataSet2[], 2, 0)</f>
        <v>Mueller</v>
      </c>
      <c r="C18" s="19" t="str">
        <f xml:space="preserve"> VLOOKUP($A18, DataSet2[], 3, 0)</f>
        <v>Ursula</v>
      </c>
      <c r="D18" s="19" t="str">
        <f xml:space="preserve"> VLOOKUP($A18, DataSet2[], 4, 0)</f>
        <v>AC</v>
      </c>
      <c r="E18" s="19">
        <f xml:space="preserve"> VLOOKUP($A18, DataSet2[], 9, TRUE)</f>
        <v>9.85</v>
      </c>
    </row>
    <row r="19" spans="1:5" outlineLevel="1" x14ac:dyDescent="0.25">
      <c r="A19" s="21">
        <v>1960</v>
      </c>
      <c r="B19" s="19" t="str">
        <f xml:space="preserve"> VLOOKUP($A19, DataSet2[], 2, 0)</f>
        <v>Fontaine</v>
      </c>
      <c r="C19" s="19" t="str">
        <f xml:space="preserve"> VLOOKUP($A19, DataSet2[], 3, 0)</f>
        <v>Jean</v>
      </c>
      <c r="D19" s="19" t="str">
        <f xml:space="preserve"> VLOOKUP($A19, DataSet2[], 4, 0)</f>
        <v>MF</v>
      </c>
      <c r="E19" s="19">
        <f xml:space="preserve"> VLOOKUP($A19, DataSet2[], 9, TRUE)</f>
        <v>11.65</v>
      </c>
    </row>
    <row r="20" spans="1:5" outlineLevel="1" x14ac:dyDescent="0.25">
      <c r="A20" s="21">
        <v>1964</v>
      </c>
      <c r="B20" s="19" t="str">
        <f xml:space="preserve"> VLOOKUP($A20, DataSet2[], 2, 0)</f>
        <v>Corwick</v>
      </c>
      <c r="C20" s="19" t="str">
        <f xml:space="preserve"> VLOOKUP($A20, DataSet2[], 3, 0)</f>
        <v>Rob</v>
      </c>
      <c r="D20" s="19" t="str">
        <f xml:space="preserve"> VLOOKUP($A20, DataSet2[], 4, 0)</f>
        <v>AC</v>
      </c>
      <c r="E20" s="19">
        <f xml:space="preserve"> VLOOKUP($A20, DataSet2[], 9, TRUE)</f>
        <v>9.25</v>
      </c>
    </row>
    <row r="21" spans="1:5" ht="15.75" customHeight="1" outlineLevel="1" x14ac:dyDescent="0.25">
      <c r="A21" s="21">
        <v>1975</v>
      </c>
      <c r="B21" s="19" t="str">
        <f xml:space="preserve"> VLOOKUP($A21, DataSet2[], 2, 0)</f>
        <v>Franklin</v>
      </c>
      <c r="C21" s="19" t="str">
        <f xml:space="preserve"> VLOOKUP($A21, DataSet2[], 3, 0)</f>
        <v>Larry</v>
      </c>
      <c r="D21" s="19" t="str">
        <f xml:space="preserve"> VLOOKUP($A21, DataSet2[], 4, 0)</f>
        <v>AC</v>
      </c>
      <c r="E21" s="19">
        <f xml:space="preserve"> VLOOKUP($A21, DataSet2[], 9, TRUE)</f>
        <v>9.25</v>
      </c>
    </row>
    <row r="22" spans="1:5" ht="15.75" customHeight="1" outlineLevel="1" x14ac:dyDescent="0.25">
      <c r="A22" s="21">
        <v>1983</v>
      </c>
      <c r="B22" s="19" t="str">
        <f xml:space="preserve"> VLOOKUP($A22, DataSet2[], 2, 0)</f>
        <v>Corwick</v>
      </c>
      <c r="C22" s="19" t="str">
        <f xml:space="preserve"> VLOOKUP($A22, DataSet2[], 3, 0)</f>
        <v>Judy</v>
      </c>
      <c r="D22" s="19" t="str">
        <f xml:space="preserve"> VLOOKUP($A22, DataSet2[], 4, 0)</f>
        <v>AT</v>
      </c>
      <c r="E22" s="19">
        <f xml:space="preserve"> VLOOKUP($A22, DataSet2[], 9, TRUE)</f>
        <v>11</v>
      </c>
    </row>
    <row r="23" spans="1:5" ht="15.75" customHeight="1" outlineLevel="1" x14ac:dyDescent="0.25">
      <c r="A23" s="21">
        <v>1990</v>
      </c>
      <c r="B23" s="19" t="str">
        <f xml:space="preserve"> VLOOKUP($A23, DataSet2[], 2, 0)</f>
        <v>Chang</v>
      </c>
      <c r="C23" s="19" t="str">
        <f xml:space="preserve"> VLOOKUP($A23, DataSet2[], 3, 0)</f>
        <v>Jessica</v>
      </c>
      <c r="D23" s="19" t="str">
        <f xml:space="preserve"> VLOOKUP($A23, DataSet2[], 4, 0)</f>
        <v>MF</v>
      </c>
      <c r="E23" s="19">
        <f xml:space="preserve"> VLOOKUP($A23, DataSet2[], 9, TRUE)</f>
        <v>10.95</v>
      </c>
    </row>
    <row r="24" spans="1:5" ht="15.75" customHeight="1" outlineLevel="1" x14ac:dyDescent="0.25">
      <c r="A24" s="21">
        <v>1995</v>
      </c>
      <c r="B24" s="19" t="str">
        <f xml:space="preserve"> VLOOKUP($A24, DataSet2[], 2, 0)</f>
        <v>Mivelli</v>
      </c>
      <c r="C24" s="19" t="str">
        <f xml:space="preserve"> VLOOKUP($A24, DataSet2[], 3, 0)</f>
        <v>Maria</v>
      </c>
      <c r="D24" s="19" t="str">
        <f xml:space="preserve"> VLOOKUP($A24, DataSet2[], 4, 0)</f>
        <v>AT</v>
      </c>
      <c r="E24" s="19">
        <f xml:space="preserve"> VLOOKUP($A24, DataSet2[], 9, TRUE)</f>
        <v>11.75</v>
      </c>
    </row>
    <row r="25" spans="1:5" ht="15.75" customHeight="1" outlineLevel="1" x14ac:dyDescent="0.25">
      <c r="A25" s="21">
        <v>1999</v>
      </c>
      <c r="B25" s="19" t="str">
        <f xml:space="preserve"> VLOOKUP($A25, DataSet2[], 2, 0)</f>
        <v>Atherly</v>
      </c>
      <c r="C25" s="19" t="str">
        <f xml:space="preserve"> VLOOKUP($A25, DataSet2[], 3, 0)</f>
        <v>Katherine</v>
      </c>
      <c r="D25" s="19" t="str">
        <f xml:space="preserve"> VLOOKUP($A25, DataSet2[], 4, 0)</f>
        <v>HR</v>
      </c>
      <c r="E25" s="19">
        <f xml:space="preserve"> VLOOKUP($A25, DataSet2[], 9, TRUE)</f>
        <v>10.15</v>
      </c>
    </row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002"/>
  <sheetViews>
    <sheetView tabSelected="1" topLeftCell="E1" workbookViewId="0">
      <selection activeCell="M2" sqref="M2"/>
    </sheetView>
  </sheetViews>
  <sheetFormatPr defaultColWidth="12.625" defaultRowHeight="15" customHeight="1" x14ac:dyDescent="0.2"/>
  <cols>
    <col min="1" max="1" width="12.25" customWidth="1"/>
    <col min="2" max="2" width="20.5" customWidth="1"/>
    <col min="3" max="3" width="8.625" customWidth="1"/>
    <col min="4" max="4" width="7.625" customWidth="1"/>
    <col min="5" max="5" width="6.875" customWidth="1"/>
    <col min="6" max="6" width="7.875" customWidth="1"/>
    <col min="7" max="7" width="6.125" customWidth="1"/>
    <col min="8" max="8" width="5.25" style="72" customWidth="1"/>
    <col min="9" max="9" width="11.125" customWidth="1"/>
    <col min="10" max="10" width="11.75" customWidth="1"/>
    <col min="11" max="11" width="12.625" style="63" customWidth="1"/>
    <col min="12" max="12" width="12.875" customWidth="1"/>
    <col min="13" max="13" width="13.25" bestFit="1" customWidth="1"/>
    <col min="14" max="14" width="12.5" bestFit="1" customWidth="1"/>
    <col min="15" max="15" width="17.25" bestFit="1" customWidth="1"/>
    <col min="16" max="16" width="15.125" bestFit="1" customWidth="1"/>
    <col min="17" max="17" width="27.25" bestFit="1" customWidth="1"/>
    <col min="18" max="18" width="14.875" bestFit="1" customWidth="1"/>
    <col min="19" max="19" width="15.5" bestFit="1" customWidth="1"/>
    <col min="20" max="20" width="10.375" bestFit="1" customWidth="1"/>
    <col min="21" max="21" width="18.375" bestFit="1" customWidth="1"/>
    <col min="22" max="22" width="10.625" bestFit="1" customWidth="1"/>
    <col min="24" max="24" width="9.125" bestFit="1" customWidth="1"/>
    <col min="25" max="25" width="12.25" bestFit="1" customWidth="1"/>
    <col min="26" max="26" width="14.125" bestFit="1" customWidth="1"/>
    <col min="27" max="27" width="15.625" bestFit="1" customWidth="1"/>
    <col min="29" max="29" width="14.125" bestFit="1" customWidth="1"/>
    <col min="30" max="30" width="12.375" bestFit="1" customWidth="1"/>
    <col min="31" max="31" width="13" bestFit="1" customWidth="1"/>
    <col min="32" max="32" width="15.375" bestFit="1" customWidth="1"/>
    <col min="33" max="33" width="14.125" bestFit="1" customWidth="1"/>
    <col min="34" max="34" width="13.875" bestFit="1" customWidth="1"/>
    <col min="35" max="35" width="12.5" bestFit="1" customWidth="1"/>
    <col min="36" max="36" width="13.75" bestFit="1" customWidth="1"/>
    <col min="37" max="37" width="15" bestFit="1" customWidth="1"/>
    <col min="38" max="38" width="20.75" bestFit="1" customWidth="1"/>
    <col min="39" max="39" width="11.625" bestFit="1" customWidth="1"/>
    <col min="40" max="40" width="9" bestFit="1" customWidth="1"/>
    <col min="41" max="41" width="9.75" bestFit="1" customWidth="1"/>
    <col min="42" max="42" width="13" bestFit="1" customWidth="1"/>
    <col min="43" max="43" width="10.875" bestFit="1" customWidth="1"/>
    <col min="44" max="44" width="14.25" bestFit="1" customWidth="1"/>
    <col min="45" max="45" width="13.25" bestFit="1" customWidth="1"/>
    <col min="46" max="46" width="13.5" bestFit="1" customWidth="1"/>
    <col min="47" max="47" width="14.75" bestFit="1" customWidth="1"/>
    <col min="48" max="48" width="11.75" bestFit="1" customWidth="1"/>
    <col min="49" max="49" width="13.25" bestFit="1" customWidth="1"/>
    <col min="50" max="50" width="13.625" bestFit="1" customWidth="1"/>
    <col min="51" max="51" width="18.625" bestFit="1" customWidth="1"/>
    <col min="52" max="52" width="13.125" bestFit="1" customWidth="1"/>
    <col min="53" max="53" width="13.375" bestFit="1" customWidth="1"/>
    <col min="54" max="54" width="13.125" bestFit="1" customWidth="1"/>
    <col min="55" max="55" width="13.25" bestFit="1" customWidth="1"/>
    <col min="56" max="56" width="12.5" bestFit="1" customWidth="1"/>
    <col min="57" max="57" width="17.125" bestFit="1" customWidth="1"/>
    <col min="58" max="58" width="16.875" bestFit="1" customWidth="1"/>
    <col min="59" max="59" width="10.375" bestFit="1" customWidth="1"/>
    <col min="60" max="60" width="14.875" bestFit="1" customWidth="1"/>
    <col min="62" max="62" width="15.375" bestFit="1" customWidth="1"/>
    <col min="63" max="63" width="13.75" bestFit="1" customWidth="1"/>
    <col min="64" max="64" width="15.75" bestFit="1" customWidth="1"/>
    <col min="65" max="65" width="14.375" bestFit="1" customWidth="1"/>
    <col min="67" max="67" width="16.25" bestFit="1" customWidth="1"/>
    <col min="68" max="68" width="10" bestFit="1" customWidth="1"/>
    <col min="69" max="69" width="13.75" bestFit="1" customWidth="1"/>
    <col min="70" max="70" width="15" bestFit="1" customWidth="1"/>
    <col min="71" max="71" width="11.625" bestFit="1" customWidth="1"/>
    <col min="72" max="72" width="11.25" bestFit="1" customWidth="1"/>
    <col min="73" max="73" width="14.625" bestFit="1" customWidth="1"/>
    <col min="74" max="74" width="12.5" bestFit="1" customWidth="1"/>
    <col min="75" max="75" width="15.125" bestFit="1" customWidth="1"/>
    <col min="76" max="76" width="11.125" bestFit="1" customWidth="1"/>
    <col min="78" max="78" width="14.125" bestFit="1" customWidth="1"/>
    <col min="79" max="79" width="19.375" bestFit="1" customWidth="1"/>
    <col min="80" max="80" width="17.125" bestFit="1" customWidth="1"/>
    <col min="81" max="81" width="15.625" bestFit="1" customWidth="1"/>
    <col min="82" max="82" width="14.5" bestFit="1" customWidth="1"/>
    <col min="83" max="83" width="13.875" bestFit="1" customWidth="1"/>
    <col min="84" max="84" width="16.375" bestFit="1" customWidth="1"/>
    <col min="85" max="85" width="12.125" bestFit="1" customWidth="1"/>
    <col min="86" max="86" width="13.125" bestFit="1" customWidth="1"/>
    <col min="87" max="87" width="13" bestFit="1" customWidth="1"/>
    <col min="88" max="88" width="13.25" bestFit="1" customWidth="1"/>
    <col min="89" max="89" width="13.375" bestFit="1" customWidth="1"/>
    <col min="90" max="90" width="14.5" bestFit="1" customWidth="1"/>
    <col min="91" max="91" width="16.75" bestFit="1" customWidth="1"/>
    <col min="92" max="92" width="17.625" bestFit="1" customWidth="1"/>
    <col min="93" max="93" width="12.75" bestFit="1" customWidth="1"/>
    <col min="94" max="94" width="14.375" bestFit="1" customWidth="1"/>
    <col min="95" max="95" width="15.25" bestFit="1" customWidth="1"/>
    <col min="96" max="96" width="13.625" bestFit="1" customWidth="1"/>
    <col min="97" max="97" width="17.625" bestFit="1" customWidth="1"/>
    <col min="98" max="98" width="12.5" bestFit="1" customWidth="1"/>
    <col min="100" max="100" width="14.5" bestFit="1" customWidth="1"/>
    <col min="101" max="101" width="12.125" bestFit="1" customWidth="1"/>
    <col min="102" max="102" width="13.25" bestFit="1" customWidth="1"/>
    <col min="103" max="103" width="13.375" bestFit="1" customWidth="1"/>
    <col min="104" max="104" width="14.875" bestFit="1" customWidth="1"/>
    <col min="105" max="105" width="19.375" bestFit="1" customWidth="1"/>
    <col min="106" max="106" width="17.125" bestFit="1" customWidth="1"/>
    <col min="107" max="107" width="14.875" bestFit="1" customWidth="1"/>
    <col min="108" max="108" width="18.25" bestFit="1" customWidth="1"/>
    <col min="109" max="109" width="15" bestFit="1" customWidth="1"/>
    <col min="110" max="110" width="17.625" bestFit="1" customWidth="1"/>
    <col min="111" max="111" width="14.25" bestFit="1" customWidth="1"/>
    <col min="112" max="112" width="12.375" bestFit="1" customWidth="1"/>
    <col min="113" max="113" width="11.125" bestFit="1" customWidth="1"/>
    <col min="114" max="114" width="18.75" bestFit="1" customWidth="1"/>
    <col min="115" max="115" width="13.375" bestFit="1" customWidth="1"/>
    <col min="116" max="116" width="11.875" bestFit="1" customWidth="1"/>
    <col min="117" max="117" width="17.375" bestFit="1" customWidth="1"/>
    <col min="118" max="118" width="11.625" bestFit="1" customWidth="1"/>
    <col min="119" max="119" width="15.125" bestFit="1" customWidth="1"/>
    <col min="120" max="120" width="13.625" bestFit="1" customWidth="1"/>
    <col min="121" max="121" width="16.875" bestFit="1" customWidth="1"/>
    <col min="122" max="122" width="16.625" bestFit="1" customWidth="1"/>
    <col min="123" max="123" width="16.5" bestFit="1" customWidth="1"/>
    <col min="124" max="124" width="20.75" bestFit="1" customWidth="1"/>
    <col min="125" max="125" width="13" bestFit="1" customWidth="1"/>
    <col min="126" max="126" width="16.875" bestFit="1" customWidth="1"/>
    <col min="127" max="127" width="10.25" bestFit="1" customWidth="1"/>
    <col min="128" max="128" width="16" bestFit="1" customWidth="1"/>
    <col min="129" max="129" width="15.125" bestFit="1" customWidth="1"/>
    <col min="130" max="130" width="14.25" bestFit="1" customWidth="1"/>
    <col min="131" max="131" width="16.125" bestFit="1" customWidth="1"/>
    <col min="132" max="132" width="14.25" bestFit="1" customWidth="1"/>
    <col min="133" max="133" width="17.5" bestFit="1" customWidth="1"/>
    <col min="135" max="135" width="15" bestFit="1" customWidth="1"/>
    <col min="136" max="136" width="14.125" bestFit="1" customWidth="1"/>
    <col min="137" max="137" width="13.625" bestFit="1" customWidth="1"/>
    <col min="138" max="138" width="14.125" bestFit="1" customWidth="1"/>
    <col min="139" max="139" width="17.25" bestFit="1" customWidth="1"/>
    <col min="140" max="140" width="16.5" bestFit="1" customWidth="1"/>
    <col min="141" max="141" width="13.5" bestFit="1" customWidth="1"/>
    <col min="142" max="142" width="15.375" bestFit="1" customWidth="1"/>
    <col min="143" max="143" width="18.75" bestFit="1" customWidth="1"/>
    <col min="144" max="144" width="14.875" bestFit="1" customWidth="1"/>
    <col min="145" max="145" width="16.875" bestFit="1" customWidth="1"/>
    <col min="146" max="146" width="18" bestFit="1" customWidth="1"/>
    <col min="147" max="147" width="12.75" bestFit="1" customWidth="1"/>
    <col min="148" max="148" width="11" bestFit="1" customWidth="1"/>
    <col min="149" max="149" width="11.125" bestFit="1" customWidth="1"/>
    <col min="150" max="150" width="16.25" bestFit="1" customWidth="1"/>
    <col min="151" max="151" width="15.125" bestFit="1" customWidth="1"/>
    <col min="152" max="152" width="10.375" bestFit="1" customWidth="1"/>
    <col min="153" max="153" width="14.5" bestFit="1" customWidth="1"/>
    <col min="154" max="154" width="16" bestFit="1" customWidth="1"/>
    <col min="155" max="155" width="14" bestFit="1" customWidth="1"/>
    <col min="156" max="156" width="14.875" bestFit="1" customWidth="1"/>
    <col min="157" max="157" width="15.5" bestFit="1" customWidth="1"/>
    <col min="158" max="158" width="15.375" bestFit="1" customWidth="1"/>
    <col min="159" max="159" width="14.875" bestFit="1" customWidth="1"/>
    <col min="160" max="160" width="12.5" bestFit="1" customWidth="1"/>
    <col min="161" max="161" width="19.125" bestFit="1" customWidth="1"/>
    <col min="162" max="162" width="15" bestFit="1" customWidth="1"/>
    <col min="163" max="163" width="10.25" bestFit="1" customWidth="1"/>
    <col min="164" max="164" width="13" bestFit="1" customWidth="1"/>
    <col min="165" max="165" width="15.375" bestFit="1" customWidth="1"/>
    <col min="166" max="166" width="14" bestFit="1" customWidth="1"/>
    <col min="167" max="167" width="15.125" bestFit="1" customWidth="1"/>
    <col min="168" max="168" width="12.25" bestFit="1" customWidth="1"/>
    <col min="169" max="169" width="14.625" bestFit="1" customWidth="1"/>
    <col min="170" max="170" width="15.125" bestFit="1" customWidth="1"/>
    <col min="171" max="171" width="16.75" bestFit="1" customWidth="1"/>
    <col min="172" max="172" width="18.375" bestFit="1" customWidth="1"/>
    <col min="173" max="173" width="14.125" bestFit="1" customWidth="1"/>
    <col min="174" max="174" width="18.625" bestFit="1" customWidth="1"/>
    <col min="175" max="175" width="13.5" bestFit="1" customWidth="1"/>
    <col min="176" max="176" width="15.875" bestFit="1" customWidth="1"/>
    <col min="177" max="177" width="13.5" bestFit="1" customWidth="1"/>
    <col min="178" max="178" width="16.5" bestFit="1" customWidth="1"/>
    <col min="179" max="179" width="20.125" bestFit="1" customWidth="1"/>
    <col min="180" max="180" width="16.125" bestFit="1" customWidth="1"/>
    <col min="181" max="181" width="16.625" bestFit="1" customWidth="1"/>
    <col min="182" max="182" width="11.875" bestFit="1" customWidth="1"/>
    <col min="183" max="183" width="12.25" bestFit="1" customWidth="1"/>
    <col min="185" max="185" width="14.375" bestFit="1" customWidth="1"/>
    <col min="186" max="186" width="17.875" bestFit="1" customWidth="1"/>
    <col min="187" max="187" width="13.125" bestFit="1" customWidth="1"/>
    <col min="188" max="188" width="16.875" bestFit="1" customWidth="1"/>
    <col min="189" max="189" width="14.875" bestFit="1" customWidth="1"/>
    <col min="190" max="190" width="15.375" bestFit="1" customWidth="1"/>
    <col min="191" max="191" width="17.25" bestFit="1" customWidth="1"/>
    <col min="192" max="192" width="20" bestFit="1" customWidth="1"/>
    <col min="193" max="193" width="18.75" bestFit="1" customWidth="1"/>
    <col min="194" max="194" width="19" bestFit="1" customWidth="1"/>
    <col min="195" max="195" width="13.375" bestFit="1" customWidth="1"/>
    <col min="196" max="196" width="14.875" bestFit="1" customWidth="1"/>
    <col min="197" max="197" width="14.125" bestFit="1" customWidth="1"/>
    <col min="198" max="198" width="14.5" bestFit="1" customWidth="1"/>
    <col min="199" max="199" width="15.625" bestFit="1" customWidth="1"/>
    <col min="200" max="200" width="19.25" bestFit="1" customWidth="1"/>
    <col min="201" max="201" width="16.125" bestFit="1" customWidth="1"/>
    <col min="202" max="202" width="13.75" bestFit="1" customWidth="1"/>
    <col min="203" max="203" width="17.125" bestFit="1" customWidth="1"/>
    <col min="204" max="204" width="13.25" bestFit="1" customWidth="1"/>
    <col min="205" max="205" width="13.625" bestFit="1" customWidth="1"/>
    <col min="206" max="206" width="11.75" bestFit="1" customWidth="1"/>
    <col min="207" max="207" width="17.375" bestFit="1" customWidth="1"/>
    <col min="208" max="208" width="15.375" bestFit="1" customWidth="1"/>
    <col min="209" max="209" width="14" bestFit="1" customWidth="1"/>
    <col min="210" max="210" width="17.625" bestFit="1" customWidth="1"/>
    <col min="211" max="211" width="13.75" bestFit="1" customWidth="1"/>
    <col min="212" max="212" width="11.625" bestFit="1" customWidth="1"/>
    <col min="213" max="213" width="14.5" bestFit="1" customWidth="1"/>
    <col min="214" max="214" width="15.5" bestFit="1" customWidth="1"/>
    <col min="215" max="215" width="12.375" bestFit="1" customWidth="1"/>
    <col min="216" max="216" width="13.25" bestFit="1" customWidth="1"/>
    <col min="217" max="217" width="14.625" bestFit="1" customWidth="1"/>
    <col min="218" max="218" width="13.75" bestFit="1" customWidth="1"/>
    <col min="219" max="219" width="16.125" bestFit="1" customWidth="1"/>
    <col min="220" max="220" width="11.875" bestFit="1" customWidth="1"/>
    <col min="221" max="222" width="12.375" bestFit="1" customWidth="1"/>
    <col min="223" max="223" width="19.75" bestFit="1" customWidth="1"/>
    <col min="224" max="224" width="13.375" bestFit="1" customWidth="1"/>
    <col min="225" max="225" width="14.375" bestFit="1" customWidth="1"/>
    <col min="226" max="226" width="12.125" bestFit="1" customWidth="1"/>
    <col min="227" max="227" width="14.625" bestFit="1" customWidth="1"/>
    <col min="228" max="228" width="13.5" bestFit="1" customWidth="1"/>
    <col min="229" max="229" width="11.5" bestFit="1" customWidth="1"/>
    <col min="230" max="230" width="12.75" bestFit="1" customWidth="1"/>
    <col min="231" max="231" width="13.25" bestFit="1" customWidth="1"/>
    <col min="232" max="232" width="12.375" bestFit="1" customWidth="1"/>
    <col min="233" max="233" width="15.125" bestFit="1" customWidth="1"/>
    <col min="234" max="234" width="12.375" bestFit="1" customWidth="1"/>
    <col min="235" max="235" width="14.25" bestFit="1" customWidth="1"/>
    <col min="236" max="236" width="15.25" bestFit="1" customWidth="1"/>
    <col min="237" max="237" width="13.875" bestFit="1" customWidth="1"/>
    <col min="238" max="238" width="11" bestFit="1" customWidth="1"/>
    <col min="239" max="239" width="11.75" bestFit="1" customWidth="1"/>
    <col min="240" max="240" width="12.375" bestFit="1" customWidth="1"/>
    <col min="241" max="241" width="14" bestFit="1" customWidth="1"/>
    <col min="242" max="242" width="11.25" bestFit="1" customWidth="1"/>
    <col min="243" max="243" width="14.625" bestFit="1" customWidth="1"/>
    <col min="244" max="244" width="15.875" bestFit="1" customWidth="1"/>
    <col min="245" max="245" width="14.625" bestFit="1" customWidth="1"/>
    <col min="246" max="246" width="15.375" bestFit="1" customWidth="1"/>
    <col min="247" max="247" width="15.75" bestFit="1" customWidth="1"/>
    <col min="248" max="248" width="13.25" bestFit="1" customWidth="1"/>
    <col min="249" max="249" width="18.5" bestFit="1" customWidth="1"/>
    <col min="250" max="250" width="19.5" bestFit="1" customWidth="1"/>
    <col min="251" max="251" width="14.625" bestFit="1" customWidth="1"/>
    <col min="252" max="252" width="16.25" bestFit="1" customWidth="1"/>
    <col min="253" max="253" width="12.5" bestFit="1" customWidth="1"/>
    <col min="254" max="254" width="15.375" bestFit="1" customWidth="1"/>
    <col min="255" max="255" width="10.375" bestFit="1" customWidth="1"/>
    <col min="256" max="256" width="11.125" bestFit="1" customWidth="1"/>
    <col min="257" max="257" width="18.25" bestFit="1" customWidth="1"/>
    <col min="258" max="258" width="14.5" bestFit="1" customWidth="1"/>
    <col min="259" max="259" width="13.25" bestFit="1" customWidth="1"/>
    <col min="260" max="260" width="18.75" bestFit="1" customWidth="1"/>
    <col min="261" max="261" width="10.875" bestFit="1" customWidth="1"/>
    <col min="262" max="262" width="12.125" bestFit="1" customWidth="1"/>
    <col min="263" max="263" width="11.5" bestFit="1" customWidth="1"/>
    <col min="264" max="264" width="13.25" bestFit="1" customWidth="1"/>
    <col min="265" max="265" width="9.625" bestFit="1" customWidth="1"/>
    <col min="266" max="266" width="13.375" bestFit="1" customWidth="1"/>
    <col min="267" max="267" width="15.625" bestFit="1" customWidth="1"/>
    <col min="268" max="268" width="16.5" bestFit="1" customWidth="1"/>
    <col min="269" max="269" width="17.625" bestFit="1" customWidth="1"/>
    <col min="270" max="270" width="13.125" bestFit="1" customWidth="1"/>
    <col min="271" max="271" width="13.75" bestFit="1" customWidth="1"/>
    <col min="272" max="272" width="16.75" bestFit="1" customWidth="1"/>
    <col min="273" max="273" width="12.75" bestFit="1" customWidth="1"/>
    <col min="274" max="274" width="10.125" bestFit="1" customWidth="1"/>
    <col min="275" max="275" width="9.5" bestFit="1" customWidth="1"/>
    <col min="276" max="276" width="12.75" bestFit="1" customWidth="1"/>
    <col min="277" max="277" width="12.25" bestFit="1" customWidth="1"/>
    <col min="278" max="278" width="13" bestFit="1" customWidth="1"/>
    <col min="279" max="279" width="16" bestFit="1" customWidth="1"/>
    <col min="280" max="280" width="14.625" bestFit="1" customWidth="1"/>
    <col min="281" max="281" width="15.875" bestFit="1" customWidth="1"/>
    <col min="282" max="282" width="13.25" bestFit="1" customWidth="1"/>
    <col min="283" max="283" width="14.5" bestFit="1" customWidth="1"/>
    <col min="284" max="284" width="11.25" bestFit="1" customWidth="1"/>
    <col min="285" max="285" width="13" bestFit="1" customWidth="1"/>
    <col min="286" max="286" width="15.5" bestFit="1" customWidth="1"/>
    <col min="287" max="287" width="14.125" bestFit="1" customWidth="1"/>
    <col min="288" max="288" width="13.25" bestFit="1" customWidth="1"/>
    <col min="289" max="289" width="11" bestFit="1" customWidth="1"/>
    <col min="290" max="290" width="11.5" bestFit="1" customWidth="1"/>
    <col min="291" max="291" width="15.75" bestFit="1" customWidth="1"/>
    <col min="292" max="292" width="14.625" bestFit="1" customWidth="1"/>
    <col min="293" max="293" width="13.25" bestFit="1" customWidth="1"/>
    <col min="294" max="294" width="12.125" bestFit="1" customWidth="1"/>
    <col min="295" max="295" width="15.875" bestFit="1" customWidth="1"/>
    <col min="296" max="296" width="9.5" bestFit="1" customWidth="1"/>
    <col min="297" max="297" width="15.375" bestFit="1" customWidth="1"/>
    <col min="298" max="298" width="10.125" bestFit="1" customWidth="1"/>
    <col min="299" max="299" width="12.125" bestFit="1" customWidth="1"/>
    <col min="300" max="300" width="15.125" bestFit="1" customWidth="1"/>
    <col min="301" max="301" width="13" bestFit="1" customWidth="1"/>
    <col min="302" max="302" width="10.25" bestFit="1" customWidth="1"/>
    <col min="303" max="303" width="13.25" bestFit="1" customWidth="1"/>
    <col min="304" max="304" width="13.75" bestFit="1" customWidth="1"/>
    <col min="305" max="305" width="12.375" bestFit="1" customWidth="1"/>
    <col min="306" max="306" width="17.875" bestFit="1" customWidth="1"/>
    <col min="307" max="307" width="14.125" bestFit="1" customWidth="1"/>
    <col min="308" max="308" width="13.625" bestFit="1" customWidth="1"/>
    <col min="309" max="309" width="15.125" bestFit="1" customWidth="1"/>
    <col min="310" max="310" width="14.375" bestFit="1" customWidth="1"/>
    <col min="311" max="311" width="11.25" bestFit="1" customWidth="1"/>
    <col min="313" max="313" width="19.875" bestFit="1" customWidth="1"/>
    <col min="314" max="314" width="17.5" bestFit="1" customWidth="1"/>
    <col min="315" max="315" width="14.5" bestFit="1" customWidth="1"/>
    <col min="316" max="316" width="16.375" bestFit="1" customWidth="1"/>
    <col min="317" max="317" width="15.125" bestFit="1" customWidth="1"/>
    <col min="318" max="318" width="19.5" bestFit="1" customWidth="1"/>
    <col min="319" max="319" width="16.75" bestFit="1" customWidth="1"/>
    <col min="320" max="320" width="12.5" bestFit="1" customWidth="1"/>
    <col min="321" max="321" width="15.5" bestFit="1" customWidth="1"/>
    <col min="322" max="322" width="17.125" bestFit="1" customWidth="1"/>
    <col min="323" max="323" width="12.375" bestFit="1" customWidth="1"/>
    <col min="324" max="324" width="13.875" bestFit="1" customWidth="1"/>
    <col min="325" max="325" width="11" bestFit="1" customWidth="1"/>
    <col min="326" max="326" width="16.75" bestFit="1" customWidth="1"/>
    <col min="327" max="327" width="16.875" bestFit="1" customWidth="1"/>
    <col min="328" max="328" width="13.125" bestFit="1" customWidth="1"/>
    <col min="329" max="329" width="18.5" bestFit="1" customWidth="1"/>
    <col min="330" max="330" width="15.625" bestFit="1" customWidth="1"/>
    <col min="331" max="331" width="17.625" bestFit="1" customWidth="1"/>
    <col min="332" max="332" width="9.375" bestFit="1" customWidth="1"/>
    <col min="333" max="333" width="19.5" bestFit="1" customWidth="1"/>
    <col min="334" max="334" width="13.75" bestFit="1" customWidth="1"/>
    <col min="335" max="335" width="16.5" bestFit="1" customWidth="1"/>
    <col min="336" max="336" width="11.625" bestFit="1" customWidth="1"/>
    <col min="337" max="337" width="12.5" bestFit="1" customWidth="1"/>
    <col min="338" max="338" width="15" bestFit="1" customWidth="1"/>
    <col min="339" max="339" width="10.75" bestFit="1" customWidth="1"/>
    <col min="340" max="340" width="12.375" bestFit="1" customWidth="1"/>
    <col min="341" max="341" width="20.125" bestFit="1" customWidth="1"/>
    <col min="342" max="342" width="12.375" bestFit="1" customWidth="1"/>
    <col min="343" max="343" width="14.375" bestFit="1" customWidth="1"/>
    <col min="344" max="344" width="15.625" bestFit="1" customWidth="1"/>
    <col min="345" max="345" width="16.75" bestFit="1" customWidth="1"/>
    <col min="346" max="346" width="11.375" bestFit="1" customWidth="1"/>
    <col min="347" max="347" width="13" bestFit="1" customWidth="1"/>
    <col min="348" max="348" width="18.125" bestFit="1" customWidth="1"/>
    <col min="349" max="349" width="14.25" bestFit="1" customWidth="1"/>
    <col min="350" max="350" width="14.125" bestFit="1" customWidth="1"/>
    <col min="351" max="351" width="12.375" bestFit="1" customWidth="1"/>
    <col min="352" max="352" width="16.875" bestFit="1" customWidth="1"/>
    <col min="353" max="353" width="8.875" bestFit="1" customWidth="1"/>
    <col min="354" max="354" width="12.5" bestFit="1" customWidth="1"/>
    <col min="355" max="355" width="16.25" bestFit="1" customWidth="1"/>
    <col min="356" max="356" width="22.25" bestFit="1" customWidth="1"/>
    <col min="357" max="357" width="10.875" bestFit="1" customWidth="1"/>
    <col min="358" max="358" width="13.75" bestFit="1" customWidth="1"/>
    <col min="359" max="359" width="16.125" bestFit="1" customWidth="1"/>
    <col min="360" max="360" width="11.625" bestFit="1" customWidth="1"/>
    <col min="361" max="361" width="12.125" bestFit="1" customWidth="1"/>
    <col min="362" max="362" width="14" bestFit="1" customWidth="1"/>
    <col min="363" max="363" width="15.25" bestFit="1" customWidth="1"/>
    <col min="364" max="364" width="17.75" bestFit="1" customWidth="1"/>
    <col min="365" max="365" width="17.125" bestFit="1" customWidth="1"/>
    <col min="366" max="366" width="13.75" bestFit="1" customWidth="1"/>
    <col min="367" max="367" width="12.75" bestFit="1" customWidth="1"/>
    <col min="368" max="368" width="20.125" bestFit="1" customWidth="1"/>
    <col min="369" max="369" width="14.125" bestFit="1" customWidth="1"/>
    <col min="370" max="370" width="11" bestFit="1" customWidth="1"/>
    <col min="371" max="371" width="19" bestFit="1" customWidth="1"/>
    <col min="372" max="372" width="14.125" bestFit="1" customWidth="1"/>
    <col min="373" max="373" width="15" bestFit="1" customWidth="1"/>
    <col min="374" max="374" width="14.375" bestFit="1" customWidth="1"/>
    <col min="375" max="375" width="14.25" bestFit="1" customWidth="1"/>
    <col min="376" max="376" width="10.75" bestFit="1" customWidth="1"/>
    <col min="377" max="377" width="11.75" bestFit="1" customWidth="1"/>
    <col min="378" max="378" width="12.375" bestFit="1" customWidth="1"/>
    <col min="379" max="379" width="13.625" bestFit="1" customWidth="1"/>
    <col min="381" max="381" width="15.875" bestFit="1" customWidth="1"/>
    <col min="382" max="382" width="11" bestFit="1" customWidth="1"/>
    <col min="383" max="383" width="15.125" bestFit="1" customWidth="1"/>
    <col min="384" max="384" width="17.5" bestFit="1" customWidth="1"/>
    <col min="385" max="385" width="10" bestFit="1" customWidth="1"/>
    <col min="386" max="386" width="18" bestFit="1" customWidth="1"/>
    <col min="387" max="387" width="15" bestFit="1" customWidth="1"/>
    <col min="388" max="388" width="13.125" bestFit="1" customWidth="1"/>
    <col min="389" max="389" width="12.25" bestFit="1" customWidth="1"/>
    <col min="390" max="390" width="21.5" bestFit="1" customWidth="1"/>
    <col min="391" max="391" width="17.875" bestFit="1" customWidth="1"/>
    <col min="392" max="392" width="14.25" bestFit="1" customWidth="1"/>
    <col min="393" max="393" width="10.75" bestFit="1" customWidth="1"/>
    <col min="395" max="395" width="13" bestFit="1" customWidth="1"/>
    <col min="396" max="396" width="12.125" bestFit="1" customWidth="1"/>
    <col min="397" max="397" width="13" bestFit="1" customWidth="1"/>
    <col min="398" max="398" width="16" bestFit="1" customWidth="1"/>
    <col min="399" max="399" width="15" bestFit="1" customWidth="1"/>
    <col min="400" max="400" width="20.75" bestFit="1" customWidth="1"/>
    <col min="401" max="401" width="13.125" bestFit="1" customWidth="1"/>
    <col min="402" max="402" width="17.875" bestFit="1" customWidth="1"/>
    <col min="403" max="403" width="15" bestFit="1" customWidth="1"/>
    <col min="404" max="404" width="14.5" bestFit="1" customWidth="1"/>
    <col min="405" max="405" width="13.875" bestFit="1" customWidth="1"/>
    <col min="406" max="406" width="14.625" bestFit="1" customWidth="1"/>
    <col min="407" max="407" width="14.5" bestFit="1" customWidth="1"/>
    <col min="408" max="408" width="13.125" bestFit="1" customWidth="1"/>
    <col min="409" max="409" width="11.25" bestFit="1" customWidth="1"/>
    <col min="410" max="410" width="17.375" bestFit="1" customWidth="1"/>
    <col min="411" max="411" width="15.25" bestFit="1" customWidth="1"/>
    <col min="412" max="412" width="12.75" bestFit="1" customWidth="1"/>
    <col min="413" max="413" width="13.125" bestFit="1" customWidth="1"/>
    <col min="414" max="414" width="16.25" bestFit="1" customWidth="1"/>
    <col min="415" max="415" width="13.5" bestFit="1" customWidth="1"/>
    <col min="416" max="416" width="12" bestFit="1" customWidth="1"/>
    <col min="417" max="417" width="13.625" bestFit="1" customWidth="1"/>
    <col min="418" max="418" width="14.875" bestFit="1" customWidth="1"/>
    <col min="419" max="419" width="10.75" bestFit="1" customWidth="1"/>
    <col min="420" max="420" width="19.125" bestFit="1" customWidth="1"/>
    <col min="421" max="421" width="15.875" bestFit="1" customWidth="1"/>
    <col min="422" max="422" width="15.5" bestFit="1" customWidth="1"/>
    <col min="423" max="423" width="15.25" bestFit="1" customWidth="1"/>
    <col min="424" max="424" width="15.5" bestFit="1" customWidth="1"/>
    <col min="425" max="425" width="15.625" bestFit="1" customWidth="1"/>
    <col min="426" max="426" width="13.75" bestFit="1" customWidth="1"/>
    <col min="427" max="427" width="16" bestFit="1" customWidth="1"/>
    <col min="428" max="428" width="15.125" bestFit="1" customWidth="1"/>
    <col min="429" max="429" width="14.375" bestFit="1" customWidth="1"/>
    <col min="430" max="430" width="16.375" bestFit="1" customWidth="1"/>
    <col min="431" max="431" width="15.375" bestFit="1" customWidth="1"/>
    <col min="432" max="432" width="15.25" bestFit="1" customWidth="1"/>
    <col min="433" max="433" width="17.75" bestFit="1" customWidth="1"/>
    <col min="434" max="434" width="13.75" bestFit="1" customWidth="1"/>
    <col min="435" max="435" width="14" bestFit="1" customWidth="1"/>
    <col min="436" max="436" width="19.125" bestFit="1" customWidth="1"/>
    <col min="437" max="437" width="18.875" bestFit="1" customWidth="1"/>
    <col min="438" max="438" width="8.75" bestFit="1" customWidth="1"/>
    <col min="439" max="439" width="14" bestFit="1" customWidth="1"/>
    <col min="440" max="440" width="14.625" bestFit="1" customWidth="1"/>
    <col min="441" max="441" width="19.25" bestFit="1" customWidth="1"/>
    <col min="442" max="442" width="14.875" bestFit="1" customWidth="1"/>
    <col min="443" max="443" width="17.5" bestFit="1" customWidth="1"/>
    <col min="444" max="444" width="15.875" bestFit="1" customWidth="1"/>
    <col min="445" max="445" width="16.75" bestFit="1" customWidth="1"/>
    <col min="446" max="446" width="17.625" bestFit="1" customWidth="1"/>
    <col min="447" max="447" width="12" bestFit="1" customWidth="1"/>
    <col min="448" max="448" width="13" bestFit="1" customWidth="1"/>
    <col min="449" max="449" width="11.875" bestFit="1" customWidth="1"/>
    <col min="450" max="450" width="15.5" bestFit="1" customWidth="1"/>
    <col min="451" max="451" width="14" bestFit="1" customWidth="1"/>
    <col min="452" max="452" width="14.625" bestFit="1" customWidth="1"/>
    <col min="453" max="453" width="17.375" bestFit="1" customWidth="1"/>
    <col min="454" max="454" width="17.625" bestFit="1" customWidth="1"/>
    <col min="455" max="455" width="14.125" bestFit="1" customWidth="1"/>
    <col min="456" max="456" width="14.625" bestFit="1" customWidth="1"/>
    <col min="457" max="457" width="13.375" bestFit="1" customWidth="1"/>
    <col min="458" max="458" width="14.125" bestFit="1" customWidth="1"/>
    <col min="459" max="459" width="17.25" bestFit="1" customWidth="1"/>
    <col min="460" max="460" width="11.875" bestFit="1" customWidth="1"/>
    <col min="461" max="461" width="10.5" bestFit="1" customWidth="1"/>
    <col min="462" max="462" width="13.375" bestFit="1" customWidth="1"/>
    <col min="463" max="463" width="12.125" bestFit="1" customWidth="1"/>
    <col min="464" max="464" width="15.375" bestFit="1" customWidth="1"/>
    <col min="465" max="465" width="18" bestFit="1" customWidth="1"/>
    <col min="466" max="466" width="14" bestFit="1" customWidth="1"/>
    <col min="467" max="467" width="12.25" bestFit="1" customWidth="1"/>
    <col min="468" max="468" width="13.25" bestFit="1" customWidth="1"/>
    <col min="469" max="469" width="14.625" bestFit="1" customWidth="1"/>
    <col min="470" max="470" width="14.125" bestFit="1" customWidth="1"/>
    <col min="471" max="471" width="14.875" bestFit="1" customWidth="1"/>
    <col min="472" max="472" width="13.375" bestFit="1" customWidth="1"/>
    <col min="473" max="473" width="11.125" bestFit="1" customWidth="1"/>
    <col min="474" max="474" width="10.75" bestFit="1" customWidth="1"/>
    <col min="475" max="475" width="14.5" bestFit="1" customWidth="1"/>
    <col min="476" max="476" width="13.5" bestFit="1" customWidth="1"/>
    <col min="477" max="477" width="12.25" bestFit="1" customWidth="1"/>
    <col min="478" max="478" width="16.5" bestFit="1" customWidth="1"/>
    <col min="479" max="479" width="12" bestFit="1" customWidth="1"/>
    <col min="480" max="480" width="14.375" bestFit="1" customWidth="1"/>
    <col min="481" max="481" width="15.75" bestFit="1" customWidth="1"/>
    <col min="482" max="482" width="16" bestFit="1" customWidth="1"/>
    <col min="483" max="483" width="14.75" bestFit="1" customWidth="1"/>
    <col min="484" max="484" width="16.875" bestFit="1" customWidth="1"/>
    <col min="485" max="485" width="14.875" bestFit="1" customWidth="1"/>
    <col min="486" max="486" width="13.375" bestFit="1" customWidth="1"/>
    <col min="487" max="487" width="14.625" bestFit="1" customWidth="1"/>
    <col min="488" max="488" width="14.75" bestFit="1" customWidth="1"/>
    <col min="489" max="489" width="15.375" bestFit="1" customWidth="1"/>
    <col min="490" max="490" width="16.625" bestFit="1" customWidth="1"/>
    <col min="491" max="491" width="13.875" bestFit="1" customWidth="1"/>
    <col min="492" max="492" width="17.375" bestFit="1" customWidth="1"/>
    <col min="493" max="493" width="15" bestFit="1" customWidth="1"/>
    <col min="494" max="494" width="15.625" bestFit="1" customWidth="1"/>
    <col min="495" max="495" width="15" bestFit="1" customWidth="1"/>
    <col min="496" max="496" width="11.125" bestFit="1" customWidth="1"/>
    <col min="497" max="497" width="17.125" bestFit="1" customWidth="1"/>
    <col min="498" max="498" width="13.125" bestFit="1" customWidth="1"/>
    <col min="499" max="499" width="16" bestFit="1" customWidth="1"/>
    <col min="500" max="500" width="13.25" bestFit="1" customWidth="1"/>
    <col min="501" max="501" width="14" bestFit="1" customWidth="1"/>
    <col min="502" max="502" width="14.125" bestFit="1" customWidth="1"/>
    <col min="503" max="503" width="14.5" bestFit="1" customWidth="1"/>
    <col min="504" max="504" width="16" bestFit="1" customWidth="1"/>
    <col min="505" max="505" width="12.75" bestFit="1" customWidth="1"/>
    <col min="506" max="506" width="14.25" bestFit="1" customWidth="1"/>
    <col min="507" max="507" width="16.625" bestFit="1" customWidth="1"/>
    <col min="508" max="508" width="10.5" bestFit="1" customWidth="1"/>
    <col min="509" max="509" width="12.5" bestFit="1" customWidth="1"/>
    <col min="510" max="510" width="13.5" bestFit="1" customWidth="1"/>
    <col min="511" max="511" width="16" bestFit="1" customWidth="1"/>
    <col min="512" max="512" width="17.375" bestFit="1" customWidth="1"/>
    <col min="513" max="513" width="13.875" bestFit="1" customWidth="1"/>
    <col min="514" max="514" width="14.375" bestFit="1" customWidth="1"/>
    <col min="515" max="515" width="11.625" bestFit="1" customWidth="1"/>
    <col min="516" max="516" width="11.875" bestFit="1" customWidth="1"/>
    <col min="517" max="517" width="15.625" bestFit="1" customWidth="1"/>
    <col min="518" max="518" width="13.375" bestFit="1" customWidth="1"/>
    <col min="519" max="519" width="13.625" bestFit="1" customWidth="1"/>
    <col min="520" max="520" width="12.5" bestFit="1" customWidth="1"/>
    <col min="521" max="521" width="14.125" bestFit="1" customWidth="1"/>
    <col min="522" max="522" width="14" bestFit="1" customWidth="1"/>
    <col min="524" max="524" width="14.25" bestFit="1" customWidth="1"/>
    <col min="525" max="525" width="14.125" bestFit="1" customWidth="1"/>
    <col min="526" max="526" width="13.625" bestFit="1" customWidth="1"/>
    <col min="527" max="527" width="11.125" bestFit="1" customWidth="1"/>
    <col min="528" max="528" width="10.75" bestFit="1" customWidth="1"/>
    <col min="529" max="529" width="13.75" bestFit="1" customWidth="1"/>
    <col min="530" max="530" width="20.625" bestFit="1" customWidth="1"/>
    <col min="531" max="531" width="12.375" bestFit="1" customWidth="1"/>
    <col min="532" max="532" width="15.125" bestFit="1" customWidth="1"/>
    <col min="533" max="533" width="18.375" bestFit="1" customWidth="1"/>
    <col min="534" max="534" width="13.25" bestFit="1" customWidth="1"/>
    <col min="535" max="535" width="15.375" bestFit="1" customWidth="1"/>
    <col min="536" max="536" width="9.875" bestFit="1" customWidth="1"/>
    <col min="537" max="537" width="19.5" bestFit="1" customWidth="1"/>
    <col min="538" max="538" width="16.125" bestFit="1" customWidth="1"/>
    <col min="539" max="539" width="16.875" bestFit="1" customWidth="1"/>
    <col min="540" max="540" width="13.875" bestFit="1" customWidth="1"/>
    <col min="541" max="541" width="11.125" bestFit="1" customWidth="1"/>
    <col min="542" max="542" width="12.75" bestFit="1" customWidth="1"/>
    <col min="543" max="543" width="16.75" bestFit="1" customWidth="1"/>
    <col min="544" max="544" width="16.375" bestFit="1" customWidth="1"/>
    <col min="545" max="545" width="14.375" bestFit="1" customWidth="1"/>
    <col min="546" max="546" width="10.875" bestFit="1" customWidth="1"/>
    <col min="548" max="548" width="11.25" bestFit="1" customWidth="1"/>
    <col min="549" max="549" width="16.75" bestFit="1" customWidth="1"/>
    <col min="550" max="550" width="10.75" bestFit="1" customWidth="1"/>
    <col min="551" max="551" width="12.25" bestFit="1" customWidth="1"/>
    <col min="552" max="552" width="13.625" bestFit="1" customWidth="1"/>
    <col min="553" max="553" width="16.625" bestFit="1" customWidth="1"/>
    <col min="554" max="554" width="15.5" bestFit="1" customWidth="1"/>
    <col min="555" max="555" width="16.5" bestFit="1" customWidth="1"/>
    <col min="556" max="556" width="18.125" bestFit="1" customWidth="1"/>
    <col min="557" max="557" width="14.5" bestFit="1" customWidth="1"/>
    <col min="558" max="558" width="13.875" bestFit="1" customWidth="1"/>
    <col min="559" max="559" width="12.5" bestFit="1" customWidth="1"/>
    <col min="560" max="560" width="15.375" bestFit="1" customWidth="1"/>
    <col min="561" max="561" width="14.75" bestFit="1" customWidth="1"/>
    <col min="562" max="562" width="15" bestFit="1" customWidth="1"/>
    <col min="563" max="563" width="17.5" bestFit="1" customWidth="1"/>
    <col min="564" max="564" width="13.5" bestFit="1" customWidth="1"/>
    <col min="565" max="565" width="11.5" bestFit="1" customWidth="1"/>
    <col min="566" max="566" width="14.375" bestFit="1" customWidth="1"/>
    <col min="567" max="567" width="15.625" bestFit="1" customWidth="1"/>
    <col min="568" max="568" width="13.375" bestFit="1" customWidth="1"/>
    <col min="570" max="570" width="14.875" bestFit="1" customWidth="1"/>
    <col min="571" max="571" width="13.125" bestFit="1" customWidth="1"/>
    <col min="572" max="572" width="16.875" bestFit="1" customWidth="1"/>
    <col min="573" max="573" width="7.25" bestFit="1" customWidth="1"/>
    <col min="574" max="574" width="13.375" bestFit="1" customWidth="1"/>
    <col min="575" max="575" width="13.5" bestFit="1" customWidth="1"/>
    <col min="576" max="576" width="14.875" bestFit="1" customWidth="1"/>
    <col min="577" max="577" width="12.375" bestFit="1" customWidth="1"/>
    <col min="578" max="578" width="16.125" bestFit="1" customWidth="1"/>
    <col min="579" max="579" width="11.875" bestFit="1" customWidth="1"/>
    <col min="580" max="580" width="16" bestFit="1" customWidth="1"/>
    <col min="581" max="581" width="15.125" bestFit="1" customWidth="1"/>
    <col min="582" max="582" width="20.125" bestFit="1" customWidth="1"/>
    <col min="583" max="583" width="13.125" bestFit="1" customWidth="1"/>
    <col min="584" max="584" width="13.375" bestFit="1" customWidth="1"/>
    <col min="585" max="585" width="12.125" bestFit="1" customWidth="1"/>
    <col min="586" max="586" width="10.75" bestFit="1" customWidth="1"/>
    <col min="587" max="587" width="11.375" bestFit="1" customWidth="1"/>
    <col min="588" max="588" width="13.875" bestFit="1" customWidth="1"/>
    <col min="589" max="589" width="13" bestFit="1" customWidth="1"/>
    <col min="590" max="590" width="15.25" bestFit="1" customWidth="1"/>
    <col min="591" max="591" width="9" bestFit="1" customWidth="1"/>
    <col min="592" max="592" width="12.5" bestFit="1" customWidth="1"/>
    <col min="593" max="593" width="9.875" bestFit="1" customWidth="1"/>
    <col min="594" max="594" width="11.125" bestFit="1" customWidth="1"/>
    <col min="595" max="595" width="13.75" bestFit="1" customWidth="1"/>
    <col min="596" max="596" width="15.625" bestFit="1" customWidth="1"/>
    <col min="597" max="597" width="13.75" bestFit="1" customWidth="1"/>
    <col min="598" max="598" width="12.125" bestFit="1" customWidth="1"/>
    <col min="599" max="599" width="16.5" bestFit="1" customWidth="1"/>
    <col min="600" max="600" width="13.875" bestFit="1" customWidth="1"/>
    <col min="601" max="601" width="17.875" bestFit="1" customWidth="1"/>
    <col min="602" max="602" width="13.5" bestFit="1" customWidth="1"/>
    <col min="603" max="603" width="14.5" bestFit="1" customWidth="1"/>
    <col min="604" max="604" width="16" bestFit="1" customWidth="1"/>
    <col min="605" max="605" width="15.875" bestFit="1" customWidth="1"/>
    <col min="606" max="606" width="15.625" bestFit="1" customWidth="1"/>
    <col min="607" max="607" width="16.25" bestFit="1" customWidth="1"/>
    <col min="608" max="608" width="14.125" bestFit="1" customWidth="1"/>
    <col min="609" max="609" width="13" bestFit="1" customWidth="1"/>
    <col min="610" max="610" width="13.125" bestFit="1" customWidth="1"/>
    <col min="611" max="611" width="16.25" bestFit="1" customWidth="1"/>
    <col min="612" max="612" width="14.375" bestFit="1" customWidth="1"/>
    <col min="613" max="613" width="12.375" bestFit="1" customWidth="1"/>
    <col min="614" max="614" width="12.125" bestFit="1" customWidth="1"/>
    <col min="615" max="615" width="14.375" bestFit="1" customWidth="1"/>
    <col min="616" max="616" width="13.75" bestFit="1" customWidth="1"/>
    <col min="617" max="617" width="15.375" bestFit="1" customWidth="1"/>
    <col min="618" max="618" width="14.25" bestFit="1" customWidth="1"/>
    <col min="619" max="619" width="12.375" bestFit="1" customWidth="1"/>
    <col min="620" max="620" width="12.5" bestFit="1" customWidth="1"/>
    <col min="621" max="621" width="12.375" bestFit="1" customWidth="1"/>
    <col min="622" max="622" width="10.875" bestFit="1" customWidth="1"/>
    <col min="623" max="623" width="13.875" bestFit="1" customWidth="1"/>
    <col min="624" max="624" width="10.625" bestFit="1" customWidth="1"/>
    <col min="625" max="625" width="13.5" bestFit="1" customWidth="1"/>
    <col min="626" max="626" width="10.625" bestFit="1" customWidth="1"/>
    <col min="627" max="627" width="13" bestFit="1" customWidth="1"/>
    <col min="628" max="628" width="15.5" bestFit="1" customWidth="1"/>
    <col min="629" max="629" width="14.375" bestFit="1" customWidth="1"/>
    <col min="630" max="630" width="16.5" bestFit="1" customWidth="1"/>
    <col min="631" max="631" width="16.25" bestFit="1" customWidth="1"/>
    <col min="632" max="632" width="15.125" bestFit="1" customWidth="1"/>
    <col min="633" max="633" width="14.25" bestFit="1" customWidth="1"/>
    <col min="635" max="635" width="14.125" bestFit="1" customWidth="1"/>
    <col min="636" max="636" width="14.875" bestFit="1" customWidth="1"/>
    <col min="637" max="637" width="13.25" bestFit="1" customWidth="1"/>
    <col min="638" max="638" width="16.75" bestFit="1" customWidth="1"/>
    <col min="639" max="639" width="11.25" bestFit="1" customWidth="1"/>
    <col min="640" max="640" width="14" bestFit="1" customWidth="1"/>
    <col min="641" max="641" width="16.125" bestFit="1" customWidth="1"/>
    <col min="642" max="642" width="6.875" bestFit="1" customWidth="1"/>
    <col min="643" max="643" width="11.125" bestFit="1" customWidth="1"/>
    <col min="644" max="644" width="16.25" bestFit="1" customWidth="1"/>
    <col min="645" max="645" width="12.25" bestFit="1" customWidth="1"/>
    <col min="646" max="646" width="13.5" bestFit="1" customWidth="1"/>
    <col min="647" max="647" width="10.875" bestFit="1" customWidth="1"/>
    <col min="648" max="648" width="15.875" bestFit="1" customWidth="1"/>
    <col min="649" max="649" width="13.75" bestFit="1" customWidth="1"/>
    <col min="650" max="650" width="13.25" bestFit="1" customWidth="1"/>
    <col min="651" max="651" width="10.625" bestFit="1" customWidth="1"/>
    <col min="652" max="652" width="14.125" bestFit="1" customWidth="1"/>
    <col min="653" max="653" width="18.5" bestFit="1" customWidth="1"/>
    <col min="654" max="654" width="16.625" bestFit="1" customWidth="1"/>
    <col min="655" max="655" width="13.75" bestFit="1" customWidth="1"/>
    <col min="656" max="656" width="17.5" bestFit="1" customWidth="1"/>
    <col min="657" max="657" width="16.75" bestFit="1" customWidth="1"/>
    <col min="658" max="658" width="17.375" bestFit="1" customWidth="1"/>
    <col min="659" max="659" width="18.5" bestFit="1" customWidth="1"/>
    <col min="660" max="660" width="15.625" bestFit="1" customWidth="1"/>
    <col min="661" max="661" width="19.125" bestFit="1" customWidth="1"/>
    <col min="662" max="662" width="12.125" bestFit="1" customWidth="1"/>
    <col min="663" max="663" width="15.875" bestFit="1" customWidth="1"/>
    <col min="664" max="664" width="15.75" bestFit="1" customWidth="1"/>
    <col min="665" max="665" width="17.75" bestFit="1" customWidth="1"/>
    <col min="666" max="666" width="13.25" bestFit="1" customWidth="1"/>
    <col min="667" max="667" width="19.125" bestFit="1" customWidth="1"/>
    <col min="669" max="669" width="17.75" bestFit="1" customWidth="1"/>
    <col min="671" max="671" width="12.75" bestFit="1" customWidth="1"/>
    <col min="672" max="672" width="13.625" bestFit="1" customWidth="1"/>
    <col min="673" max="673" width="17.375" bestFit="1" customWidth="1"/>
    <col min="674" max="674" width="12.25" bestFit="1" customWidth="1"/>
    <col min="675" max="675" width="12.125" bestFit="1" customWidth="1"/>
    <col min="676" max="676" width="12.5" bestFit="1" customWidth="1"/>
    <col min="677" max="677" width="12.125" bestFit="1" customWidth="1"/>
    <col min="678" max="678" width="19.125" bestFit="1" customWidth="1"/>
    <col min="679" max="679" width="13.25" bestFit="1" customWidth="1"/>
    <col min="680" max="680" width="15.375" bestFit="1" customWidth="1"/>
    <col min="681" max="681" width="17.875" bestFit="1" customWidth="1"/>
    <col min="682" max="682" width="12.5" bestFit="1" customWidth="1"/>
    <col min="683" max="683" width="20.375" bestFit="1" customWidth="1"/>
    <col min="684" max="684" width="13.375" bestFit="1" customWidth="1"/>
    <col min="685" max="685" width="12.5" bestFit="1" customWidth="1"/>
    <col min="686" max="686" width="12.375" bestFit="1" customWidth="1"/>
    <col min="687" max="687" width="15.25" bestFit="1" customWidth="1"/>
    <col min="688" max="688" width="16" bestFit="1" customWidth="1"/>
    <col min="689" max="689" width="17.125" bestFit="1" customWidth="1"/>
    <col min="691" max="691" width="15.125" bestFit="1" customWidth="1"/>
    <col min="692" max="692" width="11.625" bestFit="1" customWidth="1"/>
    <col min="693" max="693" width="14.5" bestFit="1" customWidth="1"/>
    <col min="694" max="694" width="12.75" bestFit="1" customWidth="1"/>
    <col min="695" max="695" width="15.5" bestFit="1" customWidth="1"/>
    <col min="696" max="696" width="14.375" bestFit="1" customWidth="1"/>
    <col min="697" max="697" width="12.5" bestFit="1" customWidth="1"/>
    <col min="698" max="698" width="11.125" bestFit="1" customWidth="1"/>
    <col min="699" max="699" width="10.75" bestFit="1" customWidth="1"/>
    <col min="700" max="700" width="11.5" bestFit="1" customWidth="1"/>
    <col min="701" max="701" width="15" bestFit="1" customWidth="1"/>
    <col min="702" max="702" width="19.375" bestFit="1" customWidth="1"/>
    <col min="703" max="703" width="16.125" bestFit="1" customWidth="1"/>
    <col min="705" max="705" width="10.875" bestFit="1" customWidth="1"/>
    <col min="706" max="706" width="16.5" bestFit="1" customWidth="1"/>
    <col min="707" max="707" width="17.75" bestFit="1" customWidth="1"/>
    <col min="708" max="708" width="16.625" bestFit="1" customWidth="1"/>
    <col min="709" max="709" width="16.25" bestFit="1" customWidth="1"/>
    <col min="710" max="710" width="12.125" bestFit="1" customWidth="1"/>
    <col min="711" max="711" width="17.75" bestFit="1" customWidth="1"/>
    <col min="712" max="712" width="10.5" bestFit="1" customWidth="1"/>
    <col min="713" max="713" width="14.125" bestFit="1" customWidth="1"/>
    <col min="714" max="714" width="12.5" bestFit="1" customWidth="1"/>
    <col min="715" max="715" width="14.625" bestFit="1" customWidth="1"/>
    <col min="716" max="716" width="12.125" bestFit="1" customWidth="1"/>
    <col min="717" max="717" width="13.75" bestFit="1" customWidth="1"/>
    <col min="718" max="718" width="13.25" bestFit="1" customWidth="1"/>
    <col min="719" max="719" width="8.625" bestFit="1" customWidth="1"/>
    <col min="720" max="720" width="14" bestFit="1" customWidth="1"/>
    <col min="721" max="721" width="11.5" bestFit="1" customWidth="1"/>
    <col min="722" max="722" width="14.375" bestFit="1" customWidth="1"/>
    <col min="723" max="723" width="14.625" bestFit="1" customWidth="1"/>
    <col min="724" max="724" width="11.375" bestFit="1" customWidth="1"/>
    <col min="725" max="725" width="12.375" bestFit="1" customWidth="1"/>
    <col min="726" max="726" width="17.25" bestFit="1" customWidth="1"/>
    <col min="727" max="727" width="13.875" bestFit="1" customWidth="1"/>
    <col min="728" max="728" width="14.25" bestFit="1" customWidth="1"/>
    <col min="729" max="729" width="17.125" bestFit="1" customWidth="1"/>
    <col min="730" max="730" width="17.5" bestFit="1" customWidth="1"/>
    <col min="731" max="731" width="14.125" bestFit="1" customWidth="1"/>
    <col min="732" max="732" width="14.625" bestFit="1" customWidth="1"/>
    <col min="733" max="734" width="12.25" bestFit="1" customWidth="1"/>
    <col min="735" max="735" width="17.875" bestFit="1" customWidth="1"/>
    <col min="736" max="736" width="12.25" bestFit="1" customWidth="1"/>
    <col min="737" max="737" width="13.125" bestFit="1" customWidth="1"/>
    <col min="738" max="738" width="13.625" bestFit="1" customWidth="1"/>
    <col min="739" max="739" width="9.5" bestFit="1" customWidth="1"/>
    <col min="740" max="740" width="15.75" bestFit="1" customWidth="1"/>
    <col min="741" max="741" width="10.75" bestFit="1" customWidth="1"/>
    <col min="742" max="742" width="16.75" bestFit="1" customWidth="1"/>
    <col min="743" max="743" width="11.625" bestFit="1" customWidth="1"/>
    <col min="744" max="744" width="16.75" bestFit="1" customWidth="1"/>
    <col min="745" max="745" width="10.25" bestFit="1" customWidth="1"/>
    <col min="746" max="746" width="13.125" bestFit="1" customWidth="1"/>
    <col min="747" max="747" width="13.5" bestFit="1" customWidth="1"/>
    <col min="748" max="748" width="13.625" bestFit="1" customWidth="1"/>
    <col min="749" max="749" width="10.5" bestFit="1" customWidth="1"/>
    <col min="750" max="750" width="13.25" bestFit="1" customWidth="1"/>
    <col min="751" max="751" width="15.75" bestFit="1" customWidth="1"/>
    <col min="752" max="752" width="11.25" bestFit="1" customWidth="1"/>
    <col min="753" max="753" width="11.75" bestFit="1" customWidth="1"/>
    <col min="754" max="754" width="13" bestFit="1" customWidth="1"/>
    <col min="756" max="756" width="13" bestFit="1" customWidth="1"/>
    <col min="757" max="757" width="11.125" bestFit="1" customWidth="1"/>
    <col min="758" max="758" width="13.5" bestFit="1" customWidth="1"/>
    <col min="759" max="759" width="12.5" bestFit="1" customWidth="1"/>
    <col min="760" max="760" width="13" bestFit="1" customWidth="1"/>
    <col min="761" max="761" width="13.75" bestFit="1" customWidth="1"/>
    <col min="762" max="762" width="13.375" bestFit="1" customWidth="1"/>
    <col min="763" max="763" width="15.875" bestFit="1" customWidth="1"/>
    <col min="764" max="764" width="15.5" bestFit="1" customWidth="1"/>
    <col min="765" max="765" width="13.25" bestFit="1" customWidth="1"/>
    <col min="766" max="766" width="14.125" bestFit="1" customWidth="1"/>
    <col min="767" max="767" width="14.375" bestFit="1" customWidth="1"/>
    <col min="768" max="768" width="15.125" bestFit="1" customWidth="1"/>
    <col min="769" max="769" width="16.75" bestFit="1" customWidth="1"/>
    <col min="770" max="770" width="13.5" bestFit="1" customWidth="1"/>
    <col min="771" max="771" width="11.5" bestFit="1" customWidth="1"/>
    <col min="772" max="772" width="15.25" bestFit="1" customWidth="1"/>
    <col min="773" max="773" width="14.25" bestFit="1" customWidth="1"/>
    <col min="774" max="774" width="15.25" bestFit="1" customWidth="1"/>
    <col min="775" max="775" width="12.125" bestFit="1" customWidth="1"/>
    <col min="776" max="776" width="14.25" bestFit="1" customWidth="1"/>
    <col min="777" max="777" width="14.125" bestFit="1" customWidth="1"/>
    <col min="778" max="778" width="11.375" bestFit="1" customWidth="1"/>
    <col min="779" max="779" width="11.75" bestFit="1" customWidth="1"/>
    <col min="780" max="780" width="18.875" bestFit="1" customWidth="1"/>
    <col min="781" max="781" width="12.5" bestFit="1" customWidth="1"/>
    <col min="782" max="782" width="12.375" bestFit="1" customWidth="1"/>
    <col min="783" max="783" width="18.25" bestFit="1" customWidth="1"/>
    <col min="784" max="784" width="11.625" bestFit="1" customWidth="1"/>
    <col min="785" max="785" width="16.875" bestFit="1" customWidth="1"/>
    <col min="786" max="786" width="12" bestFit="1" customWidth="1"/>
    <col min="787" max="787" width="10.875" bestFit="1" customWidth="1"/>
    <col min="788" max="788" width="16.625" bestFit="1" customWidth="1"/>
    <col min="789" max="789" width="13.25" bestFit="1" customWidth="1"/>
    <col min="790" max="790" width="15.625" bestFit="1" customWidth="1"/>
    <col min="791" max="791" width="13.125" bestFit="1" customWidth="1"/>
    <col min="792" max="792" width="15.875" bestFit="1" customWidth="1"/>
    <col min="794" max="794" width="14.375" bestFit="1" customWidth="1"/>
    <col min="795" max="795" width="14.75" bestFit="1" customWidth="1"/>
    <col min="796" max="796" width="14.375" bestFit="1" customWidth="1"/>
    <col min="797" max="797" width="8.125" bestFit="1" customWidth="1"/>
    <col min="798" max="798" width="13.625" bestFit="1" customWidth="1"/>
    <col min="799" max="799" width="17.125" bestFit="1" customWidth="1"/>
    <col min="800" max="800" width="22.625" bestFit="1" customWidth="1"/>
    <col min="801" max="801" width="13.125" bestFit="1" customWidth="1"/>
    <col min="802" max="802" width="18.5" bestFit="1" customWidth="1"/>
    <col min="803" max="803" width="14" bestFit="1" customWidth="1"/>
    <col min="804" max="804" width="16.875" bestFit="1" customWidth="1"/>
    <col min="805" max="805" width="11.5" bestFit="1" customWidth="1"/>
    <col min="806" max="806" width="15.375" bestFit="1" customWidth="1"/>
    <col min="807" max="807" width="16.125" bestFit="1" customWidth="1"/>
    <col min="808" max="808" width="14.25" bestFit="1" customWidth="1"/>
    <col min="809" max="809" width="13" bestFit="1" customWidth="1"/>
    <col min="810" max="810" width="11.25" bestFit="1" customWidth="1"/>
    <col min="811" max="811" width="17.875" bestFit="1" customWidth="1"/>
    <col min="812" max="812" width="17.5" bestFit="1" customWidth="1"/>
    <col min="813" max="813" width="13.5" bestFit="1" customWidth="1"/>
    <col min="814" max="814" width="13.875" bestFit="1" customWidth="1"/>
    <col min="815" max="815" width="12" bestFit="1" customWidth="1"/>
    <col min="816" max="816" width="18.75" bestFit="1" customWidth="1"/>
    <col min="817" max="817" width="14.5" bestFit="1" customWidth="1"/>
    <col min="818" max="818" width="18.75" bestFit="1" customWidth="1"/>
    <col min="819" max="819" width="11.5" bestFit="1" customWidth="1"/>
    <col min="820" max="820" width="15.25" bestFit="1" customWidth="1"/>
    <col min="821" max="821" width="18.75" bestFit="1" customWidth="1"/>
    <col min="822" max="822" width="11.375" bestFit="1" customWidth="1"/>
    <col min="823" max="823" width="12.375" bestFit="1" customWidth="1"/>
    <col min="824" max="824" width="16.25" bestFit="1" customWidth="1"/>
    <col min="825" max="825" width="15.75" bestFit="1" customWidth="1"/>
    <col min="827" max="827" width="12.375" bestFit="1" customWidth="1"/>
    <col min="828" max="828" width="18.25" bestFit="1" customWidth="1"/>
    <col min="829" max="829" width="16.375" bestFit="1" customWidth="1"/>
    <col min="830" max="830" width="13.375" bestFit="1" customWidth="1"/>
    <col min="831" max="831" width="15" bestFit="1" customWidth="1"/>
    <col min="832" max="832" width="15.625" bestFit="1" customWidth="1"/>
    <col min="833" max="833" width="12.25" bestFit="1" customWidth="1"/>
    <col min="834" max="834" width="14.625" bestFit="1" customWidth="1"/>
    <col min="835" max="835" width="14.375" bestFit="1" customWidth="1"/>
    <col min="836" max="836" width="16" bestFit="1" customWidth="1"/>
    <col min="837" max="837" width="12.125" bestFit="1" customWidth="1"/>
    <col min="838" max="838" width="17.75" bestFit="1" customWidth="1"/>
    <col min="839" max="839" width="16" bestFit="1" customWidth="1"/>
    <col min="840" max="840" width="14.625" bestFit="1" customWidth="1"/>
    <col min="841" max="841" width="11.125" bestFit="1" customWidth="1"/>
    <col min="842" max="842" width="14" bestFit="1" customWidth="1"/>
    <col min="843" max="844" width="14.75" bestFit="1" customWidth="1"/>
    <col min="845" max="845" width="21.625" bestFit="1" customWidth="1"/>
    <col min="846" max="846" width="13.625" bestFit="1" customWidth="1"/>
    <col min="847" max="847" width="14.625" bestFit="1" customWidth="1"/>
    <col min="848" max="848" width="17.5" bestFit="1" customWidth="1"/>
    <col min="849" max="849" width="16.125" bestFit="1" customWidth="1"/>
    <col min="850" max="850" width="11.5" bestFit="1" customWidth="1"/>
    <col min="851" max="851" width="16.25" bestFit="1" customWidth="1"/>
    <col min="852" max="852" width="16.875" bestFit="1" customWidth="1"/>
    <col min="853" max="853" width="16.125" bestFit="1" customWidth="1"/>
    <col min="854" max="854" width="14.625" bestFit="1" customWidth="1"/>
    <col min="855" max="855" width="15.875" bestFit="1" customWidth="1"/>
    <col min="856" max="856" width="21" bestFit="1" customWidth="1"/>
    <col min="857" max="857" width="12" bestFit="1" customWidth="1"/>
    <col min="858" max="858" width="15.125" bestFit="1" customWidth="1"/>
    <col min="859" max="859" width="16.125" bestFit="1" customWidth="1"/>
    <col min="860" max="860" width="17.5" bestFit="1" customWidth="1"/>
    <col min="861" max="861" width="12.25" bestFit="1" customWidth="1"/>
    <col min="862" max="862" width="17.625" bestFit="1" customWidth="1"/>
    <col min="863" max="864" width="11.25" bestFit="1" customWidth="1"/>
    <col min="865" max="865" width="14.375" bestFit="1" customWidth="1"/>
    <col min="866" max="866" width="16.625" bestFit="1" customWidth="1"/>
    <col min="867" max="867" width="17.375" bestFit="1" customWidth="1"/>
    <col min="868" max="868" width="13.25" bestFit="1" customWidth="1"/>
    <col min="869" max="869" width="10.625" bestFit="1" customWidth="1"/>
    <col min="870" max="870" width="17.75" bestFit="1" customWidth="1"/>
    <col min="871" max="871" width="12.25" bestFit="1" customWidth="1"/>
    <col min="872" max="872" width="15.625" bestFit="1" customWidth="1"/>
    <col min="873" max="873" width="14.875" bestFit="1" customWidth="1"/>
    <col min="874" max="874" width="16.75" bestFit="1" customWidth="1"/>
    <col min="875" max="875" width="12.125" bestFit="1" customWidth="1"/>
    <col min="876" max="876" width="15.5" bestFit="1" customWidth="1"/>
    <col min="877" max="877" width="20.75" bestFit="1" customWidth="1"/>
    <col min="878" max="878" width="13.875" bestFit="1" customWidth="1"/>
    <col min="879" max="879" width="12" bestFit="1" customWidth="1"/>
    <col min="880" max="880" width="14.625" bestFit="1" customWidth="1"/>
    <col min="881" max="881" width="14.125" bestFit="1" customWidth="1"/>
    <col min="882" max="882" width="13.25" bestFit="1" customWidth="1"/>
    <col min="883" max="883" width="13.625" bestFit="1" customWidth="1"/>
    <col min="884" max="884" width="19.25" bestFit="1" customWidth="1"/>
    <col min="885" max="885" width="20.375" bestFit="1" customWidth="1"/>
    <col min="886" max="886" width="22.125" bestFit="1" customWidth="1"/>
    <col min="887" max="887" width="16.25" bestFit="1" customWidth="1"/>
    <col min="888" max="888" width="20.375" bestFit="1" customWidth="1"/>
    <col min="889" max="889" width="14.875" bestFit="1" customWidth="1"/>
    <col min="890" max="891" width="14.25" bestFit="1" customWidth="1"/>
    <col min="892" max="892" width="20" bestFit="1" customWidth="1"/>
    <col min="893" max="893" width="23" bestFit="1" customWidth="1"/>
    <col min="894" max="894" width="11.5" bestFit="1" customWidth="1"/>
    <col min="895" max="895" width="13.125" bestFit="1" customWidth="1"/>
    <col min="896" max="896" width="13.375" bestFit="1" customWidth="1"/>
    <col min="897" max="897" width="11.25" bestFit="1" customWidth="1"/>
    <col min="898" max="898" width="17.75" bestFit="1" customWidth="1"/>
    <col min="899" max="899" width="12.75" bestFit="1" customWidth="1"/>
    <col min="900" max="900" width="20.75" bestFit="1" customWidth="1"/>
    <col min="901" max="901" width="17.625" bestFit="1" customWidth="1"/>
    <col min="902" max="902" width="13.875" bestFit="1" customWidth="1"/>
    <col min="903" max="903" width="13.625" bestFit="1" customWidth="1"/>
    <col min="904" max="904" width="19" bestFit="1" customWidth="1"/>
    <col min="905" max="905" width="16.875" bestFit="1" customWidth="1"/>
    <col min="906" max="906" width="15.375" bestFit="1" customWidth="1"/>
    <col min="907" max="907" width="13" bestFit="1" customWidth="1"/>
    <col min="908" max="908" width="18.625" bestFit="1" customWidth="1"/>
    <col min="909" max="909" width="15.25" bestFit="1" customWidth="1"/>
    <col min="910" max="910" width="13.625" bestFit="1" customWidth="1"/>
    <col min="911" max="911" width="17.75" bestFit="1" customWidth="1"/>
    <col min="912" max="912" width="16.125" bestFit="1" customWidth="1"/>
    <col min="913" max="913" width="16.25" bestFit="1" customWidth="1"/>
    <col min="914" max="914" width="14.875" bestFit="1" customWidth="1"/>
    <col min="915" max="915" width="14.5" bestFit="1" customWidth="1"/>
    <col min="916" max="916" width="16.875" bestFit="1" customWidth="1"/>
    <col min="917" max="917" width="14.375" bestFit="1" customWidth="1"/>
    <col min="918" max="918" width="12.25" bestFit="1" customWidth="1"/>
    <col min="919" max="919" width="12.125" bestFit="1" customWidth="1"/>
    <col min="920" max="920" width="10.125" bestFit="1" customWidth="1"/>
    <col min="921" max="921" width="11.875" bestFit="1" customWidth="1"/>
    <col min="922" max="922" width="14.25" bestFit="1" customWidth="1"/>
    <col min="923" max="923" width="14.375" bestFit="1" customWidth="1"/>
    <col min="924" max="924" width="10.5" bestFit="1" customWidth="1"/>
    <col min="925" max="925" width="12.375" bestFit="1" customWidth="1"/>
    <col min="926" max="926" width="14.75" bestFit="1" customWidth="1"/>
    <col min="928" max="928" width="11" bestFit="1" customWidth="1"/>
    <col min="929" max="929" width="12" bestFit="1" customWidth="1"/>
    <col min="930" max="930" width="15.25" bestFit="1" customWidth="1"/>
    <col min="931" max="931" width="11.625" bestFit="1" customWidth="1"/>
    <col min="932" max="932" width="15" bestFit="1" customWidth="1"/>
    <col min="933" max="933" width="14.75" bestFit="1" customWidth="1"/>
    <col min="934" max="934" width="17.5" bestFit="1" customWidth="1"/>
    <col min="935" max="935" width="14.25" bestFit="1" customWidth="1"/>
    <col min="936" max="936" width="14.75" bestFit="1" customWidth="1"/>
    <col min="937" max="937" width="12.75" bestFit="1" customWidth="1"/>
    <col min="938" max="938" width="13.125" bestFit="1" customWidth="1"/>
    <col min="939" max="939" width="13.375" bestFit="1" customWidth="1"/>
    <col min="940" max="940" width="14.375" bestFit="1" customWidth="1"/>
    <col min="941" max="941" width="13.75" bestFit="1" customWidth="1"/>
    <col min="942" max="942" width="14.875" bestFit="1" customWidth="1"/>
    <col min="943" max="943" width="12.75" bestFit="1" customWidth="1"/>
    <col min="944" max="944" width="14" bestFit="1" customWidth="1"/>
    <col min="945" max="945" width="14.125" bestFit="1" customWidth="1"/>
    <col min="946" max="946" width="13.375" bestFit="1" customWidth="1"/>
    <col min="947" max="947" width="13.75" bestFit="1" customWidth="1"/>
    <col min="948" max="948" width="12.5" bestFit="1" customWidth="1"/>
    <col min="949" max="949" width="14.875" bestFit="1" customWidth="1"/>
    <col min="950" max="950" width="16.125" bestFit="1" customWidth="1"/>
    <col min="951" max="951" width="12.25" bestFit="1" customWidth="1"/>
    <col min="952" max="952" width="15" bestFit="1" customWidth="1"/>
    <col min="953" max="953" width="10.25" bestFit="1" customWidth="1"/>
    <col min="954" max="954" width="15" bestFit="1" customWidth="1"/>
    <col min="955" max="955" width="10.875" bestFit="1" customWidth="1"/>
    <col min="956" max="956" width="9.75" bestFit="1" customWidth="1"/>
    <col min="957" max="957" width="11.875" bestFit="1" customWidth="1"/>
    <col min="958" max="958" width="11.5" bestFit="1" customWidth="1"/>
    <col min="959" max="959" width="14.375" bestFit="1" customWidth="1"/>
    <col min="960" max="960" width="15.375" bestFit="1" customWidth="1"/>
    <col min="961" max="961" width="10.25" bestFit="1" customWidth="1"/>
    <col min="962" max="962" width="11.875" bestFit="1" customWidth="1"/>
    <col min="963" max="963" width="11.25" bestFit="1" customWidth="1"/>
    <col min="964" max="964" width="14.375" bestFit="1" customWidth="1"/>
    <col min="965" max="965" width="16.25" bestFit="1" customWidth="1"/>
    <col min="966" max="966" width="12" bestFit="1" customWidth="1"/>
    <col min="967" max="967" width="15.25" bestFit="1" customWidth="1"/>
    <col min="968" max="968" width="17.875" bestFit="1" customWidth="1"/>
    <col min="969" max="969" width="15.875" bestFit="1" customWidth="1"/>
    <col min="970" max="970" width="16.125" bestFit="1" customWidth="1"/>
    <col min="971" max="971" width="14.375" bestFit="1" customWidth="1"/>
    <col min="972" max="972" width="12.375" bestFit="1" customWidth="1"/>
    <col min="973" max="973" width="14.75" bestFit="1" customWidth="1"/>
    <col min="974" max="974" width="13.75" bestFit="1" customWidth="1"/>
    <col min="975" max="975" width="10.625" bestFit="1" customWidth="1"/>
    <col min="976" max="976" width="16.125" bestFit="1" customWidth="1"/>
    <col min="977" max="977" width="17.75" bestFit="1" customWidth="1"/>
    <col min="978" max="978" width="16.125" bestFit="1" customWidth="1"/>
    <col min="979" max="979" width="14" bestFit="1" customWidth="1"/>
    <col min="980" max="980" width="15.25" bestFit="1" customWidth="1"/>
    <col min="981" max="981" width="14.375" bestFit="1" customWidth="1"/>
    <col min="982" max="982" width="17.75" bestFit="1" customWidth="1"/>
    <col min="983" max="983" width="19.375" bestFit="1" customWidth="1"/>
    <col min="984" max="984" width="11.125" bestFit="1" customWidth="1"/>
    <col min="985" max="985" width="15.5" bestFit="1" customWidth="1"/>
    <col min="986" max="986" width="14.75" bestFit="1" customWidth="1"/>
    <col min="987" max="987" width="12" bestFit="1" customWidth="1"/>
    <col min="988" max="988" width="14.5" bestFit="1" customWidth="1"/>
    <col min="989" max="989" width="10.5" bestFit="1" customWidth="1"/>
    <col min="990" max="990" width="14.875" bestFit="1" customWidth="1"/>
    <col min="991" max="991" width="17.625" bestFit="1" customWidth="1"/>
    <col min="992" max="992" width="16.625" bestFit="1" customWidth="1"/>
    <col min="993" max="993" width="14.125" bestFit="1" customWidth="1"/>
    <col min="994" max="994" width="14.875" bestFit="1" customWidth="1"/>
    <col min="995" max="995" width="12.75" bestFit="1" customWidth="1"/>
    <col min="996" max="996" width="14" bestFit="1" customWidth="1"/>
    <col min="997" max="997" width="14.875" bestFit="1" customWidth="1"/>
    <col min="998" max="998" width="10.625" bestFit="1" customWidth="1"/>
    <col min="999" max="999" width="16.25" bestFit="1" customWidth="1"/>
    <col min="1000" max="1000" width="14.625" bestFit="1" customWidth="1"/>
    <col min="1001" max="1001" width="19.125" bestFit="1" customWidth="1"/>
    <col min="1002" max="1002" width="15.5" bestFit="1" customWidth="1"/>
    <col min="1003" max="1003" width="15.875" bestFit="1" customWidth="1"/>
    <col min="1004" max="1004" width="14.75" bestFit="1" customWidth="1"/>
    <col min="1005" max="1005" width="20.25" bestFit="1" customWidth="1"/>
    <col min="1006" max="1006" width="13.375" bestFit="1" customWidth="1"/>
    <col min="1007" max="1007" width="15.25" bestFit="1" customWidth="1"/>
    <col min="1008" max="1008" width="16.875" bestFit="1" customWidth="1"/>
    <col min="1009" max="1009" width="12" bestFit="1" customWidth="1"/>
    <col min="1010" max="1010" width="16.375" bestFit="1" customWidth="1"/>
    <col min="1011" max="1011" width="15.875" bestFit="1" customWidth="1"/>
    <col min="1012" max="1012" width="9.375" bestFit="1" customWidth="1"/>
    <col min="1013" max="1013" width="13.25" bestFit="1" customWidth="1"/>
    <col min="1014" max="1014" width="17.25" bestFit="1" customWidth="1"/>
    <col min="1015" max="1015" width="10.125" bestFit="1" customWidth="1"/>
    <col min="1016" max="1016" width="10.625" bestFit="1" customWidth="1"/>
    <col min="1017" max="1017" width="11.375" bestFit="1" customWidth="1"/>
  </cols>
  <sheetData>
    <row r="1" spans="1:17" x14ac:dyDescent="0.25">
      <c r="A1" s="76" t="s">
        <v>182</v>
      </c>
      <c r="B1" s="76" t="s">
        <v>183</v>
      </c>
      <c r="C1" s="76" t="s">
        <v>184</v>
      </c>
      <c r="D1" s="76" t="s">
        <v>185</v>
      </c>
      <c r="E1" s="77" t="s">
        <v>1206</v>
      </c>
      <c r="F1" s="76" t="s">
        <v>186</v>
      </c>
      <c r="G1" s="76" t="s">
        <v>187</v>
      </c>
      <c r="H1" s="76" t="s">
        <v>188</v>
      </c>
      <c r="I1" s="78" t="s">
        <v>1200</v>
      </c>
      <c r="J1" s="79" t="s">
        <v>1304</v>
      </c>
      <c r="K1" s="79" t="s">
        <v>1305</v>
      </c>
      <c r="L1" s="79" t="s">
        <v>1204</v>
      </c>
      <c r="M1" s="79" t="s">
        <v>1201</v>
      </c>
      <c r="N1" s="69" t="s">
        <v>1203</v>
      </c>
    </row>
    <row r="2" spans="1:17" x14ac:dyDescent="0.25">
      <c r="A2" s="22">
        <v>1</v>
      </c>
      <c r="B2" s="22" t="s">
        <v>189</v>
      </c>
      <c r="C2" s="22">
        <v>24</v>
      </c>
      <c r="D2" s="22" t="s">
        <v>190</v>
      </c>
      <c r="E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" s="22">
        <v>1987</v>
      </c>
      <c r="G2" s="22">
        <v>325</v>
      </c>
      <c r="H2" s="22">
        <v>434</v>
      </c>
      <c r="I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" s="65">
        <f xml:space="preserve"> CustomerData[[#This Row],[Quantity]] *CustomerData[[#This Row],[Cost]]</f>
        <v>645775</v>
      </c>
      <c r="K2" s="65">
        <f xml:space="preserve"> CustomerData[[#This Row],[Quantity]] * CustomerData[[#This Row],[Price]]</f>
        <v>862358</v>
      </c>
      <c r="L2" s="65">
        <f xml:space="preserve"> CustomerData[[#This Row],[Price]] * CustomerData[[#This Row],[Discount]]</f>
        <v>108.5</v>
      </c>
      <c r="M2" s="67">
        <f xml:space="preserve"> (CustomerData[[#This Row],[Total_Revenue]]-CustomerData[[#This Row],[Discount_Amount]]) - CustomerData[[#This Row],[Total_Cost]]</f>
        <v>216474.5</v>
      </c>
      <c r="N2" s="69" t="str">
        <f xml:space="preserve"> IF(CustomerData[[#This Row],[Profit/Loss]] &lt; 0, "Loss", IF(CustomerData[[#This Row],[Profit/Loss]] &gt; 0, "Profit"))</f>
        <v>Profit</v>
      </c>
    </row>
    <row r="3" spans="1:17" x14ac:dyDescent="0.25">
      <c r="A3" s="22">
        <v>2</v>
      </c>
      <c r="B3" s="22" t="s">
        <v>191</v>
      </c>
      <c r="C3" s="22">
        <v>40</v>
      </c>
      <c r="D3" s="22" t="s">
        <v>192</v>
      </c>
      <c r="E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" s="22">
        <v>2320</v>
      </c>
      <c r="G3" s="22">
        <v>180</v>
      </c>
      <c r="H3" s="22">
        <v>388</v>
      </c>
      <c r="I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" s="65">
        <f xml:space="preserve"> CustomerData[[#This Row],[Quantity]] *CustomerData[[#This Row],[Cost]]</f>
        <v>417600</v>
      </c>
      <c r="K3" s="65">
        <f xml:space="preserve"> CustomerData[[#This Row],[Quantity]] * CustomerData[[#This Row],[Price]]</f>
        <v>900160</v>
      </c>
      <c r="L3" s="65">
        <f xml:space="preserve"> CustomerData[[#This Row],[Price]] * CustomerData[[#This Row],[Discount]]</f>
        <v>97</v>
      </c>
      <c r="M3" s="67">
        <f xml:space="preserve"> (CustomerData[[#This Row],[Total_Revenue]]-CustomerData[[#This Row],[Discount_Amount]]) - CustomerData[[#This Row],[Total_Cost]]</f>
        <v>482463</v>
      </c>
      <c r="N3" s="69" t="str">
        <f xml:space="preserve"> IF(CustomerData[[#This Row],[Profit/Loss]] &lt; 0, "Loss", IF(CustomerData[[#This Row],[Profit/Loss]] &gt; 0, "Profit"))</f>
        <v>Profit</v>
      </c>
    </row>
    <row r="4" spans="1:17" x14ac:dyDescent="0.25">
      <c r="A4" s="22">
        <v>3</v>
      </c>
      <c r="B4" s="22" t="s">
        <v>193</v>
      </c>
      <c r="C4" s="22">
        <v>32</v>
      </c>
      <c r="D4" s="22" t="s">
        <v>192</v>
      </c>
      <c r="E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" s="22">
        <v>1597</v>
      </c>
      <c r="G4" s="22">
        <v>387</v>
      </c>
      <c r="H4" s="22">
        <v>299</v>
      </c>
      <c r="I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" s="65">
        <f xml:space="preserve"> CustomerData[[#This Row],[Quantity]] *CustomerData[[#This Row],[Cost]]</f>
        <v>618039</v>
      </c>
      <c r="K4" s="65">
        <f xml:space="preserve"> CustomerData[[#This Row],[Quantity]] * CustomerData[[#This Row],[Price]]</f>
        <v>477503</v>
      </c>
      <c r="L4" s="65">
        <f xml:space="preserve"> CustomerData[[#This Row],[Price]] * CustomerData[[#This Row],[Discount]]</f>
        <v>74.75</v>
      </c>
      <c r="M4" s="67">
        <f xml:space="preserve"> (CustomerData[[#This Row],[Total_Revenue]]-CustomerData[[#This Row],[Discount_Amount]]) - CustomerData[[#This Row],[Total_Cost]]</f>
        <v>-140610.75</v>
      </c>
      <c r="N4" s="69" t="str">
        <f xml:space="preserve"> IF(CustomerData[[#This Row],[Profit/Loss]] &lt; 0, "Loss", IF(CustomerData[[#This Row],[Profit/Loss]] &gt; 0, "Profit"))</f>
        <v>Loss</v>
      </c>
    </row>
    <row r="5" spans="1:17" x14ac:dyDescent="0.25">
      <c r="A5" s="22">
        <v>4</v>
      </c>
      <c r="B5" s="22" t="s">
        <v>194</v>
      </c>
      <c r="C5" s="22">
        <v>75</v>
      </c>
      <c r="D5" s="22" t="s">
        <v>190</v>
      </c>
      <c r="E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" s="22">
        <v>1219</v>
      </c>
      <c r="G5" s="22">
        <v>207</v>
      </c>
      <c r="H5" s="22">
        <v>223</v>
      </c>
      <c r="I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" s="65">
        <f xml:space="preserve"> CustomerData[[#This Row],[Quantity]] *CustomerData[[#This Row],[Cost]]</f>
        <v>252333</v>
      </c>
      <c r="K5" s="65">
        <f xml:space="preserve"> CustomerData[[#This Row],[Quantity]] * CustomerData[[#This Row],[Price]]</f>
        <v>271837</v>
      </c>
      <c r="L5" s="65">
        <f xml:space="preserve"> CustomerData[[#This Row],[Price]] * CustomerData[[#This Row],[Discount]]</f>
        <v>33.449999999999996</v>
      </c>
      <c r="M5" s="67">
        <f xml:space="preserve"> (CustomerData[[#This Row],[Total_Revenue]]-CustomerData[[#This Row],[Discount_Amount]]) - CustomerData[[#This Row],[Total_Cost]]</f>
        <v>19470.549999999988</v>
      </c>
      <c r="N5" s="69" t="str">
        <f xml:space="preserve"> IF(CustomerData[[#This Row],[Profit/Loss]] &lt; 0, "Loss", IF(CustomerData[[#This Row],[Profit/Loss]] &gt; 0, "Profit"))</f>
        <v>Profit</v>
      </c>
    </row>
    <row r="6" spans="1:17" x14ac:dyDescent="0.25">
      <c r="A6" s="22">
        <v>5</v>
      </c>
      <c r="B6" s="22" t="s">
        <v>195</v>
      </c>
      <c r="C6" s="22">
        <v>67</v>
      </c>
      <c r="D6" s="22" t="s">
        <v>192</v>
      </c>
      <c r="E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" s="22">
        <v>1959</v>
      </c>
      <c r="G6" s="22">
        <v>305</v>
      </c>
      <c r="H6" s="22">
        <v>239</v>
      </c>
      <c r="I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" s="65">
        <f xml:space="preserve"> CustomerData[[#This Row],[Quantity]] *CustomerData[[#This Row],[Cost]]</f>
        <v>597495</v>
      </c>
      <c r="K6" s="65">
        <f xml:space="preserve"> CustomerData[[#This Row],[Quantity]] * CustomerData[[#This Row],[Price]]</f>
        <v>468201</v>
      </c>
      <c r="L6" s="65">
        <f xml:space="preserve"> CustomerData[[#This Row],[Price]] * CustomerData[[#This Row],[Discount]]</f>
        <v>59.75</v>
      </c>
      <c r="M6" s="67">
        <f xml:space="preserve"> (CustomerData[[#This Row],[Total_Revenue]]-CustomerData[[#This Row],[Discount_Amount]]) - CustomerData[[#This Row],[Total_Cost]]</f>
        <v>-129353.75</v>
      </c>
      <c r="N6" s="69" t="str">
        <f xml:space="preserve"> IF(CustomerData[[#This Row],[Profit/Loss]] &lt; 0, "Loss", IF(CustomerData[[#This Row],[Profit/Loss]] &gt; 0, "Profit"))</f>
        <v>Loss</v>
      </c>
    </row>
    <row r="7" spans="1:17" x14ac:dyDescent="0.25">
      <c r="A7" s="22">
        <v>6</v>
      </c>
      <c r="B7" s="22" t="s">
        <v>196</v>
      </c>
      <c r="C7" s="22">
        <v>56</v>
      </c>
      <c r="D7" s="22" t="s">
        <v>190</v>
      </c>
      <c r="E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" s="22">
        <v>1436</v>
      </c>
      <c r="G7" s="22">
        <v>202</v>
      </c>
      <c r="H7" s="22">
        <v>252</v>
      </c>
      <c r="I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" s="65">
        <f xml:space="preserve"> CustomerData[[#This Row],[Quantity]] *CustomerData[[#This Row],[Cost]]</f>
        <v>290072</v>
      </c>
      <c r="K7" s="65">
        <f xml:space="preserve"> CustomerData[[#This Row],[Quantity]] * CustomerData[[#This Row],[Price]]</f>
        <v>361872</v>
      </c>
      <c r="L7" s="65">
        <f xml:space="preserve"> CustomerData[[#This Row],[Price]] * CustomerData[[#This Row],[Discount]]</f>
        <v>37.799999999999997</v>
      </c>
      <c r="M7" s="67">
        <f xml:space="preserve"> (CustomerData[[#This Row],[Total_Revenue]]-CustomerData[[#This Row],[Discount_Amount]]) - CustomerData[[#This Row],[Total_Cost]]</f>
        <v>71762.200000000012</v>
      </c>
      <c r="N7" s="69" t="str">
        <f xml:space="preserve"> IF(CustomerData[[#This Row],[Profit/Loss]] &lt; 0, "Loss", IF(CustomerData[[#This Row],[Profit/Loss]] &gt; 0, "Profit"))</f>
        <v>Profit</v>
      </c>
    </row>
    <row r="8" spans="1:17" x14ac:dyDescent="0.25">
      <c r="A8" s="22">
        <v>7</v>
      </c>
      <c r="B8" s="22" t="s">
        <v>197</v>
      </c>
      <c r="C8" s="22">
        <v>61</v>
      </c>
      <c r="D8" s="22" t="s">
        <v>192</v>
      </c>
      <c r="E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" s="22">
        <v>1933</v>
      </c>
      <c r="G8" s="22">
        <v>296</v>
      </c>
      <c r="H8" s="22">
        <v>522</v>
      </c>
      <c r="I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" s="65">
        <f xml:space="preserve"> CustomerData[[#This Row],[Quantity]] *CustomerData[[#This Row],[Cost]]</f>
        <v>572168</v>
      </c>
      <c r="K8" s="65">
        <f xml:space="preserve"> CustomerData[[#This Row],[Quantity]] * CustomerData[[#This Row],[Price]]</f>
        <v>1009026</v>
      </c>
      <c r="L8" s="65">
        <f xml:space="preserve"> CustomerData[[#This Row],[Price]] * CustomerData[[#This Row],[Discount]]</f>
        <v>130.5</v>
      </c>
      <c r="M8" s="67">
        <f xml:space="preserve"> (CustomerData[[#This Row],[Total_Revenue]]-CustomerData[[#This Row],[Discount_Amount]]) - CustomerData[[#This Row],[Total_Cost]]</f>
        <v>436727.5</v>
      </c>
      <c r="N8" s="69" t="str">
        <f xml:space="preserve"> IF(CustomerData[[#This Row],[Profit/Loss]] &lt; 0, "Loss", IF(CustomerData[[#This Row],[Profit/Loss]] &gt; 0, "Profit"))</f>
        <v>Profit</v>
      </c>
    </row>
    <row r="9" spans="1:17" x14ac:dyDescent="0.25">
      <c r="A9" s="22">
        <v>8</v>
      </c>
      <c r="B9" s="22" t="s">
        <v>198</v>
      </c>
      <c r="C9" s="22">
        <v>79</v>
      </c>
      <c r="D9" s="22" t="s">
        <v>190</v>
      </c>
      <c r="E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" s="22">
        <v>2282</v>
      </c>
      <c r="G9" s="22">
        <v>334</v>
      </c>
      <c r="H9" s="22">
        <v>244</v>
      </c>
      <c r="I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" s="65">
        <f xml:space="preserve"> CustomerData[[#This Row],[Quantity]] *CustomerData[[#This Row],[Cost]]</f>
        <v>762188</v>
      </c>
      <c r="K9" s="65">
        <f xml:space="preserve"> CustomerData[[#This Row],[Quantity]] * CustomerData[[#This Row],[Price]]</f>
        <v>556808</v>
      </c>
      <c r="L9" s="65">
        <f xml:space="preserve"> CustomerData[[#This Row],[Price]] * CustomerData[[#This Row],[Discount]]</f>
        <v>61</v>
      </c>
      <c r="M9" s="67">
        <f xml:space="preserve"> (CustomerData[[#This Row],[Total_Revenue]]-CustomerData[[#This Row],[Discount_Amount]]) - CustomerData[[#This Row],[Total_Cost]]</f>
        <v>-205441</v>
      </c>
      <c r="N9" s="69" t="str">
        <f xml:space="preserve"> IF(CustomerData[[#This Row],[Profit/Loss]] &lt; 0, "Loss", IF(CustomerData[[#This Row],[Profit/Loss]] &gt; 0, "Profit"))</f>
        <v>Loss</v>
      </c>
    </row>
    <row r="10" spans="1:17" x14ac:dyDescent="0.25">
      <c r="A10" s="22">
        <v>9</v>
      </c>
      <c r="B10" s="22" t="s">
        <v>199</v>
      </c>
      <c r="C10" s="22">
        <v>72</v>
      </c>
      <c r="D10" s="22" t="s">
        <v>190</v>
      </c>
      <c r="E1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0" s="22">
        <v>2421</v>
      </c>
      <c r="G10" s="22">
        <v>107</v>
      </c>
      <c r="H10" s="22">
        <v>335</v>
      </c>
      <c r="I1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0" s="65">
        <f xml:space="preserve"> CustomerData[[#This Row],[Quantity]] *CustomerData[[#This Row],[Cost]]</f>
        <v>259047</v>
      </c>
      <c r="K10" s="65">
        <f xml:space="preserve"> CustomerData[[#This Row],[Quantity]] * CustomerData[[#This Row],[Price]]</f>
        <v>811035</v>
      </c>
      <c r="L10" s="65">
        <f xml:space="preserve"> CustomerData[[#This Row],[Price]] * CustomerData[[#This Row],[Discount]]</f>
        <v>83.75</v>
      </c>
      <c r="M10" s="67">
        <f xml:space="preserve"> (CustomerData[[#This Row],[Total_Revenue]]-CustomerData[[#This Row],[Discount_Amount]]) - CustomerData[[#This Row],[Total_Cost]]</f>
        <v>551904.25</v>
      </c>
      <c r="N10" s="69" t="str">
        <f xml:space="preserve"> IF(CustomerData[[#This Row],[Profit/Loss]] &lt; 0, "Loss", IF(CustomerData[[#This Row],[Profit/Loss]] &gt; 0, "Profit"))</f>
        <v>Profit</v>
      </c>
    </row>
    <row r="11" spans="1:17" x14ac:dyDescent="0.25">
      <c r="A11" s="22">
        <v>10</v>
      </c>
      <c r="B11" s="22" t="s">
        <v>200</v>
      </c>
      <c r="C11" s="22">
        <v>18</v>
      </c>
      <c r="D11" s="22" t="s">
        <v>192</v>
      </c>
      <c r="E1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1" s="22">
        <v>2073</v>
      </c>
      <c r="G11" s="22">
        <v>136</v>
      </c>
      <c r="H11" s="22">
        <v>329</v>
      </c>
      <c r="I1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1" s="65">
        <f xml:space="preserve"> CustomerData[[#This Row],[Quantity]] *CustomerData[[#This Row],[Cost]]</f>
        <v>281928</v>
      </c>
      <c r="K11" s="65">
        <f xml:space="preserve"> CustomerData[[#This Row],[Quantity]] * CustomerData[[#This Row],[Price]]</f>
        <v>682017</v>
      </c>
      <c r="L11" s="65">
        <f xml:space="preserve"> CustomerData[[#This Row],[Price]] * CustomerData[[#This Row],[Discount]]</f>
        <v>82.25</v>
      </c>
      <c r="M11" s="67">
        <f xml:space="preserve"> (CustomerData[[#This Row],[Total_Revenue]]-CustomerData[[#This Row],[Discount_Amount]]) - CustomerData[[#This Row],[Total_Cost]]</f>
        <v>400006.75</v>
      </c>
      <c r="N11" s="69" t="str">
        <f xml:space="preserve"> IF(CustomerData[[#This Row],[Profit/Loss]] &lt; 0, "Loss", IF(CustomerData[[#This Row],[Profit/Loss]] &gt; 0, "Profit"))</f>
        <v>Profit</v>
      </c>
    </row>
    <row r="12" spans="1:17" x14ac:dyDescent="0.25">
      <c r="A12" s="22">
        <v>11</v>
      </c>
      <c r="B12" s="22" t="s">
        <v>201</v>
      </c>
      <c r="C12" s="22">
        <v>82</v>
      </c>
      <c r="D12" s="22" t="s">
        <v>192</v>
      </c>
      <c r="E1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2" s="22">
        <v>2184</v>
      </c>
      <c r="G12" s="22">
        <v>303</v>
      </c>
      <c r="H12" s="22">
        <v>242</v>
      </c>
      <c r="I1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2" s="65">
        <f xml:space="preserve"> CustomerData[[#This Row],[Quantity]] *CustomerData[[#This Row],[Cost]]</f>
        <v>661752</v>
      </c>
      <c r="K12" s="65">
        <f xml:space="preserve"> CustomerData[[#This Row],[Quantity]] * CustomerData[[#This Row],[Price]]</f>
        <v>528528</v>
      </c>
      <c r="L12" s="65">
        <f xml:space="preserve"> CustomerData[[#This Row],[Price]] * CustomerData[[#This Row],[Discount]]</f>
        <v>60.5</v>
      </c>
      <c r="M12" s="67">
        <f xml:space="preserve"> (CustomerData[[#This Row],[Total_Revenue]]-CustomerData[[#This Row],[Discount_Amount]]) - CustomerData[[#This Row],[Total_Cost]]</f>
        <v>-133284.5</v>
      </c>
      <c r="N12" s="69" t="str">
        <f xml:space="preserve"> IF(CustomerData[[#This Row],[Profit/Loss]] &lt; 0, "Loss", IF(CustomerData[[#This Row],[Profit/Loss]] &gt; 0, "Profit"))</f>
        <v>Loss</v>
      </c>
    </row>
    <row r="13" spans="1:17" x14ac:dyDescent="0.25">
      <c r="A13" s="22">
        <v>12</v>
      </c>
      <c r="B13" s="22" t="s">
        <v>202</v>
      </c>
      <c r="C13" s="22">
        <v>57</v>
      </c>
      <c r="D13" s="22" t="s">
        <v>190</v>
      </c>
      <c r="E1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3" s="22">
        <v>1036</v>
      </c>
      <c r="G13" s="22">
        <v>285</v>
      </c>
      <c r="H13" s="22">
        <v>517</v>
      </c>
      <c r="I1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3" s="65">
        <f xml:space="preserve"> CustomerData[[#This Row],[Quantity]] *CustomerData[[#This Row],[Cost]]</f>
        <v>295260</v>
      </c>
      <c r="K13" s="65">
        <f xml:space="preserve"> CustomerData[[#This Row],[Quantity]] * CustomerData[[#This Row],[Price]]</f>
        <v>535612</v>
      </c>
      <c r="L13" s="65">
        <f xml:space="preserve"> CustomerData[[#This Row],[Price]] * CustomerData[[#This Row],[Discount]]</f>
        <v>77.55</v>
      </c>
      <c r="M13" s="67">
        <f xml:space="preserve"> (CustomerData[[#This Row],[Total_Revenue]]-CustomerData[[#This Row],[Discount_Amount]]) - CustomerData[[#This Row],[Total_Cost]]</f>
        <v>240274.44999999995</v>
      </c>
      <c r="N13" s="69" t="str">
        <f xml:space="preserve"> IF(CustomerData[[#This Row],[Profit/Loss]] &lt; 0, "Loss", IF(CustomerData[[#This Row],[Profit/Loss]] &gt; 0, "Profit"))</f>
        <v>Profit</v>
      </c>
      <c r="P13" s="80" t="s">
        <v>183</v>
      </c>
      <c r="Q13" s="63" t="s">
        <v>1207</v>
      </c>
    </row>
    <row r="14" spans="1:17" x14ac:dyDescent="0.25">
      <c r="A14" s="22">
        <v>13</v>
      </c>
      <c r="B14" s="22" t="s">
        <v>203</v>
      </c>
      <c r="C14" s="22">
        <v>55</v>
      </c>
      <c r="D14" s="22" t="s">
        <v>192</v>
      </c>
      <c r="E1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4" s="22">
        <v>1186</v>
      </c>
      <c r="G14" s="22">
        <v>304</v>
      </c>
      <c r="H14" s="22">
        <v>276</v>
      </c>
      <c r="I1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4" s="65">
        <f xml:space="preserve"> CustomerData[[#This Row],[Quantity]] *CustomerData[[#This Row],[Cost]]</f>
        <v>360544</v>
      </c>
      <c r="K14" s="65">
        <f xml:space="preserve"> CustomerData[[#This Row],[Quantity]] * CustomerData[[#This Row],[Price]]</f>
        <v>327336</v>
      </c>
      <c r="L14" s="65">
        <f xml:space="preserve"> CustomerData[[#This Row],[Price]] * CustomerData[[#This Row],[Discount]]</f>
        <v>41.4</v>
      </c>
      <c r="M14" s="67">
        <f xml:space="preserve"> (CustomerData[[#This Row],[Total_Revenue]]-CustomerData[[#This Row],[Discount_Amount]]) - CustomerData[[#This Row],[Total_Cost]]</f>
        <v>-33249.400000000023</v>
      </c>
      <c r="N14" s="69" t="str">
        <f xml:space="preserve"> IF(CustomerData[[#This Row],[Profit/Loss]] &lt; 0, "Loss", IF(CustomerData[[#This Row],[Profit/Loss]] &gt; 0, "Profit"))</f>
        <v>Loss</v>
      </c>
    </row>
    <row r="15" spans="1:17" x14ac:dyDescent="0.25">
      <c r="A15" s="22">
        <v>14</v>
      </c>
      <c r="B15" s="22" t="s">
        <v>204</v>
      </c>
      <c r="C15" s="22">
        <v>15</v>
      </c>
      <c r="D15" s="22" t="s">
        <v>192</v>
      </c>
      <c r="E1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5" s="22">
        <v>1565</v>
      </c>
      <c r="G15" s="22">
        <v>375</v>
      </c>
      <c r="H15" s="22">
        <v>257</v>
      </c>
      <c r="I1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5" s="65">
        <f xml:space="preserve"> CustomerData[[#This Row],[Quantity]] *CustomerData[[#This Row],[Cost]]</f>
        <v>586875</v>
      </c>
      <c r="K15" s="65">
        <f xml:space="preserve"> CustomerData[[#This Row],[Quantity]] * CustomerData[[#This Row],[Price]]</f>
        <v>402205</v>
      </c>
      <c r="L15" s="65">
        <f xml:space="preserve"> CustomerData[[#This Row],[Price]] * CustomerData[[#This Row],[Discount]]</f>
        <v>64.25</v>
      </c>
      <c r="M15" s="67">
        <f xml:space="preserve"> (CustomerData[[#This Row],[Total_Revenue]]-CustomerData[[#This Row],[Discount_Amount]]) - CustomerData[[#This Row],[Total_Cost]]</f>
        <v>-184734.25</v>
      </c>
      <c r="N15" s="69" t="str">
        <f xml:space="preserve"> IF(CustomerData[[#This Row],[Profit/Loss]] &lt; 0, "Loss", IF(CustomerData[[#This Row],[Profit/Loss]] &gt; 0, "Profit"))</f>
        <v>Loss</v>
      </c>
      <c r="O15" s="64" t="s">
        <v>48</v>
      </c>
      <c r="P15" s="73" t="s">
        <v>1192</v>
      </c>
      <c r="Q15" s="73" t="s">
        <v>1202</v>
      </c>
    </row>
    <row r="16" spans="1:17" x14ac:dyDescent="0.25">
      <c r="A16" s="22">
        <v>15</v>
      </c>
      <c r="B16" s="22" t="s">
        <v>205</v>
      </c>
      <c r="C16" s="22">
        <v>15</v>
      </c>
      <c r="D16" s="22" t="s">
        <v>190</v>
      </c>
      <c r="E1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6" s="22">
        <v>2495</v>
      </c>
      <c r="G16" s="22">
        <v>397</v>
      </c>
      <c r="H16" s="22">
        <v>482</v>
      </c>
      <c r="I1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6" s="65">
        <f xml:space="preserve"> CustomerData[[#This Row],[Quantity]] *CustomerData[[#This Row],[Cost]]</f>
        <v>990515</v>
      </c>
      <c r="K16" s="65">
        <f xml:space="preserve"> CustomerData[[#This Row],[Quantity]] * CustomerData[[#This Row],[Price]]</f>
        <v>1202590</v>
      </c>
      <c r="L16" s="65">
        <f xml:space="preserve"> CustomerData[[#This Row],[Price]] * CustomerData[[#This Row],[Discount]]</f>
        <v>120.5</v>
      </c>
      <c r="M16" s="67">
        <f xml:space="preserve"> (CustomerData[[#This Row],[Total_Revenue]]-CustomerData[[#This Row],[Discount_Amount]]) - CustomerData[[#This Row],[Total_Cost]]</f>
        <v>211954.5</v>
      </c>
      <c r="N16" s="69" t="str">
        <f xml:space="preserve"> IF(CustomerData[[#This Row],[Profit/Loss]] &lt; 0, "Loss", IF(CustomerData[[#This Row],[Profit/Loss]] &gt; 0, "Profit"))</f>
        <v>Profit</v>
      </c>
      <c r="P16" s="73" t="s">
        <v>1195</v>
      </c>
      <c r="Q16" s="74">
        <v>181</v>
      </c>
    </row>
    <row r="17" spans="1:17" x14ac:dyDescent="0.25">
      <c r="A17" s="22">
        <v>16</v>
      </c>
      <c r="B17" s="22" t="s">
        <v>206</v>
      </c>
      <c r="C17" s="22">
        <v>43</v>
      </c>
      <c r="D17" s="22" t="s">
        <v>192</v>
      </c>
      <c r="E1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7" s="22">
        <v>2423</v>
      </c>
      <c r="G17" s="22">
        <v>218</v>
      </c>
      <c r="H17" s="22">
        <v>401</v>
      </c>
      <c r="I1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7" s="65">
        <f xml:space="preserve"> CustomerData[[#This Row],[Quantity]] *CustomerData[[#This Row],[Cost]]</f>
        <v>528214</v>
      </c>
      <c r="K17" s="65">
        <f xml:space="preserve"> CustomerData[[#This Row],[Quantity]] * CustomerData[[#This Row],[Price]]</f>
        <v>971623</v>
      </c>
      <c r="L17" s="65">
        <f xml:space="preserve"> CustomerData[[#This Row],[Price]] * CustomerData[[#This Row],[Discount]]</f>
        <v>100.25</v>
      </c>
      <c r="M17" s="67">
        <f xml:space="preserve"> (CustomerData[[#This Row],[Total_Revenue]]-CustomerData[[#This Row],[Discount_Amount]]) - CustomerData[[#This Row],[Total_Cost]]</f>
        <v>443308.75</v>
      </c>
      <c r="N17" s="69" t="str">
        <f xml:space="preserve"> IF(CustomerData[[#This Row],[Profit/Loss]] &lt; 0, "Loss", IF(CustomerData[[#This Row],[Profit/Loss]] &gt; 0, "Profit"))</f>
        <v>Profit</v>
      </c>
      <c r="P17" s="73" t="s">
        <v>1196</v>
      </c>
      <c r="Q17" s="74">
        <v>187</v>
      </c>
    </row>
    <row r="18" spans="1:17" x14ac:dyDescent="0.25">
      <c r="A18" s="22">
        <v>17</v>
      </c>
      <c r="B18" s="22" t="s">
        <v>207</v>
      </c>
      <c r="C18" s="22">
        <v>52</v>
      </c>
      <c r="D18" s="22" t="s">
        <v>190</v>
      </c>
      <c r="E1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8" s="22">
        <v>1382</v>
      </c>
      <c r="G18" s="22">
        <v>370</v>
      </c>
      <c r="H18" s="22">
        <v>282</v>
      </c>
      <c r="I1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8" s="65">
        <f xml:space="preserve"> CustomerData[[#This Row],[Quantity]] *CustomerData[[#This Row],[Cost]]</f>
        <v>511340</v>
      </c>
      <c r="K18" s="65">
        <f xml:space="preserve"> CustomerData[[#This Row],[Quantity]] * CustomerData[[#This Row],[Price]]</f>
        <v>389724</v>
      </c>
      <c r="L18" s="65">
        <f xml:space="preserve"> CustomerData[[#This Row],[Price]] * CustomerData[[#This Row],[Discount]]</f>
        <v>42.3</v>
      </c>
      <c r="M18" s="67">
        <f xml:space="preserve"> (CustomerData[[#This Row],[Total_Revenue]]-CustomerData[[#This Row],[Discount_Amount]]) - CustomerData[[#This Row],[Total_Cost]]</f>
        <v>-121658.29999999999</v>
      </c>
      <c r="N18" s="69" t="str">
        <f xml:space="preserve"> IF(CustomerData[[#This Row],[Profit/Loss]] &lt; 0, "Loss", IF(CustomerData[[#This Row],[Profit/Loss]] &gt; 0, "Profit"))</f>
        <v>Loss</v>
      </c>
      <c r="P18" s="73" t="s">
        <v>1197</v>
      </c>
      <c r="Q18" s="74">
        <v>212</v>
      </c>
    </row>
    <row r="19" spans="1:17" x14ac:dyDescent="0.25">
      <c r="A19" s="22">
        <v>18</v>
      </c>
      <c r="B19" s="22" t="s">
        <v>208</v>
      </c>
      <c r="C19" s="22">
        <v>76</v>
      </c>
      <c r="D19" s="22" t="s">
        <v>190</v>
      </c>
      <c r="E1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9" s="22">
        <v>1114</v>
      </c>
      <c r="G19" s="22">
        <v>387</v>
      </c>
      <c r="H19" s="22">
        <v>470</v>
      </c>
      <c r="I1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9" s="65">
        <f xml:space="preserve"> CustomerData[[#This Row],[Quantity]] *CustomerData[[#This Row],[Cost]]</f>
        <v>431118</v>
      </c>
      <c r="K19" s="65">
        <f xml:space="preserve"> CustomerData[[#This Row],[Quantity]] * CustomerData[[#This Row],[Price]]</f>
        <v>523580</v>
      </c>
      <c r="L19" s="65">
        <f xml:space="preserve"> CustomerData[[#This Row],[Price]] * CustomerData[[#This Row],[Discount]]</f>
        <v>70.5</v>
      </c>
      <c r="M19" s="67">
        <f xml:space="preserve"> (CustomerData[[#This Row],[Total_Revenue]]-CustomerData[[#This Row],[Discount_Amount]]) - CustomerData[[#This Row],[Total_Cost]]</f>
        <v>92391.5</v>
      </c>
      <c r="N19" s="69" t="str">
        <f xml:space="preserve"> IF(CustomerData[[#This Row],[Profit/Loss]] &lt; 0, "Loss", IF(CustomerData[[#This Row],[Profit/Loss]] &gt; 0, "Profit"))</f>
        <v>Profit</v>
      </c>
      <c r="P19" s="73" t="s">
        <v>1198</v>
      </c>
      <c r="Q19" s="74">
        <v>203</v>
      </c>
    </row>
    <row r="20" spans="1:17" x14ac:dyDescent="0.25">
      <c r="A20" s="22">
        <v>19</v>
      </c>
      <c r="B20" s="22" t="s">
        <v>209</v>
      </c>
      <c r="C20" s="22">
        <v>27</v>
      </c>
      <c r="D20" s="22" t="s">
        <v>190</v>
      </c>
      <c r="E2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0" s="22">
        <v>1651</v>
      </c>
      <c r="G20" s="22">
        <v>387</v>
      </c>
      <c r="H20" s="22">
        <v>529</v>
      </c>
      <c r="I2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0" s="65">
        <f xml:space="preserve"> CustomerData[[#This Row],[Quantity]] *CustomerData[[#This Row],[Cost]]</f>
        <v>638937</v>
      </c>
      <c r="K20" s="65">
        <f xml:space="preserve"> CustomerData[[#This Row],[Quantity]] * CustomerData[[#This Row],[Price]]</f>
        <v>873379</v>
      </c>
      <c r="L20" s="65">
        <f xml:space="preserve"> CustomerData[[#This Row],[Price]] * CustomerData[[#This Row],[Discount]]</f>
        <v>132.25</v>
      </c>
      <c r="M20" s="67">
        <f xml:space="preserve"> (CustomerData[[#This Row],[Total_Revenue]]-CustomerData[[#This Row],[Discount_Amount]]) - CustomerData[[#This Row],[Total_Cost]]</f>
        <v>234309.75</v>
      </c>
      <c r="N20" s="69" t="str">
        <f xml:space="preserve"> IF(CustomerData[[#This Row],[Profit/Loss]] &lt; 0, "Loss", IF(CustomerData[[#This Row],[Profit/Loss]] &gt; 0, "Profit"))</f>
        <v>Profit</v>
      </c>
      <c r="P20" s="73" t="s">
        <v>1199</v>
      </c>
      <c r="Q20" s="74">
        <v>217</v>
      </c>
    </row>
    <row r="21" spans="1:17" ht="15.75" customHeight="1" x14ac:dyDescent="0.25">
      <c r="A21" s="22">
        <v>20</v>
      </c>
      <c r="B21" s="22" t="s">
        <v>210</v>
      </c>
      <c r="C21" s="22">
        <v>84</v>
      </c>
      <c r="D21" s="22" t="s">
        <v>190</v>
      </c>
      <c r="E2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1" s="22">
        <v>1224</v>
      </c>
      <c r="G21" s="22">
        <v>265</v>
      </c>
      <c r="H21" s="22">
        <v>313</v>
      </c>
      <c r="I2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1" s="65">
        <f xml:space="preserve"> CustomerData[[#This Row],[Quantity]] *CustomerData[[#This Row],[Cost]]</f>
        <v>324360</v>
      </c>
      <c r="K21" s="65">
        <f xml:space="preserve"> CustomerData[[#This Row],[Quantity]] * CustomerData[[#This Row],[Price]]</f>
        <v>383112</v>
      </c>
      <c r="L21" s="65">
        <f xml:space="preserve"> CustomerData[[#This Row],[Price]] * CustomerData[[#This Row],[Discount]]</f>
        <v>46.949999999999996</v>
      </c>
      <c r="M21" s="67">
        <f xml:space="preserve"> (CustomerData[[#This Row],[Total_Revenue]]-CustomerData[[#This Row],[Discount_Amount]]) - CustomerData[[#This Row],[Total_Cost]]</f>
        <v>58705.049999999988</v>
      </c>
      <c r="N21" s="69" t="str">
        <f xml:space="preserve"> IF(CustomerData[[#This Row],[Profit/Loss]] &lt; 0, "Loss", IF(CustomerData[[#This Row],[Profit/Loss]] &gt; 0, "Profit"))</f>
        <v>Profit</v>
      </c>
      <c r="P21" s="63" t="s">
        <v>1193</v>
      </c>
      <c r="Q21" s="75">
        <v>1000</v>
      </c>
    </row>
    <row r="22" spans="1:17" ht="15.75" customHeight="1" x14ac:dyDescent="0.25">
      <c r="A22" s="22">
        <v>21</v>
      </c>
      <c r="B22" s="22" t="s">
        <v>211</v>
      </c>
      <c r="C22" s="22">
        <v>40</v>
      </c>
      <c r="D22" s="22" t="s">
        <v>190</v>
      </c>
      <c r="E2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2" s="22">
        <v>1394</v>
      </c>
      <c r="G22" s="22">
        <v>172</v>
      </c>
      <c r="H22" s="22">
        <v>460</v>
      </c>
      <c r="I2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2" s="65">
        <f xml:space="preserve"> CustomerData[[#This Row],[Quantity]] *CustomerData[[#This Row],[Cost]]</f>
        <v>239768</v>
      </c>
      <c r="K22" s="65">
        <f xml:space="preserve"> CustomerData[[#This Row],[Quantity]] * CustomerData[[#This Row],[Price]]</f>
        <v>641240</v>
      </c>
      <c r="L22" s="65">
        <f xml:space="preserve"> CustomerData[[#This Row],[Price]] * CustomerData[[#This Row],[Discount]]</f>
        <v>69</v>
      </c>
      <c r="M22" s="67">
        <f xml:space="preserve"> (CustomerData[[#This Row],[Total_Revenue]]-CustomerData[[#This Row],[Discount_Amount]]) - CustomerData[[#This Row],[Total_Cost]]</f>
        <v>401403</v>
      </c>
      <c r="N22" s="69" t="str">
        <f xml:space="preserve"> IF(CustomerData[[#This Row],[Profit/Loss]] &lt; 0, "Loss", IF(CustomerData[[#This Row],[Profit/Loss]] &gt; 0, "Profit"))</f>
        <v>Profit</v>
      </c>
    </row>
    <row r="23" spans="1:17" ht="15.75" customHeight="1" x14ac:dyDescent="0.25">
      <c r="A23" s="22">
        <v>22</v>
      </c>
      <c r="B23" s="22" t="s">
        <v>212</v>
      </c>
      <c r="C23" s="22">
        <v>66</v>
      </c>
      <c r="D23" s="22" t="s">
        <v>190</v>
      </c>
      <c r="E2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3" s="22">
        <v>1382</v>
      </c>
      <c r="G23" s="22">
        <v>144</v>
      </c>
      <c r="H23" s="22">
        <v>226</v>
      </c>
      <c r="I2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3" s="65">
        <f xml:space="preserve"> CustomerData[[#This Row],[Quantity]] *CustomerData[[#This Row],[Cost]]</f>
        <v>199008</v>
      </c>
      <c r="K23" s="65">
        <f xml:space="preserve"> CustomerData[[#This Row],[Quantity]] * CustomerData[[#This Row],[Price]]</f>
        <v>312332</v>
      </c>
      <c r="L23" s="65">
        <f xml:space="preserve"> CustomerData[[#This Row],[Price]] * CustomerData[[#This Row],[Discount]]</f>
        <v>33.9</v>
      </c>
      <c r="M23" s="67">
        <f xml:space="preserve"> (CustomerData[[#This Row],[Total_Revenue]]-CustomerData[[#This Row],[Discount_Amount]]) - CustomerData[[#This Row],[Total_Cost]]</f>
        <v>113290.09999999998</v>
      </c>
      <c r="N23" s="69" t="str">
        <f xml:space="preserve"> IF(CustomerData[[#This Row],[Profit/Loss]] &lt; 0, "Loss", IF(CustomerData[[#This Row],[Profit/Loss]] &gt; 0, "Profit"))</f>
        <v>Profit</v>
      </c>
    </row>
    <row r="24" spans="1:17" ht="15.75" customHeight="1" x14ac:dyDescent="0.25">
      <c r="A24" s="22">
        <v>23</v>
      </c>
      <c r="B24" s="22" t="s">
        <v>213</v>
      </c>
      <c r="C24" s="22">
        <v>24</v>
      </c>
      <c r="D24" s="22" t="s">
        <v>190</v>
      </c>
      <c r="E2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4" s="22">
        <v>1444</v>
      </c>
      <c r="G24" s="22">
        <v>373</v>
      </c>
      <c r="H24" s="22">
        <v>218</v>
      </c>
      <c r="I2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4" s="65">
        <f xml:space="preserve"> CustomerData[[#This Row],[Quantity]] *CustomerData[[#This Row],[Cost]]</f>
        <v>538612</v>
      </c>
      <c r="K24" s="65">
        <f xml:space="preserve"> CustomerData[[#This Row],[Quantity]] * CustomerData[[#This Row],[Price]]</f>
        <v>314792</v>
      </c>
      <c r="L24" s="65">
        <f xml:space="preserve"> CustomerData[[#This Row],[Price]] * CustomerData[[#This Row],[Discount]]</f>
        <v>32.699999999999996</v>
      </c>
      <c r="M24" s="67">
        <f xml:space="preserve"> (CustomerData[[#This Row],[Total_Revenue]]-CustomerData[[#This Row],[Discount_Amount]]) - CustomerData[[#This Row],[Total_Cost]]</f>
        <v>-223852.7</v>
      </c>
      <c r="N24" s="69" t="str">
        <f xml:space="preserve"> IF(CustomerData[[#This Row],[Profit/Loss]] &lt; 0, "Loss", IF(CustomerData[[#This Row],[Profit/Loss]] &gt; 0, "Profit"))</f>
        <v>Loss</v>
      </c>
    </row>
    <row r="25" spans="1:17" ht="15.75" customHeight="1" x14ac:dyDescent="0.25">
      <c r="A25" s="22">
        <v>24</v>
      </c>
      <c r="B25" s="22" t="s">
        <v>214</v>
      </c>
      <c r="C25" s="22">
        <v>82</v>
      </c>
      <c r="D25" s="22" t="s">
        <v>190</v>
      </c>
      <c r="E2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5" s="22">
        <v>1856</v>
      </c>
      <c r="G25" s="22">
        <v>252</v>
      </c>
      <c r="H25" s="22">
        <v>259</v>
      </c>
      <c r="I2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5" s="65">
        <f xml:space="preserve"> CustomerData[[#This Row],[Quantity]] *CustomerData[[#This Row],[Cost]]</f>
        <v>467712</v>
      </c>
      <c r="K25" s="65">
        <f xml:space="preserve"> CustomerData[[#This Row],[Quantity]] * CustomerData[[#This Row],[Price]]</f>
        <v>480704</v>
      </c>
      <c r="L25" s="65">
        <f xml:space="preserve"> CustomerData[[#This Row],[Price]] * CustomerData[[#This Row],[Discount]]</f>
        <v>64.75</v>
      </c>
      <c r="M25" s="67">
        <f xml:space="preserve"> (CustomerData[[#This Row],[Total_Revenue]]-CustomerData[[#This Row],[Discount_Amount]]) - CustomerData[[#This Row],[Total_Cost]]</f>
        <v>12927.25</v>
      </c>
      <c r="N25" s="69" t="str">
        <f xml:space="preserve"> IF(CustomerData[[#This Row],[Profit/Loss]] &lt; 0, "Loss", IF(CustomerData[[#This Row],[Profit/Loss]] &gt; 0, "Profit"))</f>
        <v>Profit</v>
      </c>
    </row>
    <row r="26" spans="1:17" ht="15.75" customHeight="1" x14ac:dyDescent="0.25">
      <c r="A26" s="22">
        <v>25</v>
      </c>
      <c r="B26" s="22" t="s">
        <v>215</v>
      </c>
      <c r="C26" s="22">
        <v>70</v>
      </c>
      <c r="D26" s="22" t="s">
        <v>192</v>
      </c>
      <c r="E2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6" s="22">
        <v>2408</v>
      </c>
      <c r="G26" s="22">
        <v>102</v>
      </c>
      <c r="H26" s="22">
        <v>435</v>
      </c>
      <c r="I2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6" s="65">
        <f xml:space="preserve"> CustomerData[[#This Row],[Quantity]] *CustomerData[[#This Row],[Cost]]</f>
        <v>245616</v>
      </c>
      <c r="K26" s="65">
        <f xml:space="preserve"> CustomerData[[#This Row],[Quantity]] * CustomerData[[#This Row],[Price]]</f>
        <v>1047480</v>
      </c>
      <c r="L26" s="65">
        <f xml:space="preserve"> CustomerData[[#This Row],[Price]] * CustomerData[[#This Row],[Discount]]</f>
        <v>108.75</v>
      </c>
      <c r="M26" s="67">
        <f xml:space="preserve"> (CustomerData[[#This Row],[Total_Revenue]]-CustomerData[[#This Row],[Discount_Amount]]) - CustomerData[[#This Row],[Total_Cost]]</f>
        <v>801755.25</v>
      </c>
      <c r="N26" s="69" t="str">
        <f xml:space="preserve"> IF(CustomerData[[#This Row],[Profit/Loss]] &lt; 0, "Loss", IF(CustomerData[[#This Row],[Profit/Loss]] &gt; 0, "Profit"))</f>
        <v>Profit</v>
      </c>
    </row>
    <row r="27" spans="1:17" ht="15.75" customHeight="1" x14ac:dyDescent="0.25">
      <c r="A27" s="22">
        <v>26</v>
      </c>
      <c r="B27" s="22" t="s">
        <v>216</v>
      </c>
      <c r="C27" s="22">
        <v>33</v>
      </c>
      <c r="D27" s="22" t="s">
        <v>192</v>
      </c>
      <c r="E2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7" s="22">
        <v>2029</v>
      </c>
      <c r="G27" s="22">
        <v>224</v>
      </c>
      <c r="H27" s="22">
        <v>400</v>
      </c>
      <c r="I2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7" s="65">
        <f xml:space="preserve"> CustomerData[[#This Row],[Quantity]] *CustomerData[[#This Row],[Cost]]</f>
        <v>454496</v>
      </c>
      <c r="K27" s="65">
        <f xml:space="preserve"> CustomerData[[#This Row],[Quantity]] * CustomerData[[#This Row],[Price]]</f>
        <v>811600</v>
      </c>
      <c r="L27" s="65">
        <f xml:space="preserve"> CustomerData[[#This Row],[Price]] * CustomerData[[#This Row],[Discount]]</f>
        <v>100</v>
      </c>
      <c r="M27" s="67">
        <f xml:space="preserve"> (CustomerData[[#This Row],[Total_Revenue]]-CustomerData[[#This Row],[Discount_Amount]]) - CustomerData[[#This Row],[Total_Cost]]</f>
        <v>357004</v>
      </c>
      <c r="N27" s="69" t="str">
        <f xml:space="preserve"> IF(CustomerData[[#This Row],[Profit/Loss]] &lt; 0, "Loss", IF(CustomerData[[#This Row],[Profit/Loss]] &gt; 0, "Profit"))</f>
        <v>Profit</v>
      </c>
    </row>
    <row r="28" spans="1:17" ht="15.75" customHeight="1" x14ac:dyDescent="0.25">
      <c r="A28" s="22">
        <v>27</v>
      </c>
      <c r="B28" s="22" t="s">
        <v>217</v>
      </c>
      <c r="C28" s="22">
        <v>64</v>
      </c>
      <c r="D28" s="22" t="s">
        <v>190</v>
      </c>
      <c r="E2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8" s="22">
        <v>1664</v>
      </c>
      <c r="G28" s="22">
        <v>380</v>
      </c>
      <c r="H28" s="22">
        <v>251</v>
      </c>
      <c r="I2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8" s="65">
        <f xml:space="preserve"> CustomerData[[#This Row],[Quantity]] *CustomerData[[#This Row],[Cost]]</f>
        <v>632320</v>
      </c>
      <c r="K28" s="65">
        <f xml:space="preserve"> CustomerData[[#This Row],[Quantity]] * CustomerData[[#This Row],[Price]]</f>
        <v>417664</v>
      </c>
      <c r="L28" s="65">
        <f xml:space="preserve"> CustomerData[[#This Row],[Price]] * CustomerData[[#This Row],[Discount]]</f>
        <v>62.75</v>
      </c>
      <c r="M28" s="67">
        <f xml:space="preserve"> (CustomerData[[#This Row],[Total_Revenue]]-CustomerData[[#This Row],[Discount_Amount]]) - CustomerData[[#This Row],[Total_Cost]]</f>
        <v>-214718.75</v>
      </c>
      <c r="N28" s="69" t="str">
        <f xml:space="preserve"> IF(CustomerData[[#This Row],[Profit/Loss]] &lt; 0, "Loss", IF(CustomerData[[#This Row],[Profit/Loss]] &gt; 0, "Profit"))</f>
        <v>Loss</v>
      </c>
    </row>
    <row r="29" spans="1:17" ht="15.75" customHeight="1" x14ac:dyDescent="0.25">
      <c r="A29" s="22">
        <v>28</v>
      </c>
      <c r="B29" s="22" t="s">
        <v>218</v>
      </c>
      <c r="C29" s="22">
        <v>58</v>
      </c>
      <c r="D29" s="22" t="s">
        <v>192</v>
      </c>
      <c r="E2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9" s="22">
        <v>1736</v>
      </c>
      <c r="G29" s="22">
        <v>346</v>
      </c>
      <c r="H29" s="22">
        <v>467</v>
      </c>
      <c r="I2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9" s="65">
        <f xml:space="preserve"> CustomerData[[#This Row],[Quantity]] *CustomerData[[#This Row],[Cost]]</f>
        <v>600656</v>
      </c>
      <c r="K29" s="65">
        <f xml:space="preserve"> CustomerData[[#This Row],[Quantity]] * CustomerData[[#This Row],[Price]]</f>
        <v>810712</v>
      </c>
      <c r="L29" s="65">
        <f xml:space="preserve"> CustomerData[[#This Row],[Price]] * CustomerData[[#This Row],[Discount]]</f>
        <v>116.75</v>
      </c>
      <c r="M29" s="67">
        <f xml:space="preserve"> (CustomerData[[#This Row],[Total_Revenue]]-CustomerData[[#This Row],[Discount_Amount]]) - CustomerData[[#This Row],[Total_Cost]]</f>
        <v>209939.25</v>
      </c>
      <c r="N29" s="69" t="str">
        <f xml:space="preserve"> IF(CustomerData[[#This Row],[Profit/Loss]] &lt; 0, "Loss", IF(CustomerData[[#This Row],[Profit/Loss]] &gt; 0, "Profit"))</f>
        <v>Profit</v>
      </c>
    </row>
    <row r="30" spans="1:17" ht="15.75" customHeight="1" x14ac:dyDescent="0.25">
      <c r="A30" s="22">
        <v>29</v>
      </c>
      <c r="B30" s="22" t="s">
        <v>219</v>
      </c>
      <c r="C30" s="22">
        <v>42</v>
      </c>
      <c r="D30" s="22" t="s">
        <v>190</v>
      </c>
      <c r="E3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0" s="22">
        <v>1417</v>
      </c>
      <c r="G30" s="22">
        <v>206</v>
      </c>
      <c r="H30" s="22">
        <v>257</v>
      </c>
      <c r="I3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0" s="65">
        <f xml:space="preserve"> CustomerData[[#This Row],[Quantity]] *CustomerData[[#This Row],[Cost]]</f>
        <v>291902</v>
      </c>
      <c r="K30" s="65">
        <f xml:space="preserve"> CustomerData[[#This Row],[Quantity]] * CustomerData[[#This Row],[Price]]</f>
        <v>364169</v>
      </c>
      <c r="L30" s="65">
        <f xml:space="preserve"> CustomerData[[#This Row],[Price]] * CustomerData[[#This Row],[Discount]]</f>
        <v>38.549999999999997</v>
      </c>
      <c r="M30" s="67">
        <f xml:space="preserve"> (CustomerData[[#This Row],[Total_Revenue]]-CustomerData[[#This Row],[Discount_Amount]]) - CustomerData[[#This Row],[Total_Cost]]</f>
        <v>72228.450000000012</v>
      </c>
      <c r="N30" s="69" t="str">
        <f xml:space="preserve"> IF(CustomerData[[#This Row],[Profit/Loss]] &lt; 0, "Loss", IF(CustomerData[[#This Row],[Profit/Loss]] &gt; 0, "Profit"))</f>
        <v>Profit</v>
      </c>
    </row>
    <row r="31" spans="1:17" ht="15.75" customHeight="1" x14ac:dyDescent="0.25">
      <c r="A31" s="22">
        <v>30</v>
      </c>
      <c r="B31" s="22" t="s">
        <v>220</v>
      </c>
      <c r="C31" s="22">
        <v>32</v>
      </c>
      <c r="D31" s="22" t="s">
        <v>192</v>
      </c>
      <c r="E3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1" s="22">
        <v>2060</v>
      </c>
      <c r="G31" s="22">
        <v>187</v>
      </c>
      <c r="H31" s="22">
        <v>447</v>
      </c>
      <c r="I3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1" s="65">
        <f xml:space="preserve"> CustomerData[[#This Row],[Quantity]] *CustomerData[[#This Row],[Cost]]</f>
        <v>385220</v>
      </c>
      <c r="K31" s="65">
        <f xml:space="preserve"> CustomerData[[#This Row],[Quantity]] * CustomerData[[#This Row],[Price]]</f>
        <v>920820</v>
      </c>
      <c r="L31" s="65">
        <f xml:space="preserve"> CustomerData[[#This Row],[Price]] * CustomerData[[#This Row],[Discount]]</f>
        <v>111.75</v>
      </c>
      <c r="M31" s="67">
        <f xml:space="preserve"> (CustomerData[[#This Row],[Total_Revenue]]-CustomerData[[#This Row],[Discount_Amount]]) - CustomerData[[#This Row],[Total_Cost]]</f>
        <v>535488.25</v>
      </c>
      <c r="N31" s="69" t="str">
        <f xml:space="preserve"> IF(CustomerData[[#This Row],[Profit/Loss]] &lt; 0, "Loss", IF(CustomerData[[#This Row],[Profit/Loss]] &gt; 0, "Profit"))</f>
        <v>Profit</v>
      </c>
    </row>
    <row r="32" spans="1:17" ht="15.75" customHeight="1" x14ac:dyDescent="0.25">
      <c r="A32" s="22">
        <v>31</v>
      </c>
      <c r="B32" s="22" t="s">
        <v>221</v>
      </c>
      <c r="C32" s="22">
        <v>45</v>
      </c>
      <c r="D32" s="22" t="s">
        <v>192</v>
      </c>
      <c r="E3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2" s="22">
        <v>1695</v>
      </c>
      <c r="G32" s="22">
        <v>386</v>
      </c>
      <c r="H32" s="22">
        <v>311</v>
      </c>
      <c r="I3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2" s="65">
        <f xml:space="preserve"> CustomerData[[#This Row],[Quantity]] *CustomerData[[#This Row],[Cost]]</f>
        <v>654270</v>
      </c>
      <c r="K32" s="65">
        <f xml:space="preserve"> CustomerData[[#This Row],[Quantity]] * CustomerData[[#This Row],[Price]]</f>
        <v>527145</v>
      </c>
      <c r="L32" s="65">
        <f xml:space="preserve"> CustomerData[[#This Row],[Price]] * CustomerData[[#This Row],[Discount]]</f>
        <v>77.75</v>
      </c>
      <c r="M32" s="67">
        <f xml:space="preserve"> (CustomerData[[#This Row],[Total_Revenue]]-CustomerData[[#This Row],[Discount_Amount]]) - CustomerData[[#This Row],[Total_Cost]]</f>
        <v>-127202.75</v>
      </c>
      <c r="N32" s="69" t="str">
        <f xml:space="preserve"> IF(CustomerData[[#This Row],[Profit/Loss]] &lt; 0, "Loss", IF(CustomerData[[#This Row],[Profit/Loss]] &gt; 0, "Profit"))</f>
        <v>Loss</v>
      </c>
    </row>
    <row r="33" spans="1:19" ht="15.75" customHeight="1" x14ac:dyDescent="0.25">
      <c r="A33" s="22">
        <v>32</v>
      </c>
      <c r="B33" s="22" t="s">
        <v>222</v>
      </c>
      <c r="C33" s="22">
        <v>72</v>
      </c>
      <c r="D33" s="22" t="s">
        <v>190</v>
      </c>
      <c r="E3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3" s="22">
        <v>1803</v>
      </c>
      <c r="G33" s="22">
        <v>177</v>
      </c>
      <c r="H33" s="22">
        <v>372</v>
      </c>
      <c r="I3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3" s="65">
        <f xml:space="preserve"> CustomerData[[#This Row],[Quantity]] *CustomerData[[#This Row],[Cost]]</f>
        <v>319131</v>
      </c>
      <c r="K33" s="65">
        <f xml:space="preserve"> CustomerData[[#This Row],[Quantity]] * CustomerData[[#This Row],[Price]]</f>
        <v>670716</v>
      </c>
      <c r="L33" s="65">
        <f xml:space="preserve"> CustomerData[[#This Row],[Price]] * CustomerData[[#This Row],[Discount]]</f>
        <v>93</v>
      </c>
      <c r="M33" s="67">
        <f xml:space="preserve"> (CustomerData[[#This Row],[Total_Revenue]]-CustomerData[[#This Row],[Discount_Amount]]) - CustomerData[[#This Row],[Total_Cost]]</f>
        <v>351492</v>
      </c>
      <c r="N33" s="69" t="str">
        <f xml:space="preserve"> IF(CustomerData[[#This Row],[Profit/Loss]] &lt; 0, "Loss", IF(CustomerData[[#This Row],[Profit/Loss]] &gt; 0, "Profit"))</f>
        <v>Profit</v>
      </c>
    </row>
    <row r="34" spans="1:19" ht="15.75" customHeight="1" x14ac:dyDescent="0.25">
      <c r="A34" s="22">
        <v>33</v>
      </c>
      <c r="B34" s="22" t="s">
        <v>223</v>
      </c>
      <c r="C34" s="22">
        <v>63</v>
      </c>
      <c r="D34" s="22" t="s">
        <v>192</v>
      </c>
      <c r="E3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4" s="22">
        <v>2497</v>
      </c>
      <c r="G34" s="22">
        <v>238</v>
      </c>
      <c r="H34" s="22">
        <v>399</v>
      </c>
      <c r="I3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4" s="65">
        <f xml:space="preserve"> CustomerData[[#This Row],[Quantity]] *CustomerData[[#This Row],[Cost]]</f>
        <v>594286</v>
      </c>
      <c r="K34" s="65">
        <f xml:space="preserve"> CustomerData[[#This Row],[Quantity]] * CustomerData[[#This Row],[Price]]</f>
        <v>996303</v>
      </c>
      <c r="L34" s="65">
        <f xml:space="preserve"> CustomerData[[#This Row],[Price]] * CustomerData[[#This Row],[Discount]]</f>
        <v>99.75</v>
      </c>
      <c r="M34" s="67">
        <f xml:space="preserve"> (CustomerData[[#This Row],[Total_Revenue]]-CustomerData[[#This Row],[Discount_Amount]]) - CustomerData[[#This Row],[Total_Cost]]</f>
        <v>401917.25</v>
      </c>
      <c r="N34" s="69" t="str">
        <f xml:space="preserve"> IF(CustomerData[[#This Row],[Profit/Loss]] &lt; 0, "Loss", IF(CustomerData[[#This Row],[Profit/Loss]] &gt; 0, "Profit"))</f>
        <v>Profit</v>
      </c>
    </row>
    <row r="35" spans="1:19" ht="15.75" customHeight="1" x14ac:dyDescent="0.25">
      <c r="A35" s="22">
        <v>34</v>
      </c>
      <c r="B35" s="22" t="s">
        <v>224</v>
      </c>
      <c r="C35" s="22">
        <v>82</v>
      </c>
      <c r="D35" s="22" t="s">
        <v>192</v>
      </c>
      <c r="E3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5" s="22">
        <v>1190</v>
      </c>
      <c r="G35" s="22">
        <v>149</v>
      </c>
      <c r="H35" s="22">
        <v>319</v>
      </c>
      <c r="I3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5" s="65">
        <f xml:space="preserve"> CustomerData[[#This Row],[Quantity]] *CustomerData[[#This Row],[Cost]]</f>
        <v>177310</v>
      </c>
      <c r="K35" s="65">
        <f xml:space="preserve"> CustomerData[[#This Row],[Quantity]] * CustomerData[[#This Row],[Price]]</f>
        <v>379610</v>
      </c>
      <c r="L35" s="65">
        <f xml:space="preserve"> CustomerData[[#This Row],[Price]] * CustomerData[[#This Row],[Discount]]</f>
        <v>47.85</v>
      </c>
      <c r="M35" s="67">
        <f xml:space="preserve"> (CustomerData[[#This Row],[Total_Revenue]]-CustomerData[[#This Row],[Discount_Amount]]) - CustomerData[[#This Row],[Total_Cost]]</f>
        <v>202252.15000000002</v>
      </c>
      <c r="N35" s="69" t="str">
        <f xml:space="preserve"> IF(CustomerData[[#This Row],[Profit/Loss]] &lt; 0, "Loss", IF(CustomerData[[#This Row],[Profit/Loss]] &gt; 0, "Profit"))</f>
        <v>Profit</v>
      </c>
    </row>
    <row r="36" spans="1:19" ht="15.75" customHeight="1" x14ac:dyDescent="0.25">
      <c r="A36" s="22">
        <v>35</v>
      </c>
      <c r="B36" s="22" t="s">
        <v>225</v>
      </c>
      <c r="C36" s="22">
        <v>78</v>
      </c>
      <c r="D36" s="22" t="s">
        <v>192</v>
      </c>
      <c r="E3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6" s="22">
        <v>1541</v>
      </c>
      <c r="G36" s="22">
        <v>289</v>
      </c>
      <c r="H36" s="22">
        <v>338</v>
      </c>
      <c r="I3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6" s="65">
        <f xml:space="preserve"> CustomerData[[#This Row],[Quantity]] *CustomerData[[#This Row],[Cost]]</f>
        <v>445349</v>
      </c>
      <c r="K36" s="65">
        <f xml:space="preserve"> CustomerData[[#This Row],[Quantity]] * CustomerData[[#This Row],[Price]]</f>
        <v>520858</v>
      </c>
      <c r="L36" s="65">
        <f xml:space="preserve"> CustomerData[[#This Row],[Price]] * CustomerData[[#This Row],[Discount]]</f>
        <v>84.5</v>
      </c>
      <c r="M36" s="67">
        <f xml:space="preserve"> (CustomerData[[#This Row],[Total_Revenue]]-CustomerData[[#This Row],[Discount_Amount]]) - CustomerData[[#This Row],[Total_Cost]]</f>
        <v>75424.5</v>
      </c>
      <c r="N36" s="69" t="str">
        <f xml:space="preserve"> IF(CustomerData[[#This Row],[Profit/Loss]] &lt; 0, "Loss", IF(CustomerData[[#This Row],[Profit/Loss]] &gt; 0, "Profit"))</f>
        <v>Profit</v>
      </c>
    </row>
    <row r="37" spans="1:19" ht="15.75" customHeight="1" x14ac:dyDescent="0.25">
      <c r="A37" s="22">
        <v>36</v>
      </c>
      <c r="B37" s="22" t="s">
        <v>226</v>
      </c>
      <c r="C37" s="22">
        <v>33</v>
      </c>
      <c r="D37" s="22" t="s">
        <v>192</v>
      </c>
      <c r="E3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7" s="22">
        <v>2053</v>
      </c>
      <c r="G37" s="22">
        <v>346</v>
      </c>
      <c r="H37" s="22">
        <v>229</v>
      </c>
      <c r="I3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7" s="65">
        <f xml:space="preserve"> CustomerData[[#This Row],[Quantity]] *CustomerData[[#This Row],[Cost]]</f>
        <v>710338</v>
      </c>
      <c r="K37" s="65">
        <f xml:space="preserve"> CustomerData[[#This Row],[Quantity]] * CustomerData[[#This Row],[Price]]</f>
        <v>470137</v>
      </c>
      <c r="L37" s="65">
        <f xml:space="preserve"> CustomerData[[#This Row],[Price]] * CustomerData[[#This Row],[Discount]]</f>
        <v>57.25</v>
      </c>
      <c r="M37" s="67">
        <f xml:space="preserve"> (CustomerData[[#This Row],[Total_Revenue]]-CustomerData[[#This Row],[Discount_Amount]]) - CustomerData[[#This Row],[Total_Cost]]</f>
        <v>-240258.25</v>
      </c>
      <c r="N37" s="69" t="str">
        <f xml:space="preserve"> IF(CustomerData[[#This Row],[Profit/Loss]] &lt; 0, "Loss", IF(CustomerData[[#This Row],[Profit/Loss]] &gt; 0, "Profit"))</f>
        <v>Loss</v>
      </c>
      <c r="S37" s="49"/>
    </row>
    <row r="38" spans="1:19" ht="15.75" customHeight="1" x14ac:dyDescent="0.25">
      <c r="A38" s="22">
        <v>37</v>
      </c>
      <c r="B38" s="22" t="s">
        <v>227</v>
      </c>
      <c r="C38" s="22">
        <v>35</v>
      </c>
      <c r="D38" s="22" t="s">
        <v>192</v>
      </c>
      <c r="E3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8" s="22">
        <v>2458</v>
      </c>
      <c r="G38" s="22">
        <v>164</v>
      </c>
      <c r="H38" s="22">
        <v>338</v>
      </c>
      <c r="I3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8" s="65">
        <f xml:space="preserve"> CustomerData[[#This Row],[Quantity]] *CustomerData[[#This Row],[Cost]]</f>
        <v>403112</v>
      </c>
      <c r="K38" s="65">
        <f xml:space="preserve"> CustomerData[[#This Row],[Quantity]] * CustomerData[[#This Row],[Price]]</f>
        <v>830804</v>
      </c>
      <c r="L38" s="65">
        <f xml:space="preserve"> CustomerData[[#This Row],[Price]] * CustomerData[[#This Row],[Discount]]</f>
        <v>84.5</v>
      </c>
      <c r="M38" s="67">
        <f xml:space="preserve"> (CustomerData[[#This Row],[Total_Revenue]]-CustomerData[[#This Row],[Discount_Amount]]) - CustomerData[[#This Row],[Total_Cost]]</f>
        <v>427607.5</v>
      </c>
      <c r="N38" s="69" t="str">
        <f xml:space="preserve"> IF(CustomerData[[#This Row],[Profit/Loss]] &lt; 0, "Loss", IF(CustomerData[[#This Row],[Profit/Loss]] &gt; 0, "Profit"))</f>
        <v>Profit</v>
      </c>
    </row>
    <row r="39" spans="1:19" ht="15.75" customHeight="1" x14ac:dyDescent="0.25">
      <c r="A39" s="22">
        <v>38</v>
      </c>
      <c r="B39" s="22" t="s">
        <v>228</v>
      </c>
      <c r="C39" s="22">
        <v>38</v>
      </c>
      <c r="D39" s="22" t="s">
        <v>192</v>
      </c>
      <c r="E3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9" s="22">
        <v>1461</v>
      </c>
      <c r="G39" s="22">
        <v>100</v>
      </c>
      <c r="H39" s="22">
        <v>282</v>
      </c>
      <c r="I3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9" s="65">
        <f xml:space="preserve"> CustomerData[[#This Row],[Quantity]] *CustomerData[[#This Row],[Cost]]</f>
        <v>146100</v>
      </c>
      <c r="K39" s="65">
        <f xml:space="preserve"> CustomerData[[#This Row],[Quantity]] * CustomerData[[#This Row],[Price]]</f>
        <v>412002</v>
      </c>
      <c r="L39" s="65">
        <f xml:space="preserve"> CustomerData[[#This Row],[Price]] * CustomerData[[#This Row],[Discount]]</f>
        <v>42.3</v>
      </c>
      <c r="M39" s="67">
        <f xml:space="preserve"> (CustomerData[[#This Row],[Total_Revenue]]-CustomerData[[#This Row],[Discount_Amount]]) - CustomerData[[#This Row],[Total_Cost]]</f>
        <v>265859.7</v>
      </c>
      <c r="N39" s="69" t="str">
        <f xml:space="preserve"> IF(CustomerData[[#This Row],[Profit/Loss]] &lt; 0, "Loss", IF(CustomerData[[#This Row],[Profit/Loss]] &gt; 0, "Profit"))</f>
        <v>Profit</v>
      </c>
    </row>
    <row r="40" spans="1:19" ht="15.75" customHeight="1" x14ac:dyDescent="0.25">
      <c r="A40" s="22">
        <v>39</v>
      </c>
      <c r="B40" s="22" t="s">
        <v>229</v>
      </c>
      <c r="C40" s="22">
        <v>75</v>
      </c>
      <c r="D40" s="22" t="s">
        <v>192</v>
      </c>
      <c r="E4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0" s="22">
        <v>1113</v>
      </c>
      <c r="G40" s="22">
        <v>277</v>
      </c>
      <c r="H40" s="22">
        <v>478</v>
      </c>
      <c r="I4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0" s="65">
        <f xml:space="preserve"> CustomerData[[#This Row],[Quantity]] *CustomerData[[#This Row],[Cost]]</f>
        <v>308301</v>
      </c>
      <c r="K40" s="65">
        <f xml:space="preserve"> CustomerData[[#This Row],[Quantity]] * CustomerData[[#This Row],[Price]]</f>
        <v>532014</v>
      </c>
      <c r="L40" s="65">
        <f xml:space="preserve"> CustomerData[[#This Row],[Price]] * CustomerData[[#This Row],[Discount]]</f>
        <v>71.7</v>
      </c>
      <c r="M40" s="67">
        <f xml:space="preserve"> (CustomerData[[#This Row],[Total_Revenue]]-CustomerData[[#This Row],[Discount_Amount]]) - CustomerData[[#This Row],[Total_Cost]]</f>
        <v>223641.30000000005</v>
      </c>
      <c r="N40" s="69" t="str">
        <f xml:space="preserve"> IF(CustomerData[[#This Row],[Profit/Loss]] &lt; 0, "Loss", IF(CustomerData[[#This Row],[Profit/Loss]] &gt; 0, "Profit"))</f>
        <v>Profit</v>
      </c>
    </row>
    <row r="41" spans="1:19" ht="15.75" customHeight="1" x14ac:dyDescent="0.25">
      <c r="A41" s="22">
        <v>40</v>
      </c>
      <c r="B41" s="22" t="s">
        <v>230</v>
      </c>
      <c r="C41" s="22">
        <v>29</v>
      </c>
      <c r="D41" s="22" t="s">
        <v>192</v>
      </c>
      <c r="E4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1" s="22">
        <v>1745</v>
      </c>
      <c r="G41" s="22">
        <v>148</v>
      </c>
      <c r="H41" s="22">
        <v>530</v>
      </c>
      <c r="I4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1" s="65">
        <f xml:space="preserve"> CustomerData[[#This Row],[Quantity]] *CustomerData[[#This Row],[Cost]]</f>
        <v>258260</v>
      </c>
      <c r="K41" s="65">
        <f xml:space="preserve"> CustomerData[[#This Row],[Quantity]] * CustomerData[[#This Row],[Price]]</f>
        <v>924850</v>
      </c>
      <c r="L41" s="65">
        <f xml:space="preserve"> CustomerData[[#This Row],[Price]] * CustomerData[[#This Row],[Discount]]</f>
        <v>132.5</v>
      </c>
      <c r="M41" s="67">
        <f xml:space="preserve"> (CustomerData[[#This Row],[Total_Revenue]]-CustomerData[[#This Row],[Discount_Amount]]) - CustomerData[[#This Row],[Total_Cost]]</f>
        <v>666457.5</v>
      </c>
      <c r="N41" s="69" t="str">
        <f xml:space="preserve"> IF(CustomerData[[#This Row],[Profit/Loss]] &lt; 0, "Loss", IF(CustomerData[[#This Row],[Profit/Loss]] &gt; 0, "Profit"))</f>
        <v>Profit</v>
      </c>
    </row>
    <row r="42" spans="1:19" ht="15.75" customHeight="1" x14ac:dyDescent="0.25">
      <c r="A42" s="22">
        <v>41</v>
      </c>
      <c r="B42" s="22" t="s">
        <v>231</v>
      </c>
      <c r="C42" s="22">
        <v>58</v>
      </c>
      <c r="D42" s="22" t="s">
        <v>190</v>
      </c>
      <c r="E4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2" s="22">
        <v>2350</v>
      </c>
      <c r="G42" s="22">
        <v>313</v>
      </c>
      <c r="H42" s="22">
        <v>480</v>
      </c>
      <c r="I4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2" s="65">
        <f xml:space="preserve"> CustomerData[[#This Row],[Quantity]] *CustomerData[[#This Row],[Cost]]</f>
        <v>735550</v>
      </c>
      <c r="K42" s="65">
        <f xml:space="preserve"> CustomerData[[#This Row],[Quantity]] * CustomerData[[#This Row],[Price]]</f>
        <v>1128000</v>
      </c>
      <c r="L42" s="65">
        <f xml:space="preserve"> CustomerData[[#This Row],[Price]] * CustomerData[[#This Row],[Discount]]</f>
        <v>120</v>
      </c>
      <c r="M42" s="67">
        <f xml:space="preserve"> (CustomerData[[#This Row],[Total_Revenue]]-CustomerData[[#This Row],[Discount_Amount]]) - CustomerData[[#This Row],[Total_Cost]]</f>
        <v>392330</v>
      </c>
      <c r="N42" s="69" t="str">
        <f xml:space="preserve"> IF(CustomerData[[#This Row],[Profit/Loss]] &lt; 0, "Loss", IF(CustomerData[[#This Row],[Profit/Loss]] &gt; 0, "Profit"))</f>
        <v>Profit</v>
      </c>
    </row>
    <row r="43" spans="1:19" ht="15.75" customHeight="1" x14ac:dyDescent="0.25">
      <c r="A43" s="22">
        <v>42</v>
      </c>
      <c r="B43" s="22" t="s">
        <v>232</v>
      </c>
      <c r="C43" s="22">
        <v>33</v>
      </c>
      <c r="D43" s="22" t="s">
        <v>190</v>
      </c>
      <c r="E4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3" s="22">
        <v>1609</v>
      </c>
      <c r="G43" s="22">
        <v>196</v>
      </c>
      <c r="H43" s="22">
        <v>411</v>
      </c>
      <c r="I4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3" s="65">
        <f xml:space="preserve"> CustomerData[[#This Row],[Quantity]] *CustomerData[[#This Row],[Cost]]</f>
        <v>315364</v>
      </c>
      <c r="K43" s="65">
        <f xml:space="preserve"> CustomerData[[#This Row],[Quantity]] * CustomerData[[#This Row],[Price]]</f>
        <v>661299</v>
      </c>
      <c r="L43" s="65">
        <f xml:space="preserve"> CustomerData[[#This Row],[Price]] * CustomerData[[#This Row],[Discount]]</f>
        <v>102.75</v>
      </c>
      <c r="M43" s="67">
        <f xml:space="preserve"> (CustomerData[[#This Row],[Total_Revenue]]-CustomerData[[#This Row],[Discount_Amount]]) - CustomerData[[#This Row],[Total_Cost]]</f>
        <v>345832.25</v>
      </c>
      <c r="N43" s="69" t="str">
        <f xml:space="preserve"> IF(CustomerData[[#This Row],[Profit/Loss]] &lt; 0, "Loss", IF(CustomerData[[#This Row],[Profit/Loss]] &gt; 0, "Profit"))</f>
        <v>Profit</v>
      </c>
    </row>
    <row r="44" spans="1:19" ht="15.75" customHeight="1" x14ac:dyDescent="0.25">
      <c r="A44" s="22">
        <v>43</v>
      </c>
      <c r="B44" s="22" t="s">
        <v>233</v>
      </c>
      <c r="C44" s="22">
        <v>77</v>
      </c>
      <c r="D44" s="22" t="s">
        <v>190</v>
      </c>
      <c r="E4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4" s="22">
        <v>1788</v>
      </c>
      <c r="G44" s="22">
        <v>302</v>
      </c>
      <c r="H44" s="22">
        <v>204</v>
      </c>
      <c r="I4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4" s="65">
        <f xml:space="preserve"> CustomerData[[#This Row],[Quantity]] *CustomerData[[#This Row],[Cost]]</f>
        <v>539976</v>
      </c>
      <c r="K44" s="65">
        <f xml:space="preserve"> CustomerData[[#This Row],[Quantity]] * CustomerData[[#This Row],[Price]]</f>
        <v>364752</v>
      </c>
      <c r="L44" s="65">
        <f xml:space="preserve"> CustomerData[[#This Row],[Price]] * CustomerData[[#This Row],[Discount]]</f>
        <v>51</v>
      </c>
      <c r="M44" s="67">
        <f xml:space="preserve"> (CustomerData[[#This Row],[Total_Revenue]]-CustomerData[[#This Row],[Discount_Amount]]) - CustomerData[[#This Row],[Total_Cost]]</f>
        <v>-175275</v>
      </c>
      <c r="N44" s="69" t="str">
        <f xml:space="preserve"> IF(CustomerData[[#This Row],[Profit/Loss]] &lt; 0, "Loss", IF(CustomerData[[#This Row],[Profit/Loss]] &gt; 0, "Profit"))</f>
        <v>Loss</v>
      </c>
    </row>
    <row r="45" spans="1:19" ht="15.75" customHeight="1" x14ac:dyDescent="0.25">
      <c r="A45" s="22">
        <v>44</v>
      </c>
      <c r="B45" s="22" t="s">
        <v>234</v>
      </c>
      <c r="C45" s="22">
        <v>42</v>
      </c>
      <c r="D45" s="22" t="s">
        <v>190</v>
      </c>
      <c r="E4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5" s="22">
        <v>1698</v>
      </c>
      <c r="G45" s="22">
        <v>296</v>
      </c>
      <c r="H45" s="22">
        <v>536</v>
      </c>
      <c r="I4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5" s="65">
        <f xml:space="preserve"> CustomerData[[#This Row],[Quantity]] *CustomerData[[#This Row],[Cost]]</f>
        <v>502608</v>
      </c>
      <c r="K45" s="65">
        <f xml:space="preserve"> CustomerData[[#This Row],[Quantity]] * CustomerData[[#This Row],[Price]]</f>
        <v>910128</v>
      </c>
      <c r="L45" s="65">
        <f xml:space="preserve"> CustomerData[[#This Row],[Price]] * CustomerData[[#This Row],[Discount]]</f>
        <v>134</v>
      </c>
      <c r="M45" s="67">
        <f xml:space="preserve"> (CustomerData[[#This Row],[Total_Revenue]]-CustomerData[[#This Row],[Discount_Amount]]) - CustomerData[[#This Row],[Total_Cost]]</f>
        <v>407386</v>
      </c>
      <c r="N45" s="69" t="str">
        <f xml:space="preserve"> IF(CustomerData[[#This Row],[Profit/Loss]] &lt; 0, "Loss", IF(CustomerData[[#This Row],[Profit/Loss]] &gt; 0, "Profit"))</f>
        <v>Profit</v>
      </c>
    </row>
    <row r="46" spans="1:19" ht="15.75" customHeight="1" x14ac:dyDescent="0.25">
      <c r="A46" s="22">
        <v>45</v>
      </c>
      <c r="B46" s="22" t="s">
        <v>235</v>
      </c>
      <c r="C46" s="22">
        <v>57</v>
      </c>
      <c r="D46" s="22" t="s">
        <v>192</v>
      </c>
      <c r="E4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6" s="22">
        <v>2081</v>
      </c>
      <c r="G46" s="22">
        <v>378</v>
      </c>
      <c r="H46" s="22">
        <v>433</v>
      </c>
      <c r="I4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6" s="65">
        <f xml:space="preserve"> CustomerData[[#This Row],[Quantity]] *CustomerData[[#This Row],[Cost]]</f>
        <v>786618</v>
      </c>
      <c r="K46" s="65">
        <f xml:space="preserve"> CustomerData[[#This Row],[Quantity]] * CustomerData[[#This Row],[Price]]</f>
        <v>901073</v>
      </c>
      <c r="L46" s="65">
        <f xml:space="preserve"> CustomerData[[#This Row],[Price]] * CustomerData[[#This Row],[Discount]]</f>
        <v>108.25</v>
      </c>
      <c r="M46" s="67">
        <f xml:space="preserve"> (CustomerData[[#This Row],[Total_Revenue]]-CustomerData[[#This Row],[Discount_Amount]]) - CustomerData[[#This Row],[Total_Cost]]</f>
        <v>114346.75</v>
      </c>
      <c r="N46" s="69" t="str">
        <f xml:space="preserve"> IF(CustomerData[[#This Row],[Profit/Loss]] &lt; 0, "Loss", IF(CustomerData[[#This Row],[Profit/Loss]] &gt; 0, "Profit"))</f>
        <v>Profit</v>
      </c>
    </row>
    <row r="47" spans="1:19" ht="15.75" customHeight="1" x14ac:dyDescent="0.25">
      <c r="A47" s="22">
        <v>46</v>
      </c>
      <c r="B47" s="22" t="s">
        <v>236</v>
      </c>
      <c r="C47" s="22">
        <v>65</v>
      </c>
      <c r="D47" s="22" t="s">
        <v>190</v>
      </c>
      <c r="E4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7" s="22">
        <v>1729</v>
      </c>
      <c r="G47" s="22">
        <v>129</v>
      </c>
      <c r="H47" s="22">
        <v>307</v>
      </c>
      <c r="I4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7" s="65">
        <f xml:space="preserve"> CustomerData[[#This Row],[Quantity]] *CustomerData[[#This Row],[Cost]]</f>
        <v>223041</v>
      </c>
      <c r="K47" s="65">
        <f xml:space="preserve"> CustomerData[[#This Row],[Quantity]] * CustomerData[[#This Row],[Price]]</f>
        <v>530803</v>
      </c>
      <c r="L47" s="65">
        <f xml:space="preserve"> CustomerData[[#This Row],[Price]] * CustomerData[[#This Row],[Discount]]</f>
        <v>76.75</v>
      </c>
      <c r="M47" s="67">
        <f xml:space="preserve"> (CustomerData[[#This Row],[Total_Revenue]]-CustomerData[[#This Row],[Discount_Amount]]) - CustomerData[[#This Row],[Total_Cost]]</f>
        <v>307685.25</v>
      </c>
      <c r="N47" s="69" t="str">
        <f xml:space="preserve"> IF(CustomerData[[#This Row],[Profit/Loss]] &lt; 0, "Loss", IF(CustomerData[[#This Row],[Profit/Loss]] &gt; 0, "Profit"))</f>
        <v>Profit</v>
      </c>
    </row>
    <row r="48" spans="1:19" ht="15.75" customHeight="1" x14ac:dyDescent="0.25">
      <c r="A48" s="22">
        <v>47</v>
      </c>
      <c r="B48" s="22" t="s">
        <v>237</v>
      </c>
      <c r="C48" s="22">
        <v>30</v>
      </c>
      <c r="D48" s="22" t="s">
        <v>192</v>
      </c>
      <c r="E4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8" s="22">
        <v>1758</v>
      </c>
      <c r="G48" s="22">
        <v>133</v>
      </c>
      <c r="H48" s="22">
        <v>252</v>
      </c>
      <c r="I4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8" s="65">
        <f xml:space="preserve"> CustomerData[[#This Row],[Quantity]] *CustomerData[[#This Row],[Cost]]</f>
        <v>233814</v>
      </c>
      <c r="K48" s="65">
        <f xml:space="preserve"> CustomerData[[#This Row],[Quantity]] * CustomerData[[#This Row],[Price]]</f>
        <v>443016</v>
      </c>
      <c r="L48" s="65">
        <f xml:space="preserve"> CustomerData[[#This Row],[Price]] * CustomerData[[#This Row],[Discount]]</f>
        <v>63</v>
      </c>
      <c r="M48" s="67">
        <f xml:space="preserve"> (CustomerData[[#This Row],[Total_Revenue]]-CustomerData[[#This Row],[Discount_Amount]]) - CustomerData[[#This Row],[Total_Cost]]</f>
        <v>209139</v>
      </c>
      <c r="N48" s="69" t="str">
        <f xml:space="preserve"> IF(CustomerData[[#This Row],[Profit/Loss]] &lt; 0, "Loss", IF(CustomerData[[#This Row],[Profit/Loss]] &gt; 0, "Profit"))</f>
        <v>Profit</v>
      </c>
    </row>
    <row r="49" spans="1:14" ht="15.75" customHeight="1" x14ac:dyDescent="0.25">
      <c r="A49" s="22">
        <v>48</v>
      </c>
      <c r="B49" s="22" t="s">
        <v>238</v>
      </c>
      <c r="C49" s="22">
        <v>67</v>
      </c>
      <c r="D49" s="22" t="s">
        <v>192</v>
      </c>
      <c r="E4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9" s="22">
        <v>1242</v>
      </c>
      <c r="G49" s="22">
        <v>304</v>
      </c>
      <c r="H49" s="22">
        <v>378</v>
      </c>
      <c r="I4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9" s="65">
        <f xml:space="preserve"> CustomerData[[#This Row],[Quantity]] *CustomerData[[#This Row],[Cost]]</f>
        <v>377568</v>
      </c>
      <c r="K49" s="65">
        <f xml:space="preserve"> CustomerData[[#This Row],[Quantity]] * CustomerData[[#This Row],[Price]]</f>
        <v>469476</v>
      </c>
      <c r="L49" s="65">
        <f xml:space="preserve"> CustomerData[[#This Row],[Price]] * CustomerData[[#This Row],[Discount]]</f>
        <v>56.699999999999996</v>
      </c>
      <c r="M49" s="67">
        <f xml:space="preserve"> (CustomerData[[#This Row],[Total_Revenue]]-CustomerData[[#This Row],[Discount_Amount]]) - CustomerData[[#This Row],[Total_Cost]]</f>
        <v>91851.299999999988</v>
      </c>
      <c r="N49" s="69" t="str">
        <f xml:space="preserve"> IF(CustomerData[[#This Row],[Profit/Loss]] &lt; 0, "Loss", IF(CustomerData[[#This Row],[Profit/Loss]] &gt; 0, "Profit"))</f>
        <v>Profit</v>
      </c>
    </row>
    <row r="50" spans="1:14" ht="15.75" customHeight="1" x14ac:dyDescent="0.25">
      <c r="A50" s="22">
        <v>49</v>
      </c>
      <c r="B50" s="22" t="s">
        <v>239</v>
      </c>
      <c r="C50" s="22">
        <v>73</v>
      </c>
      <c r="D50" s="22" t="s">
        <v>192</v>
      </c>
      <c r="E5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0" s="22">
        <v>1712</v>
      </c>
      <c r="G50" s="22">
        <v>366</v>
      </c>
      <c r="H50" s="22">
        <v>446</v>
      </c>
      <c r="I5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0" s="65">
        <f xml:space="preserve"> CustomerData[[#This Row],[Quantity]] *CustomerData[[#This Row],[Cost]]</f>
        <v>626592</v>
      </c>
      <c r="K50" s="65">
        <f xml:space="preserve"> CustomerData[[#This Row],[Quantity]] * CustomerData[[#This Row],[Price]]</f>
        <v>763552</v>
      </c>
      <c r="L50" s="65">
        <f xml:space="preserve"> CustomerData[[#This Row],[Price]] * CustomerData[[#This Row],[Discount]]</f>
        <v>111.5</v>
      </c>
      <c r="M50" s="67">
        <f xml:space="preserve"> (CustomerData[[#This Row],[Total_Revenue]]-CustomerData[[#This Row],[Discount_Amount]]) - CustomerData[[#This Row],[Total_Cost]]</f>
        <v>136848.5</v>
      </c>
      <c r="N50" s="69" t="str">
        <f xml:space="preserve"> IF(CustomerData[[#This Row],[Profit/Loss]] &lt; 0, "Loss", IF(CustomerData[[#This Row],[Profit/Loss]] &gt; 0, "Profit"))</f>
        <v>Profit</v>
      </c>
    </row>
    <row r="51" spans="1:14" ht="15.75" customHeight="1" x14ac:dyDescent="0.25">
      <c r="A51" s="22">
        <v>50</v>
      </c>
      <c r="B51" s="22" t="s">
        <v>240</v>
      </c>
      <c r="C51" s="22">
        <v>39</v>
      </c>
      <c r="D51" s="22" t="s">
        <v>190</v>
      </c>
      <c r="E5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1" s="22">
        <v>1221</v>
      </c>
      <c r="G51" s="22">
        <v>381</v>
      </c>
      <c r="H51" s="22">
        <v>277</v>
      </c>
      <c r="I5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1" s="65">
        <f xml:space="preserve"> CustomerData[[#This Row],[Quantity]] *CustomerData[[#This Row],[Cost]]</f>
        <v>465201</v>
      </c>
      <c r="K51" s="65">
        <f xml:space="preserve"> CustomerData[[#This Row],[Quantity]] * CustomerData[[#This Row],[Price]]</f>
        <v>338217</v>
      </c>
      <c r="L51" s="65">
        <f xml:space="preserve"> CustomerData[[#This Row],[Price]] * CustomerData[[#This Row],[Discount]]</f>
        <v>41.55</v>
      </c>
      <c r="M51" s="67">
        <f xml:space="preserve"> (CustomerData[[#This Row],[Total_Revenue]]-CustomerData[[#This Row],[Discount_Amount]]) - CustomerData[[#This Row],[Total_Cost]]</f>
        <v>-127025.54999999999</v>
      </c>
      <c r="N51" s="69" t="str">
        <f xml:space="preserve"> IF(CustomerData[[#This Row],[Profit/Loss]] &lt; 0, "Loss", IF(CustomerData[[#This Row],[Profit/Loss]] &gt; 0, "Profit"))</f>
        <v>Loss</v>
      </c>
    </row>
    <row r="52" spans="1:14" ht="15.75" customHeight="1" x14ac:dyDescent="0.25">
      <c r="A52" s="22">
        <v>51</v>
      </c>
      <c r="B52" s="22" t="s">
        <v>241</v>
      </c>
      <c r="C52" s="22">
        <v>57</v>
      </c>
      <c r="D52" s="22" t="s">
        <v>192</v>
      </c>
      <c r="E5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2" s="22">
        <v>1883</v>
      </c>
      <c r="G52" s="22">
        <v>270</v>
      </c>
      <c r="H52" s="22">
        <v>371</v>
      </c>
      <c r="I5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2" s="65">
        <f xml:space="preserve"> CustomerData[[#This Row],[Quantity]] *CustomerData[[#This Row],[Cost]]</f>
        <v>508410</v>
      </c>
      <c r="K52" s="65">
        <f xml:space="preserve"> CustomerData[[#This Row],[Quantity]] * CustomerData[[#This Row],[Price]]</f>
        <v>698593</v>
      </c>
      <c r="L52" s="65">
        <f xml:space="preserve"> CustomerData[[#This Row],[Price]] * CustomerData[[#This Row],[Discount]]</f>
        <v>92.75</v>
      </c>
      <c r="M52" s="67">
        <f xml:space="preserve"> (CustomerData[[#This Row],[Total_Revenue]]-CustomerData[[#This Row],[Discount_Amount]]) - CustomerData[[#This Row],[Total_Cost]]</f>
        <v>190090.25</v>
      </c>
      <c r="N52" s="69" t="str">
        <f xml:space="preserve"> IF(CustomerData[[#This Row],[Profit/Loss]] &lt; 0, "Loss", IF(CustomerData[[#This Row],[Profit/Loss]] &gt; 0, "Profit"))</f>
        <v>Profit</v>
      </c>
    </row>
    <row r="53" spans="1:14" ht="15.75" customHeight="1" x14ac:dyDescent="0.25">
      <c r="A53" s="22">
        <v>52</v>
      </c>
      <c r="B53" s="22" t="s">
        <v>242</v>
      </c>
      <c r="C53" s="22">
        <v>46</v>
      </c>
      <c r="D53" s="22" t="s">
        <v>190</v>
      </c>
      <c r="E5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3" s="22">
        <v>1139</v>
      </c>
      <c r="G53" s="22">
        <v>326</v>
      </c>
      <c r="H53" s="22">
        <v>303</v>
      </c>
      <c r="I5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3" s="65">
        <f xml:space="preserve"> CustomerData[[#This Row],[Quantity]] *CustomerData[[#This Row],[Cost]]</f>
        <v>371314</v>
      </c>
      <c r="K53" s="65">
        <f xml:space="preserve"> CustomerData[[#This Row],[Quantity]] * CustomerData[[#This Row],[Price]]</f>
        <v>345117</v>
      </c>
      <c r="L53" s="65">
        <f xml:space="preserve"> CustomerData[[#This Row],[Price]] * CustomerData[[#This Row],[Discount]]</f>
        <v>45.449999999999996</v>
      </c>
      <c r="M53" s="67">
        <f xml:space="preserve"> (CustomerData[[#This Row],[Total_Revenue]]-CustomerData[[#This Row],[Discount_Amount]]) - CustomerData[[#This Row],[Total_Cost]]</f>
        <v>-26242.450000000012</v>
      </c>
      <c r="N53" s="69" t="str">
        <f xml:space="preserve"> IF(CustomerData[[#This Row],[Profit/Loss]] &lt; 0, "Loss", IF(CustomerData[[#This Row],[Profit/Loss]] &gt; 0, "Profit"))</f>
        <v>Loss</v>
      </c>
    </row>
    <row r="54" spans="1:14" ht="15.75" customHeight="1" x14ac:dyDescent="0.25">
      <c r="A54" s="22">
        <v>53</v>
      </c>
      <c r="B54" s="22" t="s">
        <v>243</v>
      </c>
      <c r="C54" s="22">
        <v>65</v>
      </c>
      <c r="D54" s="22" t="s">
        <v>190</v>
      </c>
      <c r="E5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4" s="22">
        <v>1009</v>
      </c>
      <c r="G54" s="22">
        <v>201</v>
      </c>
      <c r="H54" s="22">
        <v>545</v>
      </c>
      <c r="I5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4" s="65">
        <f xml:space="preserve"> CustomerData[[#This Row],[Quantity]] *CustomerData[[#This Row],[Cost]]</f>
        <v>202809</v>
      </c>
      <c r="K54" s="65">
        <f xml:space="preserve"> CustomerData[[#This Row],[Quantity]] * CustomerData[[#This Row],[Price]]</f>
        <v>549905</v>
      </c>
      <c r="L54" s="65">
        <f xml:space="preserve"> CustomerData[[#This Row],[Price]] * CustomerData[[#This Row],[Discount]]</f>
        <v>81.75</v>
      </c>
      <c r="M54" s="67">
        <f xml:space="preserve"> (CustomerData[[#This Row],[Total_Revenue]]-CustomerData[[#This Row],[Discount_Amount]]) - CustomerData[[#This Row],[Total_Cost]]</f>
        <v>347014.25</v>
      </c>
      <c r="N54" s="69" t="str">
        <f xml:space="preserve"> IF(CustomerData[[#This Row],[Profit/Loss]] &lt; 0, "Loss", IF(CustomerData[[#This Row],[Profit/Loss]] &gt; 0, "Profit"))</f>
        <v>Profit</v>
      </c>
    </row>
    <row r="55" spans="1:14" ht="15.75" customHeight="1" x14ac:dyDescent="0.25">
      <c r="A55" s="22">
        <v>54</v>
      </c>
      <c r="B55" s="22" t="s">
        <v>244</v>
      </c>
      <c r="C55" s="22">
        <v>54</v>
      </c>
      <c r="D55" s="22" t="s">
        <v>190</v>
      </c>
      <c r="E5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5" s="22">
        <v>1766</v>
      </c>
      <c r="G55" s="22">
        <v>196</v>
      </c>
      <c r="H55" s="22">
        <v>533</v>
      </c>
      <c r="I5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5" s="65">
        <f xml:space="preserve"> CustomerData[[#This Row],[Quantity]] *CustomerData[[#This Row],[Cost]]</f>
        <v>346136</v>
      </c>
      <c r="K55" s="65">
        <f xml:space="preserve"> CustomerData[[#This Row],[Quantity]] * CustomerData[[#This Row],[Price]]</f>
        <v>941278</v>
      </c>
      <c r="L55" s="65">
        <f xml:space="preserve"> CustomerData[[#This Row],[Price]] * CustomerData[[#This Row],[Discount]]</f>
        <v>133.25</v>
      </c>
      <c r="M55" s="67">
        <f xml:space="preserve"> (CustomerData[[#This Row],[Total_Revenue]]-CustomerData[[#This Row],[Discount_Amount]]) - CustomerData[[#This Row],[Total_Cost]]</f>
        <v>595008.75</v>
      </c>
      <c r="N55" s="69" t="str">
        <f xml:space="preserve"> IF(CustomerData[[#This Row],[Profit/Loss]] &lt; 0, "Loss", IF(CustomerData[[#This Row],[Profit/Loss]] &gt; 0, "Profit"))</f>
        <v>Profit</v>
      </c>
    </row>
    <row r="56" spans="1:14" ht="15.75" customHeight="1" x14ac:dyDescent="0.25">
      <c r="A56" s="22">
        <v>55</v>
      </c>
      <c r="B56" s="22" t="s">
        <v>245</v>
      </c>
      <c r="C56" s="22">
        <v>73</v>
      </c>
      <c r="D56" s="22" t="s">
        <v>190</v>
      </c>
      <c r="E5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6" s="22">
        <v>1932</v>
      </c>
      <c r="G56" s="22">
        <v>280</v>
      </c>
      <c r="H56" s="22">
        <v>338</v>
      </c>
      <c r="I5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6" s="65">
        <f xml:space="preserve"> CustomerData[[#This Row],[Quantity]] *CustomerData[[#This Row],[Cost]]</f>
        <v>540960</v>
      </c>
      <c r="K56" s="65">
        <f xml:space="preserve"> CustomerData[[#This Row],[Quantity]] * CustomerData[[#This Row],[Price]]</f>
        <v>653016</v>
      </c>
      <c r="L56" s="65">
        <f xml:space="preserve"> CustomerData[[#This Row],[Price]] * CustomerData[[#This Row],[Discount]]</f>
        <v>84.5</v>
      </c>
      <c r="M56" s="67">
        <f xml:space="preserve"> (CustomerData[[#This Row],[Total_Revenue]]-CustomerData[[#This Row],[Discount_Amount]]) - CustomerData[[#This Row],[Total_Cost]]</f>
        <v>111971.5</v>
      </c>
      <c r="N56" s="69" t="str">
        <f xml:space="preserve"> IF(CustomerData[[#This Row],[Profit/Loss]] &lt; 0, "Loss", IF(CustomerData[[#This Row],[Profit/Loss]] &gt; 0, "Profit"))</f>
        <v>Profit</v>
      </c>
    </row>
    <row r="57" spans="1:14" ht="15.75" customHeight="1" x14ac:dyDescent="0.25">
      <c r="A57" s="22">
        <v>56</v>
      </c>
      <c r="B57" s="22" t="s">
        <v>246</v>
      </c>
      <c r="C57" s="22">
        <v>62</v>
      </c>
      <c r="D57" s="22" t="s">
        <v>192</v>
      </c>
      <c r="E5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7" s="22">
        <v>2369</v>
      </c>
      <c r="G57" s="22">
        <v>363</v>
      </c>
      <c r="H57" s="22">
        <v>498</v>
      </c>
      <c r="I5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7" s="65">
        <f xml:space="preserve"> CustomerData[[#This Row],[Quantity]] *CustomerData[[#This Row],[Cost]]</f>
        <v>859947</v>
      </c>
      <c r="K57" s="65">
        <f xml:space="preserve"> CustomerData[[#This Row],[Quantity]] * CustomerData[[#This Row],[Price]]</f>
        <v>1179762</v>
      </c>
      <c r="L57" s="65">
        <f xml:space="preserve"> CustomerData[[#This Row],[Price]] * CustomerData[[#This Row],[Discount]]</f>
        <v>124.5</v>
      </c>
      <c r="M57" s="67">
        <f xml:space="preserve"> (CustomerData[[#This Row],[Total_Revenue]]-CustomerData[[#This Row],[Discount_Amount]]) - CustomerData[[#This Row],[Total_Cost]]</f>
        <v>319690.5</v>
      </c>
      <c r="N57" s="69" t="str">
        <f xml:space="preserve"> IF(CustomerData[[#This Row],[Profit/Loss]] &lt; 0, "Loss", IF(CustomerData[[#This Row],[Profit/Loss]] &gt; 0, "Profit"))</f>
        <v>Profit</v>
      </c>
    </row>
    <row r="58" spans="1:14" ht="15.75" customHeight="1" x14ac:dyDescent="0.25">
      <c r="A58" s="22">
        <v>57</v>
      </c>
      <c r="B58" s="22" t="s">
        <v>247</v>
      </c>
      <c r="C58" s="22">
        <v>72</v>
      </c>
      <c r="D58" s="22" t="s">
        <v>190</v>
      </c>
      <c r="E5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8" s="22">
        <v>1664</v>
      </c>
      <c r="G58" s="22">
        <v>387</v>
      </c>
      <c r="H58" s="22">
        <v>510</v>
      </c>
      <c r="I5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8" s="65">
        <f xml:space="preserve"> CustomerData[[#This Row],[Quantity]] *CustomerData[[#This Row],[Cost]]</f>
        <v>643968</v>
      </c>
      <c r="K58" s="65">
        <f xml:space="preserve"> CustomerData[[#This Row],[Quantity]] * CustomerData[[#This Row],[Price]]</f>
        <v>848640</v>
      </c>
      <c r="L58" s="65">
        <f xml:space="preserve"> CustomerData[[#This Row],[Price]] * CustomerData[[#This Row],[Discount]]</f>
        <v>127.5</v>
      </c>
      <c r="M58" s="67">
        <f xml:space="preserve"> (CustomerData[[#This Row],[Total_Revenue]]-CustomerData[[#This Row],[Discount_Amount]]) - CustomerData[[#This Row],[Total_Cost]]</f>
        <v>204544.5</v>
      </c>
      <c r="N58" s="69" t="str">
        <f xml:space="preserve"> IF(CustomerData[[#This Row],[Profit/Loss]] &lt; 0, "Loss", IF(CustomerData[[#This Row],[Profit/Loss]] &gt; 0, "Profit"))</f>
        <v>Profit</v>
      </c>
    </row>
    <row r="59" spans="1:14" ht="15.75" customHeight="1" x14ac:dyDescent="0.25">
      <c r="A59" s="22">
        <v>58</v>
      </c>
      <c r="B59" s="22" t="s">
        <v>248</v>
      </c>
      <c r="C59" s="22">
        <v>24</v>
      </c>
      <c r="D59" s="22" t="s">
        <v>190</v>
      </c>
      <c r="E5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9" s="22">
        <v>1855</v>
      </c>
      <c r="G59" s="22">
        <v>287</v>
      </c>
      <c r="H59" s="22">
        <v>242</v>
      </c>
      <c r="I5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9" s="65">
        <f xml:space="preserve"> CustomerData[[#This Row],[Quantity]] *CustomerData[[#This Row],[Cost]]</f>
        <v>532385</v>
      </c>
      <c r="K59" s="65">
        <f xml:space="preserve"> CustomerData[[#This Row],[Quantity]] * CustomerData[[#This Row],[Price]]</f>
        <v>448910</v>
      </c>
      <c r="L59" s="65">
        <f xml:space="preserve"> CustomerData[[#This Row],[Price]] * CustomerData[[#This Row],[Discount]]</f>
        <v>60.5</v>
      </c>
      <c r="M59" s="67">
        <f xml:space="preserve"> (CustomerData[[#This Row],[Total_Revenue]]-CustomerData[[#This Row],[Discount_Amount]]) - CustomerData[[#This Row],[Total_Cost]]</f>
        <v>-83535.5</v>
      </c>
      <c r="N59" s="69" t="str">
        <f xml:space="preserve"> IF(CustomerData[[#This Row],[Profit/Loss]] &lt; 0, "Loss", IF(CustomerData[[#This Row],[Profit/Loss]] &gt; 0, "Profit"))</f>
        <v>Loss</v>
      </c>
    </row>
    <row r="60" spans="1:14" ht="15.75" customHeight="1" x14ac:dyDescent="0.25">
      <c r="A60" s="22">
        <v>59</v>
      </c>
      <c r="B60" s="22" t="s">
        <v>249</v>
      </c>
      <c r="C60" s="22">
        <v>30</v>
      </c>
      <c r="D60" s="22" t="s">
        <v>190</v>
      </c>
      <c r="E6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60" s="22">
        <v>1420</v>
      </c>
      <c r="G60" s="22">
        <v>129</v>
      </c>
      <c r="H60" s="22">
        <v>444</v>
      </c>
      <c r="I6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0" s="65">
        <f xml:space="preserve"> CustomerData[[#This Row],[Quantity]] *CustomerData[[#This Row],[Cost]]</f>
        <v>183180</v>
      </c>
      <c r="K60" s="65">
        <f xml:space="preserve"> CustomerData[[#This Row],[Quantity]] * CustomerData[[#This Row],[Price]]</f>
        <v>630480</v>
      </c>
      <c r="L60" s="65">
        <f xml:space="preserve"> CustomerData[[#This Row],[Price]] * CustomerData[[#This Row],[Discount]]</f>
        <v>66.599999999999994</v>
      </c>
      <c r="M60" s="67">
        <f xml:space="preserve"> (CustomerData[[#This Row],[Total_Revenue]]-CustomerData[[#This Row],[Discount_Amount]]) - CustomerData[[#This Row],[Total_Cost]]</f>
        <v>447233.4</v>
      </c>
      <c r="N60" s="69" t="str">
        <f xml:space="preserve"> IF(CustomerData[[#This Row],[Profit/Loss]] &lt; 0, "Loss", IF(CustomerData[[#This Row],[Profit/Loss]] &gt; 0, "Profit"))</f>
        <v>Profit</v>
      </c>
    </row>
    <row r="61" spans="1:14" ht="15.75" customHeight="1" x14ac:dyDescent="0.25">
      <c r="A61" s="22">
        <v>60</v>
      </c>
      <c r="B61" s="22" t="s">
        <v>250</v>
      </c>
      <c r="C61" s="22">
        <v>54</v>
      </c>
      <c r="D61" s="22" t="s">
        <v>190</v>
      </c>
      <c r="E6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1" s="22">
        <v>1604</v>
      </c>
      <c r="G61" s="22">
        <v>113</v>
      </c>
      <c r="H61" s="22">
        <v>398</v>
      </c>
      <c r="I6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1" s="65">
        <f xml:space="preserve"> CustomerData[[#This Row],[Quantity]] *CustomerData[[#This Row],[Cost]]</f>
        <v>181252</v>
      </c>
      <c r="K61" s="65">
        <f xml:space="preserve"> CustomerData[[#This Row],[Quantity]] * CustomerData[[#This Row],[Price]]</f>
        <v>638392</v>
      </c>
      <c r="L61" s="65">
        <f xml:space="preserve"> CustomerData[[#This Row],[Price]] * CustomerData[[#This Row],[Discount]]</f>
        <v>99.5</v>
      </c>
      <c r="M61" s="67">
        <f xml:space="preserve"> (CustomerData[[#This Row],[Total_Revenue]]-CustomerData[[#This Row],[Discount_Amount]]) - CustomerData[[#This Row],[Total_Cost]]</f>
        <v>457040.5</v>
      </c>
      <c r="N61" s="69" t="str">
        <f xml:space="preserve"> IF(CustomerData[[#This Row],[Profit/Loss]] &lt; 0, "Loss", IF(CustomerData[[#This Row],[Profit/Loss]] &gt; 0, "Profit"))</f>
        <v>Profit</v>
      </c>
    </row>
    <row r="62" spans="1:14" ht="15.75" customHeight="1" x14ac:dyDescent="0.25">
      <c r="A62" s="22">
        <v>61</v>
      </c>
      <c r="B62" s="22" t="s">
        <v>251</v>
      </c>
      <c r="C62" s="22">
        <v>49</v>
      </c>
      <c r="D62" s="22" t="s">
        <v>190</v>
      </c>
      <c r="E6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2" s="22">
        <v>1844</v>
      </c>
      <c r="G62" s="22">
        <v>163</v>
      </c>
      <c r="H62" s="22">
        <v>309</v>
      </c>
      <c r="I6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2" s="65">
        <f xml:space="preserve"> CustomerData[[#This Row],[Quantity]] *CustomerData[[#This Row],[Cost]]</f>
        <v>300572</v>
      </c>
      <c r="K62" s="65">
        <f xml:space="preserve"> CustomerData[[#This Row],[Quantity]] * CustomerData[[#This Row],[Price]]</f>
        <v>569796</v>
      </c>
      <c r="L62" s="65">
        <f xml:space="preserve"> CustomerData[[#This Row],[Price]] * CustomerData[[#This Row],[Discount]]</f>
        <v>77.25</v>
      </c>
      <c r="M62" s="67">
        <f xml:space="preserve"> (CustomerData[[#This Row],[Total_Revenue]]-CustomerData[[#This Row],[Discount_Amount]]) - CustomerData[[#This Row],[Total_Cost]]</f>
        <v>269146.75</v>
      </c>
      <c r="N62" s="69" t="str">
        <f xml:space="preserve"> IF(CustomerData[[#This Row],[Profit/Loss]] &lt; 0, "Loss", IF(CustomerData[[#This Row],[Profit/Loss]] &gt; 0, "Profit"))</f>
        <v>Profit</v>
      </c>
    </row>
    <row r="63" spans="1:14" ht="15.75" customHeight="1" x14ac:dyDescent="0.25">
      <c r="A63" s="22">
        <v>62</v>
      </c>
      <c r="B63" s="22" t="s">
        <v>252</v>
      </c>
      <c r="C63" s="22">
        <v>81</v>
      </c>
      <c r="D63" s="22" t="s">
        <v>190</v>
      </c>
      <c r="E6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3" s="22">
        <v>1151</v>
      </c>
      <c r="G63" s="22">
        <v>274</v>
      </c>
      <c r="H63" s="22">
        <v>386</v>
      </c>
      <c r="I6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3" s="65">
        <f xml:space="preserve"> CustomerData[[#This Row],[Quantity]] *CustomerData[[#This Row],[Cost]]</f>
        <v>315374</v>
      </c>
      <c r="K63" s="65">
        <f xml:space="preserve"> CustomerData[[#This Row],[Quantity]] * CustomerData[[#This Row],[Price]]</f>
        <v>444286</v>
      </c>
      <c r="L63" s="65">
        <f xml:space="preserve"> CustomerData[[#This Row],[Price]] * CustomerData[[#This Row],[Discount]]</f>
        <v>57.9</v>
      </c>
      <c r="M63" s="67">
        <f xml:space="preserve"> (CustomerData[[#This Row],[Total_Revenue]]-CustomerData[[#This Row],[Discount_Amount]]) - CustomerData[[#This Row],[Total_Cost]]</f>
        <v>128854.09999999998</v>
      </c>
      <c r="N63" s="69" t="str">
        <f xml:space="preserve"> IF(CustomerData[[#This Row],[Profit/Loss]] &lt; 0, "Loss", IF(CustomerData[[#This Row],[Profit/Loss]] &gt; 0, "Profit"))</f>
        <v>Profit</v>
      </c>
    </row>
    <row r="64" spans="1:14" ht="15.75" customHeight="1" x14ac:dyDescent="0.25">
      <c r="A64" s="22">
        <v>63</v>
      </c>
      <c r="B64" s="22" t="s">
        <v>253</v>
      </c>
      <c r="C64" s="22">
        <v>51</v>
      </c>
      <c r="D64" s="22" t="s">
        <v>192</v>
      </c>
      <c r="E6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4" s="22">
        <v>1617</v>
      </c>
      <c r="G64" s="22">
        <v>338</v>
      </c>
      <c r="H64" s="22">
        <v>535</v>
      </c>
      <c r="I6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4" s="65">
        <f xml:space="preserve"> CustomerData[[#This Row],[Quantity]] *CustomerData[[#This Row],[Cost]]</f>
        <v>546546</v>
      </c>
      <c r="K64" s="65">
        <f xml:space="preserve"> CustomerData[[#This Row],[Quantity]] * CustomerData[[#This Row],[Price]]</f>
        <v>865095</v>
      </c>
      <c r="L64" s="65">
        <f xml:space="preserve"> CustomerData[[#This Row],[Price]] * CustomerData[[#This Row],[Discount]]</f>
        <v>133.75</v>
      </c>
      <c r="M64" s="67">
        <f xml:space="preserve"> (CustomerData[[#This Row],[Total_Revenue]]-CustomerData[[#This Row],[Discount_Amount]]) - CustomerData[[#This Row],[Total_Cost]]</f>
        <v>318415.25</v>
      </c>
      <c r="N64" s="69" t="str">
        <f xml:space="preserve"> IF(CustomerData[[#This Row],[Profit/Loss]] &lt; 0, "Loss", IF(CustomerData[[#This Row],[Profit/Loss]] &gt; 0, "Profit"))</f>
        <v>Profit</v>
      </c>
    </row>
    <row r="65" spans="1:14" ht="15.75" customHeight="1" x14ac:dyDescent="0.25">
      <c r="A65" s="22">
        <v>64</v>
      </c>
      <c r="B65" s="22" t="s">
        <v>254</v>
      </c>
      <c r="C65" s="22">
        <v>69</v>
      </c>
      <c r="D65" s="22" t="s">
        <v>192</v>
      </c>
      <c r="E6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5" s="22">
        <v>1703</v>
      </c>
      <c r="G65" s="22">
        <v>256</v>
      </c>
      <c r="H65" s="22">
        <v>222</v>
      </c>
      <c r="I6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5" s="65">
        <f xml:space="preserve"> CustomerData[[#This Row],[Quantity]] *CustomerData[[#This Row],[Cost]]</f>
        <v>435968</v>
      </c>
      <c r="K65" s="65">
        <f xml:space="preserve"> CustomerData[[#This Row],[Quantity]] * CustomerData[[#This Row],[Price]]</f>
        <v>378066</v>
      </c>
      <c r="L65" s="65">
        <f xml:space="preserve"> CustomerData[[#This Row],[Price]] * CustomerData[[#This Row],[Discount]]</f>
        <v>55.5</v>
      </c>
      <c r="M65" s="67">
        <f xml:space="preserve"> (CustomerData[[#This Row],[Total_Revenue]]-CustomerData[[#This Row],[Discount_Amount]]) - CustomerData[[#This Row],[Total_Cost]]</f>
        <v>-57957.5</v>
      </c>
      <c r="N65" s="69" t="str">
        <f xml:space="preserve"> IF(CustomerData[[#This Row],[Profit/Loss]] &lt; 0, "Loss", IF(CustomerData[[#This Row],[Profit/Loss]] &gt; 0, "Profit"))</f>
        <v>Loss</v>
      </c>
    </row>
    <row r="66" spans="1:14" ht="15.75" customHeight="1" x14ac:dyDescent="0.25">
      <c r="A66" s="22">
        <v>65</v>
      </c>
      <c r="B66" s="22" t="s">
        <v>255</v>
      </c>
      <c r="C66" s="22">
        <v>50</v>
      </c>
      <c r="D66" s="22" t="s">
        <v>190</v>
      </c>
      <c r="E6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6" s="22">
        <v>1404</v>
      </c>
      <c r="G66" s="22">
        <v>104</v>
      </c>
      <c r="H66" s="22">
        <v>206</v>
      </c>
      <c r="I6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6" s="65">
        <f xml:space="preserve"> CustomerData[[#This Row],[Quantity]] *CustomerData[[#This Row],[Cost]]</f>
        <v>146016</v>
      </c>
      <c r="K66" s="65">
        <f xml:space="preserve"> CustomerData[[#This Row],[Quantity]] * CustomerData[[#This Row],[Price]]</f>
        <v>289224</v>
      </c>
      <c r="L66" s="65">
        <f xml:space="preserve"> CustomerData[[#This Row],[Price]] * CustomerData[[#This Row],[Discount]]</f>
        <v>30.9</v>
      </c>
      <c r="M66" s="67">
        <f xml:space="preserve"> (CustomerData[[#This Row],[Total_Revenue]]-CustomerData[[#This Row],[Discount_Amount]]) - CustomerData[[#This Row],[Total_Cost]]</f>
        <v>143177.09999999998</v>
      </c>
      <c r="N66" s="69" t="str">
        <f xml:space="preserve"> IF(CustomerData[[#This Row],[Profit/Loss]] &lt; 0, "Loss", IF(CustomerData[[#This Row],[Profit/Loss]] &gt; 0, "Profit"))</f>
        <v>Profit</v>
      </c>
    </row>
    <row r="67" spans="1:14" ht="15.75" customHeight="1" x14ac:dyDescent="0.25">
      <c r="A67" s="22">
        <v>66</v>
      </c>
      <c r="B67" s="22" t="s">
        <v>256</v>
      </c>
      <c r="C67" s="22">
        <v>55</v>
      </c>
      <c r="D67" s="22" t="s">
        <v>190</v>
      </c>
      <c r="E6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7" s="22">
        <v>1372</v>
      </c>
      <c r="G67" s="22">
        <v>391</v>
      </c>
      <c r="H67" s="22">
        <v>533</v>
      </c>
      <c r="I6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7" s="65">
        <f xml:space="preserve"> CustomerData[[#This Row],[Quantity]] *CustomerData[[#This Row],[Cost]]</f>
        <v>536452</v>
      </c>
      <c r="K67" s="65">
        <f xml:space="preserve"> CustomerData[[#This Row],[Quantity]] * CustomerData[[#This Row],[Price]]</f>
        <v>731276</v>
      </c>
      <c r="L67" s="65">
        <f xml:space="preserve"> CustomerData[[#This Row],[Price]] * CustomerData[[#This Row],[Discount]]</f>
        <v>79.95</v>
      </c>
      <c r="M67" s="67">
        <f xml:space="preserve"> (CustomerData[[#This Row],[Total_Revenue]]-CustomerData[[#This Row],[Discount_Amount]]) - CustomerData[[#This Row],[Total_Cost]]</f>
        <v>194744.05000000005</v>
      </c>
      <c r="N67" s="69" t="str">
        <f xml:space="preserve"> IF(CustomerData[[#This Row],[Profit/Loss]] &lt; 0, "Loss", IF(CustomerData[[#This Row],[Profit/Loss]] &gt; 0, "Profit"))</f>
        <v>Profit</v>
      </c>
    </row>
    <row r="68" spans="1:14" ht="15.75" customHeight="1" x14ac:dyDescent="0.25">
      <c r="A68" s="22">
        <v>67</v>
      </c>
      <c r="B68" s="22" t="s">
        <v>257</v>
      </c>
      <c r="C68" s="22">
        <v>15</v>
      </c>
      <c r="D68" s="22" t="s">
        <v>192</v>
      </c>
      <c r="E6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8" s="22">
        <v>1692</v>
      </c>
      <c r="G68" s="22">
        <v>199</v>
      </c>
      <c r="H68" s="22">
        <v>484</v>
      </c>
      <c r="I6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8" s="65">
        <f xml:space="preserve"> CustomerData[[#This Row],[Quantity]] *CustomerData[[#This Row],[Cost]]</f>
        <v>336708</v>
      </c>
      <c r="K68" s="65">
        <f xml:space="preserve"> CustomerData[[#This Row],[Quantity]] * CustomerData[[#This Row],[Price]]</f>
        <v>818928</v>
      </c>
      <c r="L68" s="65">
        <f xml:space="preserve"> CustomerData[[#This Row],[Price]] * CustomerData[[#This Row],[Discount]]</f>
        <v>121</v>
      </c>
      <c r="M68" s="67">
        <f xml:space="preserve"> (CustomerData[[#This Row],[Total_Revenue]]-CustomerData[[#This Row],[Discount_Amount]]) - CustomerData[[#This Row],[Total_Cost]]</f>
        <v>482099</v>
      </c>
      <c r="N68" s="69" t="str">
        <f xml:space="preserve"> IF(CustomerData[[#This Row],[Profit/Loss]] &lt; 0, "Loss", IF(CustomerData[[#This Row],[Profit/Loss]] &gt; 0, "Profit"))</f>
        <v>Profit</v>
      </c>
    </row>
    <row r="69" spans="1:14" ht="15.75" customHeight="1" x14ac:dyDescent="0.25">
      <c r="A69" s="22">
        <v>68</v>
      </c>
      <c r="B69" s="22" t="s">
        <v>258</v>
      </c>
      <c r="C69" s="22">
        <v>54</v>
      </c>
      <c r="D69" s="22" t="s">
        <v>190</v>
      </c>
      <c r="E6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9" s="22">
        <v>1145</v>
      </c>
      <c r="G69" s="22">
        <v>230</v>
      </c>
      <c r="H69" s="22">
        <v>395</v>
      </c>
      <c r="I6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9" s="65">
        <f xml:space="preserve"> CustomerData[[#This Row],[Quantity]] *CustomerData[[#This Row],[Cost]]</f>
        <v>263350</v>
      </c>
      <c r="K69" s="65">
        <f xml:space="preserve"> CustomerData[[#This Row],[Quantity]] * CustomerData[[#This Row],[Price]]</f>
        <v>452275</v>
      </c>
      <c r="L69" s="65">
        <f xml:space="preserve"> CustomerData[[#This Row],[Price]] * CustomerData[[#This Row],[Discount]]</f>
        <v>59.25</v>
      </c>
      <c r="M69" s="67">
        <f xml:space="preserve"> (CustomerData[[#This Row],[Total_Revenue]]-CustomerData[[#This Row],[Discount_Amount]]) - CustomerData[[#This Row],[Total_Cost]]</f>
        <v>188865.75</v>
      </c>
      <c r="N69" s="69" t="str">
        <f xml:space="preserve"> IF(CustomerData[[#This Row],[Profit/Loss]] &lt; 0, "Loss", IF(CustomerData[[#This Row],[Profit/Loss]] &gt; 0, "Profit"))</f>
        <v>Profit</v>
      </c>
    </row>
    <row r="70" spans="1:14" ht="15.75" customHeight="1" x14ac:dyDescent="0.25">
      <c r="A70" s="22">
        <v>69</v>
      </c>
      <c r="B70" s="22" t="s">
        <v>259</v>
      </c>
      <c r="C70" s="22">
        <v>65</v>
      </c>
      <c r="D70" s="22" t="s">
        <v>190</v>
      </c>
      <c r="E7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0" s="22">
        <v>1147</v>
      </c>
      <c r="G70" s="22">
        <v>395</v>
      </c>
      <c r="H70" s="22">
        <v>480</v>
      </c>
      <c r="I7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0" s="65">
        <f xml:space="preserve"> CustomerData[[#This Row],[Quantity]] *CustomerData[[#This Row],[Cost]]</f>
        <v>453065</v>
      </c>
      <c r="K70" s="65">
        <f xml:space="preserve"> CustomerData[[#This Row],[Quantity]] * CustomerData[[#This Row],[Price]]</f>
        <v>550560</v>
      </c>
      <c r="L70" s="65">
        <f xml:space="preserve"> CustomerData[[#This Row],[Price]] * CustomerData[[#This Row],[Discount]]</f>
        <v>72</v>
      </c>
      <c r="M70" s="67">
        <f xml:space="preserve"> (CustomerData[[#This Row],[Total_Revenue]]-CustomerData[[#This Row],[Discount_Amount]]) - CustomerData[[#This Row],[Total_Cost]]</f>
        <v>97423</v>
      </c>
      <c r="N70" s="69" t="str">
        <f xml:space="preserve"> IF(CustomerData[[#This Row],[Profit/Loss]] &lt; 0, "Loss", IF(CustomerData[[#This Row],[Profit/Loss]] &gt; 0, "Profit"))</f>
        <v>Profit</v>
      </c>
    </row>
    <row r="71" spans="1:14" ht="15.75" customHeight="1" x14ac:dyDescent="0.25">
      <c r="A71" s="22">
        <v>70</v>
      </c>
      <c r="B71" s="22" t="s">
        <v>260</v>
      </c>
      <c r="C71" s="22">
        <v>23</v>
      </c>
      <c r="D71" s="22" t="s">
        <v>190</v>
      </c>
      <c r="E7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1" s="22">
        <v>1691</v>
      </c>
      <c r="G71" s="22">
        <v>111</v>
      </c>
      <c r="H71" s="22">
        <v>395</v>
      </c>
      <c r="I7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1" s="65">
        <f xml:space="preserve"> CustomerData[[#This Row],[Quantity]] *CustomerData[[#This Row],[Cost]]</f>
        <v>187701</v>
      </c>
      <c r="K71" s="65">
        <f xml:space="preserve"> CustomerData[[#This Row],[Quantity]] * CustomerData[[#This Row],[Price]]</f>
        <v>667945</v>
      </c>
      <c r="L71" s="65">
        <f xml:space="preserve"> CustomerData[[#This Row],[Price]] * CustomerData[[#This Row],[Discount]]</f>
        <v>98.75</v>
      </c>
      <c r="M71" s="67">
        <f xml:space="preserve"> (CustomerData[[#This Row],[Total_Revenue]]-CustomerData[[#This Row],[Discount_Amount]]) - CustomerData[[#This Row],[Total_Cost]]</f>
        <v>480145.25</v>
      </c>
      <c r="N71" s="69" t="str">
        <f xml:space="preserve"> IF(CustomerData[[#This Row],[Profit/Loss]] &lt; 0, "Loss", IF(CustomerData[[#This Row],[Profit/Loss]] &gt; 0, "Profit"))</f>
        <v>Profit</v>
      </c>
    </row>
    <row r="72" spans="1:14" ht="15.75" customHeight="1" x14ac:dyDescent="0.25">
      <c r="A72" s="22">
        <v>71</v>
      </c>
      <c r="B72" s="22" t="s">
        <v>261</v>
      </c>
      <c r="C72" s="22">
        <v>50</v>
      </c>
      <c r="D72" s="22" t="s">
        <v>192</v>
      </c>
      <c r="E7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2" s="22">
        <v>1874</v>
      </c>
      <c r="G72" s="22">
        <v>338</v>
      </c>
      <c r="H72" s="22">
        <v>359</v>
      </c>
      <c r="I7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2" s="65">
        <f xml:space="preserve"> CustomerData[[#This Row],[Quantity]] *CustomerData[[#This Row],[Cost]]</f>
        <v>633412</v>
      </c>
      <c r="K72" s="65">
        <f xml:space="preserve"> CustomerData[[#This Row],[Quantity]] * CustomerData[[#This Row],[Price]]</f>
        <v>672766</v>
      </c>
      <c r="L72" s="65">
        <f xml:space="preserve"> CustomerData[[#This Row],[Price]] * CustomerData[[#This Row],[Discount]]</f>
        <v>89.75</v>
      </c>
      <c r="M72" s="67">
        <f xml:space="preserve"> (CustomerData[[#This Row],[Total_Revenue]]-CustomerData[[#This Row],[Discount_Amount]]) - CustomerData[[#This Row],[Total_Cost]]</f>
        <v>39264.25</v>
      </c>
      <c r="N72" s="69" t="str">
        <f xml:space="preserve"> IF(CustomerData[[#This Row],[Profit/Loss]] &lt; 0, "Loss", IF(CustomerData[[#This Row],[Profit/Loss]] &gt; 0, "Profit"))</f>
        <v>Profit</v>
      </c>
    </row>
    <row r="73" spans="1:14" ht="15.75" customHeight="1" x14ac:dyDescent="0.25">
      <c r="A73" s="22">
        <v>72</v>
      </c>
      <c r="B73" s="22" t="s">
        <v>262</v>
      </c>
      <c r="C73" s="22">
        <v>80</v>
      </c>
      <c r="D73" s="22" t="s">
        <v>190</v>
      </c>
      <c r="E7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3" s="22">
        <v>2248</v>
      </c>
      <c r="G73" s="22">
        <v>172</v>
      </c>
      <c r="H73" s="22">
        <v>226</v>
      </c>
      <c r="I7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3" s="65">
        <f xml:space="preserve"> CustomerData[[#This Row],[Quantity]] *CustomerData[[#This Row],[Cost]]</f>
        <v>386656</v>
      </c>
      <c r="K73" s="65">
        <f xml:space="preserve"> CustomerData[[#This Row],[Quantity]] * CustomerData[[#This Row],[Price]]</f>
        <v>508048</v>
      </c>
      <c r="L73" s="65">
        <f xml:space="preserve"> CustomerData[[#This Row],[Price]] * CustomerData[[#This Row],[Discount]]</f>
        <v>56.5</v>
      </c>
      <c r="M73" s="67">
        <f xml:space="preserve"> (CustomerData[[#This Row],[Total_Revenue]]-CustomerData[[#This Row],[Discount_Amount]]) - CustomerData[[#This Row],[Total_Cost]]</f>
        <v>121335.5</v>
      </c>
      <c r="N73" s="69" t="str">
        <f xml:space="preserve"> IF(CustomerData[[#This Row],[Profit/Loss]] &lt; 0, "Loss", IF(CustomerData[[#This Row],[Profit/Loss]] &gt; 0, "Profit"))</f>
        <v>Profit</v>
      </c>
    </row>
    <row r="74" spans="1:14" ht="15.75" customHeight="1" x14ac:dyDescent="0.25">
      <c r="A74" s="22">
        <v>73</v>
      </c>
      <c r="B74" s="22" t="s">
        <v>263</v>
      </c>
      <c r="C74" s="22">
        <v>35</v>
      </c>
      <c r="D74" s="22" t="s">
        <v>190</v>
      </c>
      <c r="E7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4" s="22">
        <v>1431</v>
      </c>
      <c r="G74" s="22">
        <v>358</v>
      </c>
      <c r="H74" s="22">
        <v>485</v>
      </c>
      <c r="I7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4" s="65">
        <f xml:space="preserve"> CustomerData[[#This Row],[Quantity]] *CustomerData[[#This Row],[Cost]]</f>
        <v>512298</v>
      </c>
      <c r="K74" s="65">
        <f xml:space="preserve"> CustomerData[[#This Row],[Quantity]] * CustomerData[[#This Row],[Price]]</f>
        <v>694035</v>
      </c>
      <c r="L74" s="65">
        <f xml:space="preserve"> CustomerData[[#This Row],[Price]] * CustomerData[[#This Row],[Discount]]</f>
        <v>72.75</v>
      </c>
      <c r="M74" s="67">
        <f xml:space="preserve"> (CustomerData[[#This Row],[Total_Revenue]]-CustomerData[[#This Row],[Discount_Amount]]) - CustomerData[[#This Row],[Total_Cost]]</f>
        <v>181664.25</v>
      </c>
      <c r="N74" s="69" t="str">
        <f xml:space="preserve"> IF(CustomerData[[#This Row],[Profit/Loss]] &lt; 0, "Loss", IF(CustomerData[[#This Row],[Profit/Loss]] &gt; 0, "Profit"))</f>
        <v>Profit</v>
      </c>
    </row>
    <row r="75" spans="1:14" ht="15.75" customHeight="1" x14ac:dyDescent="0.25">
      <c r="A75" s="22">
        <v>74</v>
      </c>
      <c r="B75" s="22" t="s">
        <v>264</v>
      </c>
      <c r="C75" s="22">
        <v>85</v>
      </c>
      <c r="D75" s="22" t="s">
        <v>190</v>
      </c>
      <c r="E7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5" s="22">
        <v>2214</v>
      </c>
      <c r="G75" s="22">
        <v>100</v>
      </c>
      <c r="H75" s="22">
        <v>405</v>
      </c>
      <c r="I7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5" s="65">
        <f xml:space="preserve"> CustomerData[[#This Row],[Quantity]] *CustomerData[[#This Row],[Cost]]</f>
        <v>221400</v>
      </c>
      <c r="K75" s="65">
        <f xml:space="preserve"> CustomerData[[#This Row],[Quantity]] * CustomerData[[#This Row],[Price]]</f>
        <v>896670</v>
      </c>
      <c r="L75" s="65">
        <f xml:space="preserve"> CustomerData[[#This Row],[Price]] * CustomerData[[#This Row],[Discount]]</f>
        <v>101.25</v>
      </c>
      <c r="M75" s="67">
        <f xml:space="preserve"> (CustomerData[[#This Row],[Total_Revenue]]-CustomerData[[#This Row],[Discount_Amount]]) - CustomerData[[#This Row],[Total_Cost]]</f>
        <v>675168.75</v>
      </c>
      <c r="N75" s="69" t="str">
        <f xml:space="preserve"> IF(CustomerData[[#This Row],[Profit/Loss]] &lt; 0, "Loss", IF(CustomerData[[#This Row],[Profit/Loss]] &gt; 0, "Profit"))</f>
        <v>Profit</v>
      </c>
    </row>
    <row r="76" spans="1:14" ht="15.75" customHeight="1" x14ac:dyDescent="0.25">
      <c r="A76" s="22">
        <v>75</v>
      </c>
      <c r="B76" s="22" t="s">
        <v>265</v>
      </c>
      <c r="C76" s="22">
        <v>57</v>
      </c>
      <c r="D76" s="22" t="s">
        <v>192</v>
      </c>
      <c r="E7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6" s="22">
        <v>2120</v>
      </c>
      <c r="G76" s="22">
        <v>304</v>
      </c>
      <c r="H76" s="22">
        <v>531</v>
      </c>
      <c r="I7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6" s="65">
        <f xml:space="preserve"> CustomerData[[#This Row],[Quantity]] *CustomerData[[#This Row],[Cost]]</f>
        <v>644480</v>
      </c>
      <c r="K76" s="65">
        <f xml:space="preserve"> CustomerData[[#This Row],[Quantity]] * CustomerData[[#This Row],[Price]]</f>
        <v>1125720</v>
      </c>
      <c r="L76" s="65">
        <f xml:space="preserve"> CustomerData[[#This Row],[Price]] * CustomerData[[#This Row],[Discount]]</f>
        <v>132.75</v>
      </c>
      <c r="M76" s="67">
        <f xml:space="preserve"> (CustomerData[[#This Row],[Total_Revenue]]-CustomerData[[#This Row],[Discount_Amount]]) - CustomerData[[#This Row],[Total_Cost]]</f>
        <v>481107.25</v>
      </c>
      <c r="N76" s="69" t="str">
        <f xml:space="preserve"> IF(CustomerData[[#This Row],[Profit/Loss]] &lt; 0, "Loss", IF(CustomerData[[#This Row],[Profit/Loss]] &gt; 0, "Profit"))</f>
        <v>Profit</v>
      </c>
    </row>
    <row r="77" spans="1:14" ht="15.75" customHeight="1" x14ac:dyDescent="0.25">
      <c r="A77" s="22">
        <v>76</v>
      </c>
      <c r="B77" s="22" t="s">
        <v>266</v>
      </c>
      <c r="C77" s="22">
        <v>37</v>
      </c>
      <c r="D77" s="22" t="s">
        <v>190</v>
      </c>
      <c r="E7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7" s="22">
        <v>1476</v>
      </c>
      <c r="G77" s="22">
        <v>184</v>
      </c>
      <c r="H77" s="22">
        <v>479</v>
      </c>
      <c r="I7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7" s="65">
        <f xml:space="preserve"> CustomerData[[#This Row],[Quantity]] *CustomerData[[#This Row],[Cost]]</f>
        <v>271584</v>
      </c>
      <c r="K77" s="65">
        <f xml:space="preserve"> CustomerData[[#This Row],[Quantity]] * CustomerData[[#This Row],[Price]]</f>
        <v>707004</v>
      </c>
      <c r="L77" s="65">
        <f xml:space="preserve"> CustomerData[[#This Row],[Price]] * CustomerData[[#This Row],[Discount]]</f>
        <v>71.849999999999994</v>
      </c>
      <c r="M77" s="67">
        <f xml:space="preserve"> (CustomerData[[#This Row],[Total_Revenue]]-CustomerData[[#This Row],[Discount_Amount]]) - CustomerData[[#This Row],[Total_Cost]]</f>
        <v>435348.15</v>
      </c>
      <c r="N77" s="69" t="str">
        <f xml:space="preserve"> IF(CustomerData[[#This Row],[Profit/Loss]] &lt; 0, "Loss", IF(CustomerData[[#This Row],[Profit/Loss]] &gt; 0, "Profit"))</f>
        <v>Profit</v>
      </c>
    </row>
    <row r="78" spans="1:14" ht="15.75" customHeight="1" x14ac:dyDescent="0.25">
      <c r="A78" s="22">
        <v>77</v>
      </c>
      <c r="B78" s="22" t="s">
        <v>267</v>
      </c>
      <c r="C78" s="22">
        <v>66</v>
      </c>
      <c r="D78" s="22" t="s">
        <v>190</v>
      </c>
      <c r="E7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8" s="22">
        <v>2469</v>
      </c>
      <c r="G78" s="22">
        <v>195</v>
      </c>
      <c r="H78" s="22">
        <v>454</v>
      </c>
      <c r="I7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8" s="65">
        <f xml:space="preserve"> CustomerData[[#This Row],[Quantity]] *CustomerData[[#This Row],[Cost]]</f>
        <v>481455</v>
      </c>
      <c r="K78" s="65">
        <f xml:space="preserve"> CustomerData[[#This Row],[Quantity]] * CustomerData[[#This Row],[Price]]</f>
        <v>1120926</v>
      </c>
      <c r="L78" s="65">
        <f xml:space="preserve"> CustomerData[[#This Row],[Price]] * CustomerData[[#This Row],[Discount]]</f>
        <v>113.5</v>
      </c>
      <c r="M78" s="67">
        <f xml:space="preserve"> (CustomerData[[#This Row],[Total_Revenue]]-CustomerData[[#This Row],[Discount_Amount]]) - CustomerData[[#This Row],[Total_Cost]]</f>
        <v>639357.5</v>
      </c>
      <c r="N78" s="69" t="str">
        <f xml:space="preserve"> IF(CustomerData[[#This Row],[Profit/Loss]] &lt; 0, "Loss", IF(CustomerData[[#This Row],[Profit/Loss]] &gt; 0, "Profit"))</f>
        <v>Profit</v>
      </c>
    </row>
    <row r="79" spans="1:14" ht="15.75" customHeight="1" x14ac:dyDescent="0.25">
      <c r="A79" s="22">
        <v>78</v>
      </c>
      <c r="B79" s="22" t="s">
        <v>268</v>
      </c>
      <c r="C79" s="22">
        <v>52</v>
      </c>
      <c r="D79" s="22" t="s">
        <v>190</v>
      </c>
      <c r="E7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9" s="22">
        <v>2161</v>
      </c>
      <c r="G79" s="22">
        <v>394</v>
      </c>
      <c r="H79" s="22">
        <v>288</v>
      </c>
      <c r="I7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9" s="65">
        <f xml:space="preserve"> CustomerData[[#This Row],[Quantity]] *CustomerData[[#This Row],[Cost]]</f>
        <v>851434</v>
      </c>
      <c r="K79" s="65">
        <f xml:space="preserve"> CustomerData[[#This Row],[Quantity]] * CustomerData[[#This Row],[Price]]</f>
        <v>622368</v>
      </c>
      <c r="L79" s="65">
        <f xml:space="preserve"> CustomerData[[#This Row],[Price]] * CustomerData[[#This Row],[Discount]]</f>
        <v>72</v>
      </c>
      <c r="M79" s="67">
        <f xml:space="preserve"> (CustomerData[[#This Row],[Total_Revenue]]-CustomerData[[#This Row],[Discount_Amount]]) - CustomerData[[#This Row],[Total_Cost]]</f>
        <v>-229138</v>
      </c>
      <c r="N79" s="69" t="str">
        <f xml:space="preserve"> IF(CustomerData[[#This Row],[Profit/Loss]] &lt; 0, "Loss", IF(CustomerData[[#This Row],[Profit/Loss]] &gt; 0, "Profit"))</f>
        <v>Loss</v>
      </c>
    </row>
    <row r="80" spans="1:14" ht="15.75" customHeight="1" x14ac:dyDescent="0.25">
      <c r="A80" s="22">
        <v>79</v>
      </c>
      <c r="B80" s="22" t="s">
        <v>269</v>
      </c>
      <c r="C80" s="22">
        <v>61</v>
      </c>
      <c r="D80" s="22" t="s">
        <v>192</v>
      </c>
      <c r="E8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0" s="22">
        <v>1125</v>
      </c>
      <c r="G80" s="22">
        <v>330</v>
      </c>
      <c r="H80" s="22">
        <v>299</v>
      </c>
      <c r="I8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0" s="65">
        <f xml:space="preserve"> CustomerData[[#This Row],[Quantity]] *CustomerData[[#This Row],[Cost]]</f>
        <v>371250</v>
      </c>
      <c r="K80" s="65">
        <f xml:space="preserve"> CustomerData[[#This Row],[Quantity]] * CustomerData[[#This Row],[Price]]</f>
        <v>336375</v>
      </c>
      <c r="L80" s="65">
        <f xml:space="preserve"> CustomerData[[#This Row],[Price]] * CustomerData[[#This Row],[Discount]]</f>
        <v>44.85</v>
      </c>
      <c r="M80" s="67">
        <f xml:space="preserve"> (CustomerData[[#This Row],[Total_Revenue]]-CustomerData[[#This Row],[Discount_Amount]]) - CustomerData[[#This Row],[Total_Cost]]</f>
        <v>-34919.849999999977</v>
      </c>
      <c r="N80" s="69" t="str">
        <f xml:space="preserve"> IF(CustomerData[[#This Row],[Profit/Loss]] &lt; 0, "Loss", IF(CustomerData[[#This Row],[Profit/Loss]] &gt; 0, "Profit"))</f>
        <v>Loss</v>
      </c>
    </row>
    <row r="81" spans="1:14" ht="15.75" customHeight="1" x14ac:dyDescent="0.25">
      <c r="A81" s="22">
        <v>80</v>
      </c>
      <c r="B81" s="22" t="s">
        <v>270</v>
      </c>
      <c r="C81" s="22">
        <v>81</v>
      </c>
      <c r="D81" s="22" t="s">
        <v>190</v>
      </c>
      <c r="E8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1" s="22">
        <v>1144</v>
      </c>
      <c r="G81" s="22">
        <v>380</v>
      </c>
      <c r="H81" s="22">
        <v>352</v>
      </c>
      <c r="I8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1" s="65">
        <f xml:space="preserve"> CustomerData[[#This Row],[Quantity]] *CustomerData[[#This Row],[Cost]]</f>
        <v>434720</v>
      </c>
      <c r="K81" s="65">
        <f xml:space="preserve"> CustomerData[[#This Row],[Quantity]] * CustomerData[[#This Row],[Price]]</f>
        <v>402688</v>
      </c>
      <c r="L81" s="65">
        <f xml:space="preserve"> CustomerData[[#This Row],[Price]] * CustomerData[[#This Row],[Discount]]</f>
        <v>52.8</v>
      </c>
      <c r="M81" s="67">
        <f xml:space="preserve"> (CustomerData[[#This Row],[Total_Revenue]]-CustomerData[[#This Row],[Discount_Amount]]) - CustomerData[[#This Row],[Total_Cost]]</f>
        <v>-32084.799999999988</v>
      </c>
      <c r="N81" s="69" t="str">
        <f xml:space="preserve"> IF(CustomerData[[#This Row],[Profit/Loss]] &lt; 0, "Loss", IF(CustomerData[[#This Row],[Profit/Loss]] &gt; 0, "Profit"))</f>
        <v>Loss</v>
      </c>
    </row>
    <row r="82" spans="1:14" ht="15.75" customHeight="1" x14ac:dyDescent="0.25">
      <c r="A82" s="22">
        <v>81</v>
      </c>
      <c r="B82" s="22" t="s">
        <v>271</v>
      </c>
      <c r="C82" s="22">
        <v>16</v>
      </c>
      <c r="D82" s="22" t="s">
        <v>192</v>
      </c>
      <c r="E8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2" s="22">
        <v>1752</v>
      </c>
      <c r="G82" s="22">
        <v>339</v>
      </c>
      <c r="H82" s="22">
        <v>275</v>
      </c>
      <c r="I8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2" s="65">
        <f xml:space="preserve"> CustomerData[[#This Row],[Quantity]] *CustomerData[[#This Row],[Cost]]</f>
        <v>593928</v>
      </c>
      <c r="K82" s="65">
        <f xml:space="preserve"> CustomerData[[#This Row],[Quantity]] * CustomerData[[#This Row],[Price]]</f>
        <v>481800</v>
      </c>
      <c r="L82" s="65">
        <f xml:space="preserve"> CustomerData[[#This Row],[Price]] * CustomerData[[#This Row],[Discount]]</f>
        <v>68.75</v>
      </c>
      <c r="M82" s="67">
        <f xml:space="preserve"> (CustomerData[[#This Row],[Total_Revenue]]-CustomerData[[#This Row],[Discount_Amount]]) - CustomerData[[#This Row],[Total_Cost]]</f>
        <v>-112196.75</v>
      </c>
      <c r="N82" s="69" t="str">
        <f xml:space="preserve"> IF(CustomerData[[#This Row],[Profit/Loss]] &lt; 0, "Loss", IF(CustomerData[[#This Row],[Profit/Loss]] &gt; 0, "Profit"))</f>
        <v>Loss</v>
      </c>
    </row>
    <row r="83" spans="1:14" ht="15.75" customHeight="1" x14ac:dyDescent="0.25">
      <c r="A83" s="22">
        <v>82</v>
      </c>
      <c r="B83" s="22" t="s">
        <v>272</v>
      </c>
      <c r="C83" s="22">
        <v>17</v>
      </c>
      <c r="D83" s="22" t="s">
        <v>192</v>
      </c>
      <c r="E8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3" s="22">
        <v>1619</v>
      </c>
      <c r="G83" s="22">
        <v>263</v>
      </c>
      <c r="H83" s="22">
        <v>210</v>
      </c>
      <c r="I8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3" s="65">
        <f xml:space="preserve"> CustomerData[[#This Row],[Quantity]] *CustomerData[[#This Row],[Cost]]</f>
        <v>425797</v>
      </c>
      <c r="K83" s="65">
        <f xml:space="preserve"> CustomerData[[#This Row],[Quantity]] * CustomerData[[#This Row],[Price]]</f>
        <v>339990</v>
      </c>
      <c r="L83" s="65">
        <f xml:space="preserve"> CustomerData[[#This Row],[Price]] * CustomerData[[#This Row],[Discount]]</f>
        <v>52.5</v>
      </c>
      <c r="M83" s="67">
        <f xml:space="preserve"> (CustomerData[[#This Row],[Total_Revenue]]-CustomerData[[#This Row],[Discount_Amount]]) - CustomerData[[#This Row],[Total_Cost]]</f>
        <v>-85859.5</v>
      </c>
      <c r="N83" s="69" t="str">
        <f xml:space="preserve"> IF(CustomerData[[#This Row],[Profit/Loss]] &lt; 0, "Loss", IF(CustomerData[[#This Row],[Profit/Loss]] &gt; 0, "Profit"))</f>
        <v>Loss</v>
      </c>
    </row>
    <row r="84" spans="1:14" ht="15.75" customHeight="1" x14ac:dyDescent="0.25">
      <c r="A84" s="22">
        <v>83</v>
      </c>
      <c r="B84" s="22" t="s">
        <v>273</v>
      </c>
      <c r="C84" s="22">
        <v>16</v>
      </c>
      <c r="D84" s="22" t="s">
        <v>192</v>
      </c>
      <c r="E8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4" s="22">
        <v>2281</v>
      </c>
      <c r="G84" s="22">
        <v>268</v>
      </c>
      <c r="H84" s="22">
        <v>543</v>
      </c>
      <c r="I8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4" s="65">
        <f xml:space="preserve"> CustomerData[[#This Row],[Quantity]] *CustomerData[[#This Row],[Cost]]</f>
        <v>611308</v>
      </c>
      <c r="K84" s="65">
        <f xml:space="preserve"> CustomerData[[#This Row],[Quantity]] * CustomerData[[#This Row],[Price]]</f>
        <v>1238583</v>
      </c>
      <c r="L84" s="65">
        <f xml:space="preserve"> CustomerData[[#This Row],[Price]] * CustomerData[[#This Row],[Discount]]</f>
        <v>135.75</v>
      </c>
      <c r="M84" s="67">
        <f xml:space="preserve"> (CustomerData[[#This Row],[Total_Revenue]]-CustomerData[[#This Row],[Discount_Amount]]) - CustomerData[[#This Row],[Total_Cost]]</f>
        <v>627139.25</v>
      </c>
      <c r="N84" s="69" t="str">
        <f xml:space="preserve"> IF(CustomerData[[#This Row],[Profit/Loss]] &lt; 0, "Loss", IF(CustomerData[[#This Row],[Profit/Loss]] &gt; 0, "Profit"))</f>
        <v>Profit</v>
      </c>
    </row>
    <row r="85" spans="1:14" ht="15.75" customHeight="1" x14ac:dyDescent="0.25">
      <c r="A85" s="22">
        <v>84</v>
      </c>
      <c r="B85" s="22" t="s">
        <v>274</v>
      </c>
      <c r="C85" s="22">
        <v>26</v>
      </c>
      <c r="D85" s="22" t="s">
        <v>192</v>
      </c>
      <c r="E8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5" s="22">
        <v>2010</v>
      </c>
      <c r="G85" s="22">
        <v>388</v>
      </c>
      <c r="H85" s="22">
        <v>271</v>
      </c>
      <c r="I8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5" s="65">
        <f xml:space="preserve"> CustomerData[[#This Row],[Quantity]] *CustomerData[[#This Row],[Cost]]</f>
        <v>779880</v>
      </c>
      <c r="K85" s="65">
        <f xml:space="preserve"> CustomerData[[#This Row],[Quantity]] * CustomerData[[#This Row],[Price]]</f>
        <v>544710</v>
      </c>
      <c r="L85" s="65">
        <f xml:space="preserve"> CustomerData[[#This Row],[Price]] * CustomerData[[#This Row],[Discount]]</f>
        <v>67.75</v>
      </c>
      <c r="M85" s="67">
        <f xml:space="preserve"> (CustomerData[[#This Row],[Total_Revenue]]-CustomerData[[#This Row],[Discount_Amount]]) - CustomerData[[#This Row],[Total_Cost]]</f>
        <v>-235237.75</v>
      </c>
      <c r="N85" s="69" t="str">
        <f xml:space="preserve"> IF(CustomerData[[#This Row],[Profit/Loss]] &lt; 0, "Loss", IF(CustomerData[[#This Row],[Profit/Loss]] &gt; 0, "Profit"))</f>
        <v>Loss</v>
      </c>
    </row>
    <row r="86" spans="1:14" ht="15.75" customHeight="1" x14ac:dyDescent="0.25">
      <c r="A86" s="22">
        <v>85</v>
      </c>
      <c r="B86" s="22" t="s">
        <v>275</v>
      </c>
      <c r="C86" s="22">
        <v>75</v>
      </c>
      <c r="D86" s="22" t="s">
        <v>192</v>
      </c>
      <c r="E8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6" s="22">
        <v>1020</v>
      </c>
      <c r="G86" s="22">
        <v>190</v>
      </c>
      <c r="H86" s="22">
        <v>491</v>
      </c>
      <c r="I8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6" s="65">
        <f xml:space="preserve"> CustomerData[[#This Row],[Quantity]] *CustomerData[[#This Row],[Cost]]</f>
        <v>193800</v>
      </c>
      <c r="K86" s="65">
        <f xml:space="preserve"> CustomerData[[#This Row],[Quantity]] * CustomerData[[#This Row],[Price]]</f>
        <v>500820</v>
      </c>
      <c r="L86" s="65">
        <f xml:space="preserve"> CustomerData[[#This Row],[Price]] * CustomerData[[#This Row],[Discount]]</f>
        <v>73.649999999999991</v>
      </c>
      <c r="M86" s="67">
        <f xml:space="preserve"> (CustomerData[[#This Row],[Total_Revenue]]-CustomerData[[#This Row],[Discount_Amount]]) - CustomerData[[#This Row],[Total_Cost]]</f>
        <v>306946.34999999998</v>
      </c>
      <c r="N86" s="69" t="str">
        <f xml:space="preserve"> IF(CustomerData[[#This Row],[Profit/Loss]] &lt; 0, "Loss", IF(CustomerData[[#This Row],[Profit/Loss]] &gt; 0, "Profit"))</f>
        <v>Profit</v>
      </c>
    </row>
    <row r="87" spans="1:14" ht="15.75" customHeight="1" x14ac:dyDescent="0.25">
      <c r="A87" s="22">
        <v>86</v>
      </c>
      <c r="B87" s="22" t="s">
        <v>276</v>
      </c>
      <c r="C87" s="22">
        <v>71</v>
      </c>
      <c r="D87" s="22" t="s">
        <v>190</v>
      </c>
      <c r="E8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7" s="22">
        <v>2198</v>
      </c>
      <c r="G87" s="22">
        <v>134</v>
      </c>
      <c r="H87" s="22">
        <v>512</v>
      </c>
      <c r="I8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7" s="65">
        <f xml:space="preserve"> CustomerData[[#This Row],[Quantity]] *CustomerData[[#This Row],[Cost]]</f>
        <v>294532</v>
      </c>
      <c r="K87" s="65">
        <f xml:space="preserve"> CustomerData[[#This Row],[Quantity]] * CustomerData[[#This Row],[Price]]</f>
        <v>1125376</v>
      </c>
      <c r="L87" s="65">
        <f xml:space="preserve"> CustomerData[[#This Row],[Price]] * CustomerData[[#This Row],[Discount]]</f>
        <v>128</v>
      </c>
      <c r="M87" s="67">
        <f xml:space="preserve"> (CustomerData[[#This Row],[Total_Revenue]]-CustomerData[[#This Row],[Discount_Amount]]) - CustomerData[[#This Row],[Total_Cost]]</f>
        <v>830716</v>
      </c>
      <c r="N87" s="69" t="str">
        <f xml:space="preserve"> IF(CustomerData[[#This Row],[Profit/Loss]] &lt; 0, "Loss", IF(CustomerData[[#This Row],[Profit/Loss]] &gt; 0, "Profit"))</f>
        <v>Profit</v>
      </c>
    </row>
    <row r="88" spans="1:14" ht="15.75" customHeight="1" x14ac:dyDescent="0.25">
      <c r="A88" s="22">
        <v>87</v>
      </c>
      <c r="B88" s="22" t="s">
        <v>277</v>
      </c>
      <c r="C88" s="22">
        <v>40</v>
      </c>
      <c r="D88" s="22" t="s">
        <v>192</v>
      </c>
      <c r="E8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8" s="22">
        <v>2188</v>
      </c>
      <c r="G88" s="22">
        <v>131</v>
      </c>
      <c r="H88" s="22">
        <v>493</v>
      </c>
      <c r="I8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8" s="65">
        <f xml:space="preserve"> CustomerData[[#This Row],[Quantity]] *CustomerData[[#This Row],[Cost]]</f>
        <v>286628</v>
      </c>
      <c r="K88" s="65">
        <f xml:space="preserve"> CustomerData[[#This Row],[Quantity]] * CustomerData[[#This Row],[Price]]</f>
        <v>1078684</v>
      </c>
      <c r="L88" s="65">
        <f xml:space="preserve"> CustomerData[[#This Row],[Price]] * CustomerData[[#This Row],[Discount]]</f>
        <v>123.25</v>
      </c>
      <c r="M88" s="67">
        <f xml:space="preserve"> (CustomerData[[#This Row],[Total_Revenue]]-CustomerData[[#This Row],[Discount_Amount]]) - CustomerData[[#This Row],[Total_Cost]]</f>
        <v>791932.75</v>
      </c>
      <c r="N88" s="69" t="str">
        <f xml:space="preserve"> IF(CustomerData[[#This Row],[Profit/Loss]] &lt; 0, "Loss", IF(CustomerData[[#This Row],[Profit/Loss]] &gt; 0, "Profit"))</f>
        <v>Profit</v>
      </c>
    </row>
    <row r="89" spans="1:14" ht="15.75" customHeight="1" x14ac:dyDescent="0.25">
      <c r="A89" s="22">
        <v>88</v>
      </c>
      <c r="B89" s="22" t="s">
        <v>278</v>
      </c>
      <c r="C89" s="22">
        <v>58</v>
      </c>
      <c r="D89" s="22" t="s">
        <v>190</v>
      </c>
      <c r="E8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9" s="22">
        <v>2057</v>
      </c>
      <c r="G89" s="22">
        <v>265</v>
      </c>
      <c r="H89" s="22">
        <v>355</v>
      </c>
      <c r="I8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9" s="65">
        <f xml:space="preserve"> CustomerData[[#This Row],[Quantity]] *CustomerData[[#This Row],[Cost]]</f>
        <v>545105</v>
      </c>
      <c r="K89" s="65">
        <f xml:space="preserve"> CustomerData[[#This Row],[Quantity]] * CustomerData[[#This Row],[Price]]</f>
        <v>730235</v>
      </c>
      <c r="L89" s="65">
        <f xml:space="preserve"> CustomerData[[#This Row],[Price]] * CustomerData[[#This Row],[Discount]]</f>
        <v>88.75</v>
      </c>
      <c r="M89" s="67">
        <f xml:space="preserve"> (CustomerData[[#This Row],[Total_Revenue]]-CustomerData[[#This Row],[Discount_Amount]]) - CustomerData[[#This Row],[Total_Cost]]</f>
        <v>185041.25</v>
      </c>
      <c r="N89" s="69" t="str">
        <f xml:space="preserve"> IF(CustomerData[[#This Row],[Profit/Loss]] &lt; 0, "Loss", IF(CustomerData[[#This Row],[Profit/Loss]] &gt; 0, "Profit"))</f>
        <v>Profit</v>
      </c>
    </row>
    <row r="90" spans="1:14" ht="15.75" customHeight="1" x14ac:dyDescent="0.25">
      <c r="A90" s="22">
        <v>89</v>
      </c>
      <c r="B90" s="22" t="s">
        <v>279</v>
      </c>
      <c r="C90" s="22">
        <v>49</v>
      </c>
      <c r="D90" s="22" t="s">
        <v>190</v>
      </c>
      <c r="E9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0" s="22">
        <v>2420</v>
      </c>
      <c r="G90" s="22">
        <v>321</v>
      </c>
      <c r="H90" s="22">
        <v>334</v>
      </c>
      <c r="I9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0" s="65">
        <f xml:space="preserve"> CustomerData[[#This Row],[Quantity]] *CustomerData[[#This Row],[Cost]]</f>
        <v>776820</v>
      </c>
      <c r="K90" s="65">
        <f xml:space="preserve"> CustomerData[[#This Row],[Quantity]] * CustomerData[[#This Row],[Price]]</f>
        <v>808280</v>
      </c>
      <c r="L90" s="65">
        <f xml:space="preserve"> CustomerData[[#This Row],[Price]] * CustomerData[[#This Row],[Discount]]</f>
        <v>83.5</v>
      </c>
      <c r="M90" s="67">
        <f xml:space="preserve"> (CustomerData[[#This Row],[Total_Revenue]]-CustomerData[[#This Row],[Discount_Amount]]) - CustomerData[[#This Row],[Total_Cost]]</f>
        <v>31376.5</v>
      </c>
      <c r="N90" s="69" t="str">
        <f xml:space="preserve"> IF(CustomerData[[#This Row],[Profit/Loss]] &lt; 0, "Loss", IF(CustomerData[[#This Row],[Profit/Loss]] &gt; 0, "Profit"))</f>
        <v>Profit</v>
      </c>
    </row>
    <row r="91" spans="1:14" ht="15.75" customHeight="1" x14ac:dyDescent="0.25">
      <c r="A91" s="22">
        <v>90</v>
      </c>
      <c r="B91" s="22" t="s">
        <v>280</v>
      </c>
      <c r="C91" s="22">
        <v>22</v>
      </c>
      <c r="D91" s="22" t="s">
        <v>192</v>
      </c>
      <c r="E9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1" s="22">
        <v>1221</v>
      </c>
      <c r="G91" s="22">
        <v>149</v>
      </c>
      <c r="H91" s="22">
        <v>289</v>
      </c>
      <c r="I9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1" s="65">
        <f xml:space="preserve"> CustomerData[[#This Row],[Quantity]] *CustomerData[[#This Row],[Cost]]</f>
        <v>181929</v>
      </c>
      <c r="K91" s="65">
        <f xml:space="preserve"> CustomerData[[#This Row],[Quantity]] * CustomerData[[#This Row],[Price]]</f>
        <v>352869</v>
      </c>
      <c r="L91" s="65">
        <f xml:space="preserve"> CustomerData[[#This Row],[Price]] * CustomerData[[#This Row],[Discount]]</f>
        <v>43.35</v>
      </c>
      <c r="M91" s="67">
        <f xml:space="preserve"> (CustomerData[[#This Row],[Total_Revenue]]-CustomerData[[#This Row],[Discount_Amount]]) - CustomerData[[#This Row],[Total_Cost]]</f>
        <v>170896.65000000002</v>
      </c>
      <c r="N91" s="69" t="str">
        <f xml:space="preserve"> IF(CustomerData[[#This Row],[Profit/Loss]] &lt; 0, "Loss", IF(CustomerData[[#This Row],[Profit/Loss]] &gt; 0, "Profit"))</f>
        <v>Profit</v>
      </c>
    </row>
    <row r="92" spans="1:14" ht="15.75" customHeight="1" x14ac:dyDescent="0.25">
      <c r="A92" s="22">
        <v>91</v>
      </c>
      <c r="B92" s="22" t="s">
        <v>281</v>
      </c>
      <c r="C92" s="22">
        <v>74</v>
      </c>
      <c r="D92" s="22" t="s">
        <v>192</v>
      </c>
      <c r="E9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2" s="22">
        <v>1951</v>
      </c>
      <c r="G92" s="22">
        <v>341</v>
      </c>
      <c r="H92" s="22">
        <v>243</v>
      </c>
      <c r="I9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2" s="65">
        <f xml:space="preserve"> CustomerData[[#This Row],[Quantity]] *CustomerData[[#This Row],[Cost]]</f>
        <v>665291</v>
      </c>
      <c r="K92" s="65">
        <f xml:space="preserve"> CustomerData[[#This Row],[Quantity]] * CustomerData[[#This Row],[Price]]</f>
        <v>474093</v>
      </c>
      <c r="L92" s="65">
        <f xml:space="preserve"> CustomerData[[#This Row],[Price]] * CustomerData[[#This Row],[Discount]]</f>
        <v>60.75</v>
      </c>
      <c r="M92" s="67">
        <f xml:space="preserve"> (CustomerData[[#This Row],[Total_Revenue]]-CustomerData[[#This Row],[Discount_Amount]]) - CustomerData[[#This Row],[Total_Cost]]</f>
        <v>-191258.75</v>
      </c>
      <c r="N92" s="69" t="str">
        <f xml:space="preserve"> IF(CustomerData[[#This Row],[Profit/Loss]] &lt; 0, "Loss", IF(CustomerData[[#This Row],[Profit/Loss]] &gt; 0, "Profit"))</f>
        <v>Loss</v>
      </c>
    </row>
    <row r="93" spans="1:14" ht="15.75" customHeight="1" x14ac:dyDescent="0.25">
      <c r="A93" s="22">
        <v>92</v>
      </c>
      <c r="B93" s="22" t="s">
        <v>282</v>
      </c>
      <c r="C93" s="22">
        <v>41</v>
      </c>
      <c r="D93" s="22" t="s">
        <v>192</v>
      </c>
      <c r="E9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3" s="22">
        <v>1470</v>
      </c>
      <c r="G93" s="22">
        <v>252</v>
      </c>
      <c r="H93" s="22">
        <v>484</v>
      </c>
      <c r="I9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3" s="65">
        <f xml:space="preserve"> CustomerData[[#This Row],[Quantity]] *CustomerData[[#This Row],[Cost]]</f>
        <v>370440</v>
      </c>
      <c r="K93" s="65">
        <f xml:space="preserve"> CustomerData[[#This Row],[Quantity]] * CustomerData[[#This Row],[Price]]</f>
        <v>711480</v>
      </c>
      <c r="L93" s="65">
        <f xml:space="preserve"> CustomerData[[#This Row],[Price]] * CustomerData[[#This Row],[Discount]]</f>
        <v>72.599999999999994</v>
      </c>
      <c r="M93" s="67">
        <f xml:space="preserve"> (CustomerData[[#This Row],[Total_Revenue]]-CustomerData[[#This Row],[Discount_Amount]]) - CustomerData[[#This Row],[Total_Cost]]</f>
        <v>340967.4</v>
      </c>
      <c r="N93" s="69" t="str">
        <f xml:space="preserve"> IF(CustomerData[[#This Row],[Profit/Loss]] &lt; 0, "Loss", IF(CustomerData[[#This Row],[Profit/Loss]] &gt; 0, "Profit"))</f>
        <v>Profit</v>
      </c>
    </row>
    <row r="94" spans="1:14" ht="15.75" customHeight="1" x14ac:dyDescent="0.25">
      <c r="A94" s="22">
        <v>93</v>
      </c>
      <c r="B94" s="22" t="s">
        <v>283</v>
      </c>
      <c r="C94" s="22">
        <v>57</v>
      </c>
      <c r="D94" s="22" t="s">
        <v>192</v>
      </c>
      <c r="E9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4" s="22">
        <v>2425</v>
      </c>
      <c r="G94" s="22">
        <v>330</v>
      </c>
      <c r="H94" s="22">
        <v>285</v>
      </c>
      <c r="I9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4" s="65">
        <f xml:space="preserve"> CustomerData[[#This Row],[Quantity]] *CustomerData[[#This Row],[Cost]]</f>
        <v>800250</v>
      </c>
      <c r="K94" s="65">
        <f xml:space="preserve"> CustomerData[[#This Row],[Quantity]] * CustomerData[[#This Row],[Price]]</f>
        <v>691125</v>
      </c>
      <c r="L94" s="65">
        <f xml:space="preserve"> CustomerData[[#This Row],[Price]] * CustomerData[[#This Row],[Discount]]</f>
        <v>71.25</v>
      </c>
      <c r="M94" s="67">
        <f xml:space="preserve"> (CustomerData[[#This Row],[Total_Revenue]]-CustomerData[[#This Row],[Discount_Amount]]) - CustomerData[[#This Row],[Total_Cost]]</f>
        <v>-109196.25</v>
      </c>
      <c r="N94" s="69" t="str">
        <f xml:space="preserve"> IF(CustomerData[[#This Row],[Profit/Loss]] &lt; 0, "Loss", IF(CustomerData[[#This Row],[Profit/Loss]] &gt; 0, "Profit"))</f>
        <v>Loss</v>
      </c>
    </row>
    <row r="95" spans="1:14" ht="15.75" customHeight="1" x14ac:dyDescent="0.25">
      <c r="A95" s="22">
        <v>94</v>
      </c>
      <c r="B95" s="22" t="s">
        <v>284</v>
      </c>
      <c r="C95" s="22">
        <v>71</v>
      </c>
      <c r="D95" s="22" t="s">
        <v>192</v>
      </c>
      <c r="E9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5" s="22">
        <v>1206</v>
      </c>
      <c r="G95" s="22">
        <v>309</v>
      </c>
      <c r="H95" s="22">
        <v>240</v>
      </c>
      <c r="I9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5" s="65">
        <f xml:space="preserve"> CustomerData[[#This Row],[Quantity]] *CustomerData[[#This Row],[Cost]]</f>
        <v>372654</v>
      </c>
      <c r="K95" s="65">
        <f xml:space="preserve"> CustomerData[[#This Row],[Quantity]] * CustomerData[[#This Row],[Price]]</f>
        <v>289440</v>
      </c>
      <c r="L95" s="65">
        <f xml:space="preserve"> CustomerData[[#This Row],[Price]] * CustomerData[[#This Row],[Discount]]</f>
        <v>36</v>
      </c>
      <c r="M95" s="67">
        <f xml:space="preserve"> (CustomerData[[#This Row],[Total_Revenue]]-CustomerData[[#This Row],[Discount_Amount]]) - CustomerData[[#This Row],[Total_Cost]]</f>
        <v>-83250</v>
      </c>
      <c r="N95" s="69" t="str">
        <f xml:space="preserve"> IF(CustomerData[[#This Row],[Profit/Loss]] &lt; 0, "Loss", IF(CustomerData[[#This Row],[Profit/Loss]] &gt; 0, "Profit"))</f>
        <v>Loss</v>
      </c>
    </row>
    <row r="96" spans="1:14" ht="15.75" customHeight="1" x14ac:dyDescent="0.25">
      <c r="A96" s="22">
        <v>95</v>
      </c>
      <c r="B96" s="22" t="s">
        <v>285</v>
      </c>
      <c r="C96" s="22">
        <v>34</v>
      </c>
      <c r="D96" s="22" t="s">
        <v>192</v>
      </c>
      <c r="E9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6" s="22">
        <v>2371</v>
      </c>
      <c r="G96" s="22">
        <v>368</v>
      </c>
      <c r="H96" s="22">
        <v>463</v>
      </c>
      <c r="I9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6" s="65">
        <f xml:space="preserve"> CustomerData[[#This Row],[Quantity]] *CustomerData[[#This Row],[Cost]]</f>
        <v>872528</v>
      </c>
      <c r="K96" s="65">
        <f xml:space="preserve"> CustomerData[[#This Row],[Quantity]] * CustomerData[[#This Row],[Price]]</f>
        <v>1097773</v>
      </c>
      <c r="L96" s="65">
        <f xml:space="preserve"> CustomerData[[#This Row],[Price]] * CustomerData[[#This Row],[Discount]]</f>
        <v>115.75</v>
      </c>
      <c r="M96" s="67">
        <f xml:space="preserve"> (CustomerData[[#This Row],[Total_Revenue]]-CustomerData[[#This Row],[Discount_Amount]]) - CustomerData[[#This Row],[Total_Cost]]</f>
        <v>225129.25</v>
      </c>
      <c r="N96" s="69" t="str">
        <f xml:space="preserve"> IF(CustomerData[[#This Row],[Profit/Loss]] &lt; 0, "Loss", IF(CustomerData[[#This Row],[Profit/Loss]] &gt; 0, "Profit"))</f>
        <v>Profit</v>
      </c>
    </row>
    <row r="97" spans="1:14" ht="15.75" customHeight="1" x14ac:dyDescent="0.25">
      <c r="A97" s="22">
        <v>96</v>
      </c>
      <c r="B97" s="22" t="s">
        <v>286</v>
      </c>
      <c r="C97" s="22">
        <v>20</v>
      </c>
      <c r="D97" s="22" t="s">
        <v>192</v>
      </c>
      <c r="E9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7" s="22">
        <v>2433</v>
      </c>
      <c r="G97" s="22">
        <v>118</v>
      </c>
      <c r="H97" s="22">
        <v>433</v>
      </c>
      <c r="I9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7" s="65">
        <f xml:space="preserve"> CustomerData[[#This Row],[Quantity]] *CustomerData[[#This Row],[Cost]]</f>
        <v>287094</v>
      </c>
      <c r="K97" s="65">
        <f xml:space="preserve"> CustomerData[[#This Row],[Quantity]] * CustomerData[[#This Row],[Price]]</f>
        <v>1053489</v>
      </c>
      <c r="L97" s="65">
        <f xml:space="preserve"> CustomerData[[#This Row],[Price]] * CustomerData[[#This Row],[Discount]]</f>
        <v>108.25</v>
      </c>
      <c r="M97" s="67">
        <f xml:space="preserve"> (CustomerData[[#This Row],[Total_Revenue]]-CustomerData[[#This Row],[Discount_Amount]]) - CustomerData[[#This Row],[Total_Cost]]</f>
        <v>766286.75</v>
      </c>
      <c r="N97" s="69" t="str">
        <f xml:space="preserve"> IF(CustomerData[[#This Row],[Profit/Loss]] &lt; 0, "Loss", IF(CustomerData[[#This Row],[Profit/Loss]] &gt; 0, "Profit"))</f>
        <v>Profit</v>
      </c>
    </row>
    <row r="98" spans="1:14" ht="15.75" customHeight="1" x14ac:dyDescent="0.25">
      <c r="A98" s="22">
        <v>97</v>
      </c>
      <c r="B98" s="22" t="s">
        <v>287</v>
      </c>
      <c r="C98" s="22">
        <v>21</v>
      </c>
      <c r="D98" s="22" t="s">
        <v>192</v>
      </c>
      <c r="E9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8" s="22">
        <v>1719</v>
      </c>
      <c r="G98" s="22">
        <v>139</v>
      </c>
      <c r="H98" s="22">
        <v>466</v>
      </c>
      <c r="I9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8" s="65">
        <f xml:space="preserve"> CustomerData[[#This Row],[Quantity]] *CustomerData[[#This Row],[Cost]]</f>
        <v>238941</v>
      </c>
      <c r="K98" s="65">
        <f xml:space="preserve"> CustomerData[[#This Row],[Quantity]] * CustomerData[[#This Row],[Price]]</f>
        <v>801054</v>
      </c>
      <c r="L98" s="65">
        <f xml:space="preserve"> CustomerData[[#This Row],[Price]] * CustomerData[[#This Row],[Discount]]</f>
        <v>116.5</v>
      </c>
      <c r="M98" s="67">
        <f xml:space="preserve"> (CustomerData[[#This Row],[Total_Revenue]]-CustomerData[[#This Row],[Discount_Amount]]) - CustomerData[[#This Row],[Total_Cost]]</f>
        <v>561996.5</v>
      </c>
      <c r="N98" s="69" t="str">
        <f xml:space="preserve"> IF(CustomerData[[#This Row],[Profit/Loss]] &lt; 0, "Loss", IF(CustomerData[[#This Row],[Profit/Loss]] &gt; 0, "Profit"))</f>
        <v>Profit</v>
      </c>
    </row>
    <row r="99" spans="1:14" ht="15.75" customHeight="1" x14ac:dyDescent="0.25">
      <c r="A99" s="22">
        <v>98</v>
      </c>
      <c r="B99" s="22" t="s">
        <v>288</v>
      </c>
      <c r="C99" s="22">
        <v>77</v>
      </c>
      <c r="D99" s="22" t="s">
        <v>190</v>
      </c>
      <c r="E9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9" s="22">
        <v>1466</v>
      </c>
      <c r="G99" s="22">
        <v>338</v>
      </c>
      <c r="H99" s="22">
        <v>468</v>
      </c>
      <c r="I9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9" s="65">
        <f xml:space="preserve"> CustomerData[[#This Row],[Quantity]] *CustomerData[[#This Row],[Cost]]</f>
        <v>495508</v>
      </c>
      <c r="K99" s="65">
        <f xml:space="preserve"> CustomerData[[#This Row],[Quantity]] * CustomerData[[#This Row],[Price]]</f>
        <v>686088</v>
      </c>
      <c r="L99" s="65">
        <f xml:space="preserve"> CustomerData[[#This Row],[Price]] * CustomerData[[#This Row],[Discount]]</f>
        <v>70.2</v>
      </c>
      <c r="M99" s="67">
        <f xml:space="preserve"> (CustomerData[[#This Row],[Total_Revenue]]-CustomerData[[#This Row],[Discount_Amount]]) - CustomerData[[#This Row],[Total_Cost]]</f>
        <v>190509.80000000005</v>
      </c>
      <c r="N99" s="69" t="str">
        <f xml:space="preserve"> IF(CustomerData[[#This Row],[Profit/Loss]] &lt; 0, "Loss", IF(CustomerData[[#This Row],[Profit/Loss]] &gt; 0, "Profit"))</f>
        <v>Profit</v>
      </c>
    </row>
    <row r="100" spans="1:14" ht="15.75" customHeight="1" x14ac:dyDescent="0.25">
      <c r="A100" s="22">
        <v>99</v>
      </c>
      <c r="B100" s="22" t="s">
        <v>289</v>
      </c>
      <c r="C100" s="22">
        <v>50</v>
      </c>
      <c r="D100" s="22" t="s">
        <v>192</v>
      </c>
      <c r="E10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00" s="22">
        <v>1088</v>
      </c>
      <c r="G100" s="22">
        <v>125</v>
      </c>
      <c r="H100" s="22">
        <v>525</v>
      </c>
      <c r="I10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00" s="65">
        <f xml:space="preserve"> CustomerData[[#This Row],[Quantity]] *CustomerData[[#This Row],[Cost]]</f>
        <v>136000</v>
      </c>
      <c r="K100" s="65">
        <f xml:space="preserve"> CustomerData[[#This Row],[Quantity]] * CustomerData[[#This Row],[Price]]</f>
        <v>571200</v>
      </c>
      <c r="L100" s="65">
        <f xml:space="preserve"> CustomerData[[#This Row],[Price]] * CustomerData[[#This Row],[Discount]]</f>
        <v>78.75</v>
      </c>
      <c r="M100" s="67">
        <f xml:space="preserve"> (CustomerData[[#This Row],[Total_Revenue]]-CustomerData[[#This Row],[Discount_Amount]]) - CustomerData[[#This Row],[Total_Cost]]</f>
        <v>435121.25</v>
      </c>
      <c r="N100" s="69" t="str">
        <f xml:space="preserve"> IF(CustomerData[[#This Row],[Profit/Loss]] &lt; 0, "Loss", IF(CustomerData[[#This Row],[Profit/Loss]] &gt; 0, "Profit"))</f>
        <v>Profit</v>
      </c>
    </row>
    <row r="101" spans="1:14" ht="15.75" customHeight="1" x14ac:dyDescent="0.25">
      <c r="A101" s="22">
        <v>100</v>
      </c>
      <c r="B101" s="22" t="s">
        <v>290</v>
      </c>
      <c r="C101" s="22">
        <v>83</v>
      </c>
      <c r="D101" s="22" t="s">
        <v>192</v>
      </c>
      <c r="E10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01" s="22">
        <v>1719</v>
      </c>
      <c r="G101" s="22">
        <v>263</v>
      </c>
      <c r="H101" s="22">
        <v>361</v>
      </c>
      <c r="I10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01" s="65">
        <f xml:space="preserve"> CustomerData[[#This Row],[Quantity]] *CustomerData[[#This Row],[Cost]]</f>
        <v>452097</v>
      </c>
      <c r="K101" s="65">
        <f xml:space="preserve"> CustomerData[[#This Row],[Quantity]] * CustomerData[[#This Row],[Price]]</f>
        <v>620559</v>
      </c>
      <c r="L101" s="65">
        <f xml:space="preserve"> CustomerData[[#This Row],[Price]] * CustomerData[[#This Row],[Discount]]</f>
        <v>90.25</v>
      </c>
      <c r="M101" s="67">
        <f xml:space="preserve"> (CustomerData[[#This Row],[Total_Revenue]]-CustomerData[[#This Row],[Discount_Amount]]) - CustomerData[[#This Row],[Total_Cost]]</f>
        <v>168371.75</v>
      </c>
      <c r="N101" s="69" t="str">
        <f xml:space="preserve"> IF(CustomerData[[#This Row],[Profit/Loss]] &lt; 0, "Loss", IF(CustomerData[[#This Row],[Profit/Loss]] &gt; 0, "Profit"))</f>
        <v>Profit</v>
      </c>
    </row>
    <row r="102" spans="1:14" ht="15.75" customHeight="1" x14ac:dyDescent="0.25">
      <c r="A102" s="22">
        <v>101</v>
      </c>
      <c r="B102" s="22" t="s">
        <v>291</v>
      </c>
      <c r="C102" s="22">
        <v>50</v>
      </c>
      <c r="D102" s="22" t="s">
        <v>192</v>
      </c>
      <c r="E10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02" s="22">
        <v>1715</v>
      </c>
      <c r="G102" s="22">
        <v>369</v>
      </c>
      <c r="H102" s="22">
        <v>212</v>
      </c>
      <c r="I10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02" s="65">
        <f xml:space="preserve"> CustomerData[[#This Row],[Quantity]] *CustomerData[[#This Row],[Cost]]</f>
        <v>632835</v>
      </c>
      <c r="K102" s="65">
        <f xml:space="preserve"> CustomerData[[#This Row],[Quantity]] * CustomerData[[#This Row],[Price]]</f>
        <v>363580</v>
      </c>
      <c r="L102" s="65">
        <f xml:space="preserve"> CustomerData[[#This Row],[Price]] * CustomerData[[#This Row],[Discount]]</f>
        <v>53</v>
      </c>
      <c r="M102" s="67">
        <f xml:space="preserve"> (CustomerData[[#This Row],[Total_Revenue]]-CustomerData[[#This Row],[Discount_Amount]]) - CustomerData[[#This Row],[Total_Cost]]</f>
        <v>-269308</v>
      </c>
      <c r="N102" s="69" t="str">
        <f xml:space="preserve"> IF(CustomerData[[#This Row],[Profit/Loss]] &lt; 0, "Loss", IF(CustomerData[[#This Row],[Profit/Loss]] &gt; 0, "Profit"))</f>
        <v>Loss</v>
      </c>
    </row>
    <row r="103" spans="1:14" ht="15.75" customHeight="1" x14ac:dyDescent="0.25">
      <c r="A103" s="22">
        <v>102</v>
      </c>
      <c r="B103" s="22" t="s">
        <v>292</v>
      </c>
      <c r="C103" s="22">
        <v>72</v>
      </c>
      <c r="D103" s="22" t="s">
        <v>190</v>
      </c>
      <c r="E10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03" s="22">
        <v>1819</v>
      </c>
      <c r="G103" s="22">
        <v>378</v>
      </c>
      <c r="H103" s="22">
        <v>395</v>
      </c>
      <c r="I10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03" s="65">
        <f xml:space="preserve"> CustomerData[[#This Row],[Quantity]] *CustomerData[[#This Row],[Cost]]</f>
        <v>687582</v>
      </c>
      <c r="K103" s="65">
        <f xml:space="preserve"> CustomerData[[#This Row],[Quantity]] * CustomerData[[#This Row],[Price]]</f>
        <v>718505</v>
      </c>
      <c r="L103" s="65">
        <f xml:space="preserve"> CustomerData[[#This Row],[Price]] * CustomerData[[#This Row],[Discount]]</f>
        <v>98.75</v>
      </c>
      <c r="M103" s="67">
        <f xml:space="preserve"> (CustomerData[[#This Row],[Total_Revenue]]-CustomerData[[#This Row],[Discount_Amount]]) - CustomerData[[#This Row],[Total_Cost]]</f>
        <v>30824.25</v>
      </c>
      <c r="N103" s="69" t="str">
        <f xml:space="preserve"> IF(CustomerData[[#This Row],[Profit/Loss]] &lt; 0, "Loss", IF(CustomerData[[#This Row],[Profit/Loss]] &gt; 0, "Profit"))</f>
        <v>Profit</v>
      </c>
    </row>
    <row r="104" spans="1:14" ht="15.75" customHeight="1" x14ac:dyDescent="0.25">
      <c r="A104" s="22">
        <v>103</v>
      </c>
      <c r="B104" s="22" t="s">
        <v>293</v>
      </c>
      <c r="C104" s="22">
        <v>53</v>
      </c>
      <c r="D104" s="22" t="s">
        <v>190</v>
      </c>
      <c r="E10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04" s="22">
        <v>2035</v>
      </c>
      <c r="G104" s="22">
        <v>166</v>
      </c>
      <c r="H104" s="22">
        <v>488</v>
      </c>
      <c r="I10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04" s="65">
        <f xml:space="preserve"> CustomerData[[#This Row],[Quantity]] *CustomerData[[#This Row],[Cost]]</f>
        <v>337810</v>
      </c>
      <c r="K104" s="65">
        <f xml:space="preserve"> CustomerData[[#This Row],[Quantity]] * CustomerData[[#This Row],[Price]]</f>
        <v>993080</v>
      </c>
      <c r="L104" s="65">
        <f xml:space="preserve"> CustomerData[[#This Row],[Price]] * CustomerData[[#This Row],[Discount]]</f>
        <v>122</v>
      </c>
      <c r="M104" s="67">
        <f xml:space="preserve"> (CustomerData[[#This Row],[Total_Revenue]]-CustomerData[[#This Row],[Discount_Amount]]) - CustomerData[[#This Row],[Total_Cost]]</f>
        <v>655148</v>
      </c>
      <c r="N104" s="69" t="str">
        <f xml:space="preserve"> IF(CustomerData[[#This Row],[Profit/Loss]] &lt; 0, "Loss", IF(CustomerData[[#This Row],[Profit/Loss]] &gt; 0, "Profit"))</f>
        <v>Profit</v>
      </c>
    </row>
    <row r="105" spans="1:14" ht="15.75" customHeight="1" x14ac:dyDescent="0.25">
      <c r="A105" s="22">
        <v>104</v>
      </c>
      <c r="B105" s="22" t="s">
        <v>294</v>
      </c>
      <c r="C105" s="22">
        <v>54</v>
      </c>
      <c r="D105" s="22" t="s">
        <v>190</v>
      </c>
      <c r="E10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05" s="22">
        <v>1983</v>
      </c>
      <c r="G105" s="22">
        <v>348</v>
      </c>
      <c r="H105" s="22">
        <v>477</v>
      </c>
      <c r="I10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05" s="65">
        <f xml:space="preserve"> CustomerData[[#This Row],[Quantity]] *CustomerData[[#This Row],[Cost]]</f>
        <v>690084</v>
      </c>
      <c r="K105" s="65">
        <f xml:space="preserve"> CustomerData[[#This Row],[Quantity]] * CustomerData[[#This Row],[Price]]</f>
        <v>945891</v>
      </c>
      <c r="L105" s="65">
        <f xml:space="preserve"> CustomerData[[#This Row],[Price]] * CustomerData[[#This Row],[Discount]]</f>
        <v>119.25</v>
      </c>
      <c r="M105" s="67">
        <f xml:space="preserve"> (CustomerData[[#This Row],[Total_Revenue]]-CustomerData[[#This Row],[Discount_Amount]]) - CustomerData[[#This Row],[Total_Cost]]</f>
        <v>255687.75</v>
      </c>
      <c r="N105" s="69" t="str">
        <f xml:space="preserve"> IF(CustomerData[[#This Row],[Profit/Loss]] &lt; 0, "Loss", IF(CustomerData[[#This Row],[Profit/Loss]] &gt; 0, "Profit"))</f>
        <v>Profit</v>
      </c>
    </row>
    <row r="106" spans="1:14" ht="15.75" customHeight="1" x14ac:dyDescent="0.25">
      <c r="A106" s="22">
        <v>105</v>
      </c>
      <c r="B106" s="22" t="s">
        <v>295</v>
      </c>
      <c r="C106" s="22">
        <v>47</v>
      </c>
      <c r="D106" s="22" t="s">
        <v>192</v>
      </c>
      <c r="E10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06" s="22">
        <v>1753</v>
      </c>
      <c r="G106" s="22">
        <v>298</v>
      </c>
      <c r="H106" s="22">
        <v>539</v>
      </c>
      <c r="I10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06" s="65">
        <f xml:space="preserve"> CustomerData[[#This Row],[Quantity]] *CustomerData[[#This Row],[Cost]]</f>
        <v>522394</v>
      </c>
      <c r="K106" s="65">
        <f xml:space="preserve"> CustomerData[[#This Row],[Quantity]] * CustomerData[[#This Row],[Price]]</f>
        <v>944867</v>
      </c>
      <c r="L106" s="65">
        <f xml:space="preserve"> CustomerData[[#This Row],[Price]] * CustomerData[[#This Row],[Discount]]</f>
        <v>134.75</v>
      </c>
      <c r="M106" s="67">
        <f xml:space="preserve"> (CustomerData[[#This Row],[Total_Revenue]]-CustomerData[[#This Row],[Discount_Amount]]) - CustomerData[[#This Row],[Total_Cost]]</f>
        <v>422338.25</v>
      </c>
      <c r="N106" s="69" t="str">
        <f xml:space="preserve"> IF(CustomerData[[#This Row],[Profit/Loss]] &lt; 0, "Loss", IF(CustomerData[[#This Row],[Profit/Loss]] &gt; 0, "Profit"))</f>
        <v>Profit</v>
      </c>
    </row>
    <row r="107" spans="1:14" ht="15.75" customHeight="1" x14ac:dyDescent="0.25">
      <c r="A107" s="22">
        <v>106</v>
      </c>
      <c r="B107" s="22" t="s">
        <v>296</v>
      </c>
      <c r="C107" s="22">
        <v>28</v>
      </c>
      <c r="D107" s="22" t="s">
        <v>192</v>
      </c>
      <c r="E10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07" s="22">
        <v>2018</v>
      </c>
      <c r="G107" s="22">
        <v>101</v>
      </c>
      <c r="H107" s="22">
        <v>503</v>
      </c>
      <c r="I10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07" s="65">
        <f xml:space="preserve"> CustomerData[[#This Row],[Quantity]] *CustomerData[[#This Row],[Cost]]</f>
        <v>203818</v>
      </c>
      <c r="K107" s="65">
        <f xml:space="preserve"> CustomerData[[#This Row],[Quantity]] * CustomerData[[#This Row],[Price]]</f>
        <v>1015054</v>
      </c>
      <c r="L107" s="65">
        <f xml:space="preserve"> CustomerData[[#This Row],[Price]] * CustomerData[[#This Row],[Discount]]</f>
        <v>125.75</v>
      </c>
      <c r="M107" s="67">
        <f xml:space="preserve"> (CustomerData[[#This Row],[Total_Revenue]]-CustomerData[[#This Row],[Discount_Amount]]) - CustomerData[[#This Row],[Total_Cost]]</f>
        <v>811110.25</v>
      </c>
      <c r="N107" s="69" t="str">
        <f xml:space="preserve"> IF(CustomerData[[#This Row],[Profit/Loss]] &lt; 0, "Loss", IF(CustomerData[[#This Row],[Profit/Loss]] &gt; 0, "Profit"))</f>
        <v>Profit</v>
      </c>
    </row>
    <row r="108" spans="1:14" ht="15.75" customHeight="1" x14ac:dyDescent="0.25">
      <c r="A108" s="22">
        <v>107</v>
      </c>
      <c r="B108" s="22" t="s">
        <v>297</v>
      </c>
      <c r="C108" s="22">
        <v>43</v>
      </c>
      <c r="D108" s="22" t="s">
        <v>190</v>
      </c>
      <c r="E10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08" s="22">
        <v>1592</v>
      </c>
      <c r="G108" s="22">
        <v>140</v>
      </c>
      <c r="H108" s="22">
        <v>426</v>
      </c>
      <c r="I10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08" s="65">
        <f xml:space="preserve"> CustomerData[[#This Row],[Quantity]] *CustomerData[[#This Row],[Cost]]</f>
        <v>222880</v>
      </c>
      <c r="K108" s="65">
        <f xml:space="preserve"> CustomerData[[#This Row],[Quantity]] * CustomerData[[#This Row],[Price]]</f>
        <v>678192</v>
      </c>
      <c r="L108" s="65">
        <f xml:space="preserve"> CustomerData[[#This Row],[Price]] * CustomerData[[#This Row],[Discount]]</f>
        <v>106.5</v>
      </c>
      <c r="M108" s="67">
        <f xml:space="preserve"> (CustomerData[[#This Row],[Total_Revenue]]-CustomerData[[#This Row],[Discount_Amount]]) - CustomerData[[#This Row],[Total_Cost]]</f>
        <v>455205.5</v>
      </c>
      <c r="N108" s="69" t="str">
        <f xml:space="preserve"> IF(CustomerData[[#This Row],[Profit/Loss]] &lt; 0, "Loss", IF(CustomerData[[#This Row],[Profit/Loss]] &gt; 0, "Profit"))</f>
        <v>Profit</v>
      </c>
    </row>
    <row r="109" spans="1:14" ht="15.75" customHeight="1" x14ac:dyDescent="0.25">
      <c r="A109" s="22">
        <v>108</v>
      </c>
      <c r="B109" s="22" t="s">
        <v>298</v>
      </c>
      <c r="C109" s="22">
        <v>80</v>
      </c>
      <c r="D109" s="22" t="s">
        <v>190</v>
      </c>
      <c r="E10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09" s="22">
        <v>1200</v>
      </c>
      <c r="G109" s="22">
        <v>155</v>
      </c>
      <c r="H109" s="22">
        <v>246</v>
      </c>
      <c r="I10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09" s="65">
        <f xml:space="preserve"> CustomerData[[#This Row],[Quantity]] *CustomerData[[#This Row],[Cost]]</f>
        <v>186000</v>
      </c>
      <c r="K109" s="65">
        <f xml:space="preserve"> CustomerData[[#This Row],[Quantity]] * CustomerData[[#This Row],[Price]]</f>
        <v>295200</v>
      </c>
      <c r="L109" s="65">
        <f xml:space="preserve"> CustomerData[[#This Row],[Price]] * CustomerData[[#This Row],[Discount]]</f>
        <v>36.9</v>
      </c>
      <c r="M109" s="67">
        <f xml:space="preserve"> (CustomerData[[#This Row],[Total_Revenue]]-CustomerData[[#This Row],[Discount_Amount]]) - CustomerData[[#This Row],[Total_Cost]]</f>
        <v>109163.09999999998</v>
      </c>
      <c r="N109" s="69" t="str">
        <f xml:space="preserve"> IF(CustomerData[[#This Row],[Profit/Loss]] &lt; 0, "Loss", IF(CustomerData[[#This Row],[Profit/Loss]] &gt; 0, "Profit"))</f>
        <v>Profit</v>
      </c>
    </row>
    <row r="110" spans="1:14" ht="15.75" customHeight="1" x14ac:dyDescent="0.25">
      <c r="A110" s="22">
        <v>109</v>
      </c>
      <c r="B110" s="22" t="s">
        <v>299</v>
      </c>
      <c r="C110" s="22">
        <v>42</v>
      </c>
      <c r="D110" s="22" t="s">
        <v>190</v>
      </c>
      <c r="E11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10" s="22">
        <v>1096</v>
      </c>
      <c r="G110" s="22">
        <v>378</v>
      </c>
      <c r="H110" s="22">
        <v>335</v>
      </c>
      <c r="I11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10" s="65">
        <f xml:space="preserve"> CustomerData[[#This Row],[Quantity]] *CustomerData[[#This Row],[Cost]]</f>
        <v>414288</v>
      </c>
      <c r="K110" s="65">
        <f xml:space="preserve"> CustomerData[[#This Row],[Quantity]] * CustomerData[[#This Row],[Price]]</f>
        <v>367160</v>
      </c>
      <c r="L110" s="65">
        <f xml:space="preserve"> CustomerData[[#This Row],[Price]] * CustomerData[[#This Row],[Discount]]</f>
        <v>50.25</v>
      </c>
      <c r="M110" s="67">
        <f xml:space="preserve"> (CustomerData[[#This Row],[Total_Revenue]]-CustomerData[[#This Row],[Discount_Amount]]) - CustomerData[[#This Row],[Total_Cost]]</f>
        <v>-47178.25</v>
      </c>
      <c r="N110" s="69" t="str">
        <f xml:space="preserve"> IF(CustomerData[[#This Row],[Profit/Loss]] &lt; 0, "Loss", IF(CustomerData[[#This Row],[Profit/Loss]] &gt; 0, "Profit"))</f>
        <v>Loss</v>
      </c>
    </row>
    <row r="111" spans="1:14" ht="15.75" customHeight="1" x14ac:dyDescent="0.25">
      <c r="A111" s="22">
        <v>110</v>
      </c>
      <c r="B111" s="22" t="s">
        <v>300</v>
      </c>
      <c r="C111" s="22">
        <v>43</v>
      </c>
      <c r="D111" s="22" t="s">
        <v>190</v>
      </c>
      <c r="E11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11" s="22">
        <v>1239</v>
      </c>
      <c r="G111" s="22">
        <v>396</v>
      </c>
      <c r="H111" s="22">
        <v>296</v>
      </c>
      <c r="I11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11" s="65">
        <f xml:space="preserve"> CustomerData[[#This Row],[Quantity]] *CustomerData[[#This Row],[Cost]]</f>
        <v>490644</v>
      </c>
      <c r="K111" s="65">
        <f xml:space="preserve"> CustomerData[[#This Row],[Quantity]] * CustomerData[[#This Row],[Price]]</f>
        <v>366744</v>
      </c>
      <c r="L111" s="65">
        <f xml:space="preserve"> CustomerData[[#This Row],[Price]] * CustomerData[[#This Row],[Discount]]</f>
        <v>44.4</v>
      </c>
      <c r="M111" s="67">
        <f xml:space="preserve"> (CustomerData[[#This Row],[Total_Revenue]]-CustomerData[[#This Row],[Discount_Amount]]) - CustomerData[[#This Row],[Total_Cost]]</f>
        <v>-123944.40000000002</v>
      </c>
      <c r="N111" s="69" t="str">
        <f xml:space="preserve"> IF(CustomerData[[#This Row],[Profit/Loss]] &lt; 0, "Loss", IF(CustomerData[[#This Row],[Profit/Loss]] &gt; 0, "Profit"))</f>
        <v>Loss</v>
      </c>
    </row>
    <row r="112" spans="1:14" ht="15.75" customHeight="1" x14ac:dyDescent="0.25">
      <c r="A112" s="22">
        <v>111</v>
      </c>
      <c r="B112" s="22" t="s">
        <v>301</v>
      </c>
      <c r="C112" s="22">
        <v>85</v>
      </c>
      <c r="D112" s="22" t="s">
        <v>190</v>
      </c>
      <c r="E11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12" s="22">
        <v>1365</v>
      </c>
      <c r="G112" s="22">
        <v>325</v>
      </c>
      <c r="H112" s="22">
        <v>550</v>
      </c>
      <c r="I11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12" s="65">
        <f xml:space="preserve"> CustomerData[[#This Row],[Quantity]] *CustomerData[[#This Row],[Cost]]</f>
        <v>443625</v>
      </c>
      <c r="K112" s="65">
        <f xml:space="preserve"> CustomerData[[#This Row],[Quantity]] * CustomerData[[#This Row],[Price]]</f>
        <v>750750</v>
      </c>
      <c r="L112" s="65">
        <f xml:space="preserve"> CustomerData[[#This Row],[Price]] * CustomerData[[#This Row],[Discount]]</f>
        <v>82.5</v>
      </c>
      <c r="M112" s="67">
        <f xml:space="preserve"> (CustomerData[[#This Row],[Total_Revenue]]-CustomerData[[#This Row],[Discount_Amount]]) - CustomerData[[#This Row],[Total_Cost]]</f>
        <v>307042.5</v>
      </c>
      <c r="N112" s="69" t="str">
        <f xml:space="preserve"> IF(CustomerData[[#This Row],[Profit/Loss]] &lt; 0, "Loss", IF(CustomerData[[#This Row],[Profit/Loss]] &gt; 0, "Profit"))</f>
        <v>Profit</v>
      </c>
    </row>
    <row r="113" spans="1:14" ht="15.75" customHeight="1" x14ac:dyDescent="0.25">
      <c r="A113" s="22">
        <v>112</v>
      </c>
      <c r="B113" s="22" t="s">
        <v>302</v>
      </c>
      <c r="C113" s="22">
        <v>19</v>
      </c>
      <c r="D113" s="22" t="s">
        <v>192</v>
      </c>
      <c r="E11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13" s="22">
        <v>1293</v>
      </c>
      <c r="G113" s="22">
        <v>266</v>
      </c>
      <c r="H113" s="22">
        <v>343</v>
      </c>
      <c r="I11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13" s="65">
        <f xml:space="preserve"> CustomerData[[#This Row],[Quantity]] *CustomerData[[#This Row],[Cost]]</f>
        <v>343938</v>
      </c>
      <c r="K113" s="65">
        <f xml:space="preserve"> CustomerData[[#This Row],[Quantity]] * CustomerData[[#This Row],[Price]]</f>
        <v>443499</v>
      </c>
      <c r="L113" s="65">
        <f xml:space="preserve"> CustomerData[[#This Row],[Price]] * CustomerData[[#This Row],[Discount]]</f>
        <v>51.449999999999996</v>
      </c>
      <c r="M113" s="67">
        <f xml:space="preserve"> (CustomerData[[#This Row],[Total_Revenue]]-CustomerData[[#This Row],[Discount_Amount]]) - CustomerData[[#This Row],[Total_Cost]]</f>
        <v>99509.549999999988</v>
      </c>
      <c r="N113" s="69" t="str">
        <f xml:space="preserve"> IF(CustomerData[[#This Row],[Profit/Loss]] &lt; 0, "Loss", IF(CustomerData[[#This Row],[Profit/Loss]] &gt; 0, "Profit"))</f>
        <v>Profit</v>
      </c>
    </row>
    <row r="114" spans="1:14" ht="15.75" customHeight="1" x14ac:dyDescent="0.25">
      <c r="A114" s="22">
        <v>113</v>
      </c>
      <c r="B114" s="22" t="s">
        <v>303</v>
      </c>
      <c r="C114" s="22">
        <v>20</v>
      </c>
      <c r="D114" s="22" t="s">
        <v>192</v>
      </c>
      <c r="E11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14" s="22">
        <v>1015</v>
      </c>
      <c r="G114" s="22">
        <v>169</v>
      </c>
      <c r="H114" s="22">
        <v>248</v>
      </c>
      <c r="I11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14" s="65">
        <f xml:space="preserve"> CustomerData[[#This Row],[Quantity]] *CustomerData[[#This Row],[Cost]]</f>
        <v>171535</v>
      </c>
      <c r="K114" s="65">
        <f xml:space="preserve"> CustomerData[[#This Row],[Quantity]] * CustomerData[[#This Row],[Price]]</f>
        <v>251720</v>
      </c>
      <c r="L114" s="65">
        <f xml:space="preserve"> CustomerData[[#This Row],[Price]] * CustomerData[[#This Row],[Discount]]</f>
        <v>37.199999999999996</v>
      </c>
      <c r="M114" s="67">
        <f xml:space="preserve"> (CustomerData[[#This Row],[Total_Revenue]]-CustomerData[[#This Row],[Discount_Amount]]) - CustomerData[[#This Row],[Total_Cost]]</f>
        <v>80147.799999999988</v>
      </c>
      <c r="N114" s="69" t="str">
        <f xml:space="preserve"> IF(CustomerData[[#This Row],[Profit/Loss]] &lt; 0, "Loss", IF(CustomerData[[#This Row],[Profit/Loss]] &gt; 0, "Profit"))</f>
        <v>Profit</v>
      </c>
    </row>
    <row r="115" spans="1:14" ht="15.75" customHeight="1" x14ac:dyDescent="0.25">
      <c r="A115" s="22">
        <v>114</v>
      </c>
      <c r="B115" s="22" t="s">
        <v>304</v>
      </c>
      <c r="C115" s="22">
        <v>44</v>
      </c>
      <c r="D115" s="22" t="s">
        <v>190</v>
      </c>
      <c r="E11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15" s="22">
        <v>1127</v>
      </c>
      <c r="G115" s="22">
        <v>220</v>
      </c>
      <c r="H115" s="22">
        <v>515</v>
      </c>
      <c r="I11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15" s="65">
        <f xml:space="preserve"> CustomerData[[#This Row],[Quantity]] *CustomerData[[#This Row],[Cost]]</f>
        <v>247940</v>
      </c>
      <c r="K115" s="65">
        <f xml:space="preserve"> CustomerData[[#This Row],[Quantity]] * CustomerData[[#This Row],[Price]]</f>
        <v>580405</v>
      </c>
      <c r="L115" s="65">
        <f xml:space="preserve"> CustomerData[[#This Row],[Price]] * CustomerData[[#This Row],[Discount]]</f>
        <v>77.25</v>
      </c>
      <c r="M115" s="67">
        <f xml:space="preserve"> (CustomerData[[#This Row],[Total_Revenue]]-CustomerData[[#This Row],[Discount_Amount]]) - CustomerData[[#This Row],[Total_Cost]]</f>
        <v>332387.75</v>
      </c>
      <c r="N115" s="69" t="str">
        <f xml:space="preserve"> IF(CustomerData[[#This Row],[Profit/Loss]] &lt; 0, "Loss", IF(CustomerData[[#This Row],[Profit/Loss]] &gt; 0, "Profit"))</f>
        <v>Profit</v>
      </c>
    </row>
    <row r="116" spans="1:14" ht="15.75" customHeight="1" x14ac:dyDescent="0.25">
      <c r="A116" s="22">
        <v>115</v>
      </c>
      <c r="B116" s="22" t="s">
        <v>305</v>
      </c>
      <c r="C116" s="22">
        <v>51</v>
      </c>
      <c r="D116" s="22" t="s">
        <v>192</v>
      </c>
      <c r="E11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16" s="22">
        <v>1594</v>
      </c>
      <c r="G116" s="22">
        <v>238</v>
      </c>
      <c r="H116" s="22">
        <v>247</v>
      </c>
      <c r="I11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16" s="65">
        <f xml:space="preserve"> CustomerData[[#This Row],[Quantity]] *CustomerData[[#This Row],[Cost]]</f>
        <v>379372</v>
      </c>
      <c r="K116" s="65">
        <f xml:space="preserve"> CustomerData[[#This Row],[Quantity]] * CustomerData[[#This Row],[Price]]</f>
        <v>393718</v>
      </c>
      <c r="L116" s="65">
        <f xml:space="preserve"> CustomerData[[#This Row],[Price]] * CustomerData[[#This Row],[Discount]]</f>
        <v>61.75</v>
      </c>
      <c r="M116" s="67">
        <f xml:space="preserve"> (CustomerData[[#This Row],[Total_Revenue]]-CustomerData[[#This Row],[Discount_Amount]]) - CustomerData[[#This Row],[Total_Cost]]</f>
        <v>14284.25</v>
      </c>
      <c r="N116" s="69" t="str">
        <f xml:space="preserve"> IF(CustomerData[[#This Row],[Profit/Loss]] &lt; 0, "Loss", IF(CustomerData[[#This Row],[Profit/Loss]] &gt; 0, "Profit"))</f>
        <v>Profit</v>
      </c>
    </row>
    <row r="117" spans="1:14" ht="15.75" customHeight="1" x14ac:dyDescent="0.25">
      <c r="A117" s="22">
        <v>116</v>
      </c>
      <c r="B117" s="22" t="s">
        <v>306</v>
      </c>
      <c r="C117" s="22">
        <v>44</v>
      </c>
      <c r="D117" s="22" t="s">
        <v>192</v>
      </c>
      <c r="E11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17" s="22">
        <v>1190</v>
      </c>
      <c r="G117" s="22">
        <v>178</v>
      </c>
      <c r="H117" s="22">
        <v>486</v>
      </c>
      <c r="I11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17" s="65">
        <f xml:space="preserve"> CustomerData[[#This Row],[Quantity]] *CustomerData[[#This Row],[Cost]]</f>
        <v>211820</v>
      </c>
      <c r="K117" s="65">
        <f xml:space="preserve"> CustomerData[[#This Row],[Quantity]] * CustomerData[[#This Row],[Price]]</f>
        <v>578340</v>
      </c>
      <c r="L117" s="65">
        <f xml:space="preserve"> CustomerData[[#This Row],[Price]] * CustomerData[[#This Row],[Discount]]</f>
        <v>72.899999999999991</v>
      </c>
      <c r="M117" s="67">
        <f xml:space="preserve"> (CustomerData[[#This Row],[Total_Revenue]]-CustomerData[[#This Row],[Discount_Amount]]) - CustomerData[[#This Row],[Total_Cost]]</f>
        <v>366447.1</v>
      </c>
      <c r="N117" s="69" t="str">
        <f xml:space="preserve"> IF(CustomerData[[#This Row],[Profit/Loss]] &lt; 0, "Loss", IF(CustomerData[[#This Row],[Profit/Loss]] &gt; 0, "Profit"))</f>
        <v>Profit</v>
      </c>
    </row>
    <row r="118" spans="1:14" ht="15.75" customHeight="1" x14ac:dyDescent="0.25">
      <c r="A118" s="22">
        <v>117</v>
      </c>
      <c r="B118" s="22" t="s">
        <v>307</v>
      </c>
      <c r="C118" s="22">
        <v>32</v>
      </c>
      <c r="D118" s="22" t="s">
        <v>190</v>
      </c>
      <c r="E11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18" s="22">
        <v>1610</v>
      </c>
      <c r="G118" s="22">
        <v>201</v>
      </c>
      <c r="H118" s="22">
        <v>370</v>
      </c>
      <c r="I11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18" s="65">
        <f xml:space="preserve"> CustomerData[[#This Row],[Quantity]] *CustomerData[[#This Row],[Cost]]</f>
        <v>323610</v>
      </c>
      <c r="K118" s="65">
        <f xml:space="preserve"> CustomerData[[#This Row],[Quantity]] * CustomerData[[#This Row],[Price]]</f>
        <v>595700</v>
      </c>
      <c r="L118" s="65">
        <f xml:space="preserve"> CustomerData[[#This Row],[Price]] * CustomerData[[#This Row],[Discount]]</f>
        <v>92.5</v>
      </c>
      <c r="M118" s="67">
        <f xml:space="preserve"> (CustomerData[[#This Row],[Total_Revenue]]-CustomerData[[#This Row],[Discount_Amount]]) - CustomerData[[#This Row],[Total_Cost]]</f>
        <v>271997.5</v>
      </c>
      <c r="N118" s="69" t="str">
        <f xml:space="preserve"> IF(CustomerData[[#This Row],[Profit/Loss]] &lt; 0, "Loss", IF(CustomerData[[#This Row],[Profit/Loss]] &gt; 0, "Profit"))</f>
        <v>Profit</v>
      </c>
    </row>
    <row r="119" spans="1:14" ht="15.75" customHeight="1" x14ac:dyDescent="0.25">
      <c r="A119" s="22">
        <v>118</v>
      </c>
      <c r="B119" s="22" t="s">
        <v>308</v>
      </c>
      <c r="C119" s="22">
        <v>37</v>
      </c>
      <c r="D119" s="22" t="s">
        <v>190</v>
      </c>
      <c r="E11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19" s="22">
        <v>1587</v>
      </c>
      <c r="G119" s="22">
        <v>161</v>
      </c>
      <c r="H119" s="22">
        <v>208</v>
      </c>
      <c r="I11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19" s="65">
        <f xml:space="preserve"> CustomerData[[#This Row],[Quantity]] *CustomerData[[#This Row],[Cost]]</f>
        <v>255507</v>
      </c>
      <c r="K119" s="65">
        <f xml:space="preserve"> CustomerData[[#This Row],[Quantity]] * CustomerData[[#This Row],[Price]]</f>
        <v>330096</v>
      </c>
      <c r="L119" s="65">
        <f xml:space="preserve"> CustomerData[[#This Row],[Price]] * CustomerData[[#This Row],[Discount]]</f>
        <v>52</v>
      </c>
      <c r="M119" s="67">
        <f xml:space="preserve"> (CustomerData[[#This Row],[Total_Revenue]]-CustomerData[[#This Row],[Discount_Amount]]) - CustomerData[[#This Row],[Total_Cost]]</f>
        <v>74537</v>
      </c>
      <c r="N119" s="69" t="str">
        <f xml:space="preserve"> IF(CustomerData[[#This Row],[Profit/Loss]] &lt; 0, "Loss", IF(CustomerData[[#This Row],[Profit/Loss]] &gt; 0, "Profit"))</f>
        <v>Profit</v>
      </c>
    </row>
    <row r="120" spans="1:14" ht="15.75" customHeight="1" x14ac:dyDescent="0.25">
      <c r="A120" s="22">
        <v>119</v>
      </c>
      <c r="B120" s="22" t="s">
        <v>309</v>
      </c>
      <c r="C120" s="22">
        <v>58</v>
      </c>
      <c r="D120" s="22" t="s">
        <v>192</v>
      </c>
      <c r="E12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20" s="22">
        <v>1277</v>
      </c>
      <c r="G120" s="22">
        <v>242</v>
      </c>
      <c r="H120" s="22">
        <v>511</v>
      </c>
      <c r="I12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20" s="65">
        <f xml:space="preserve"> CustomerData[[#This Row],[Quantity]] *CustomerData[[#This Row],[Cost]]</f>
        <v>309034</v>
      </c>
      <c r="K120" s="65">
        <f xml:space="preserve"> CustomerData[[#This Row],[Quantity]] * CustomerData[[#This Row],[Price]]</f>
        <v>652547</v>
      </c>
      <c r="L120" s="65">
        <f xml:space="preserve"> CustomerData[[#This Row],[Price]] * CustomerData[[#This Row],[Discount]]</f>
        <v>76.649999999999991</v>
      </c>
      <c r="M120" s="67">
        <f xml:space="preserve"> (CustomerData[[#This Row],[Total_Revenue]]-CustomerData[[#This Row],[Discount_Amount]]) - CustomerData[[#This Row],[Total_Cost]]</f>
        <v>343436.35</v>
      </c>
      <c r="N120" s="69" t="str">
        <f xml:space="preserve"> IF(CustomerData[[#This Row],[Profit/Loss]] &lt; 0, "Loss", IF(CustomerData[[#This Row],[Profit/Loss]] &gt; 0, "Profit"))</f>
        <v>Profit</v>
      </c>
    </row>
    <row r="121" spans="1:14" ht="15.75" customHeight="1" x14ac:dyDescent="0.25">
      <c r="A121" s="22">
        <v>120</v>
      </c>
      <c r="B121" s="22" t="s">
        <v>310</v>
      </c>
      <c r="C121" s="22">
        <v>69</v>
      </c>
      <c r="D121" s="22" t="s">
        <v>192</v>
      </c>
      <c r="E12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21" s="22">
        <v>1074</v>
      </c>
      <c r="G121" s="22">
        <v>149</v>
      </c>
      <c r="H121" s="22">
        <v>428</v>
      </c>
      <c r="I12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21" s="65">
        <f xml:space="preserve"> CustomerData[[#This Row],[Quantity]] *CustomerData[[#This Row],[Cost]]</f>
        <v>160026</v>
      </c>
      <c r="K121" s="65">
        <f xml:space="preserve"> CustomerData[[#This Row],[Quantity]] * CustomerData[[#This Row],[Price]]</f>
        <v>459672</v>
      </c>
      <c r="L121" s="65">
        <f xml:space="preserve"> CustomerData[[#This Row],[Price]] * CustomerData[[#This Row],[Discount]]</f>
        <v>64.2</v>
      </c>
      <c r="M121" s="67">
        <f xml:space="preserve"> (CustomerData[[#This Row],[Total_Revenue]]-CustomerData[[#This Row],[Discount_Amount]]) - CustomerData[[#This Row],[Total_Cost]]</f>
        <v>299581.8</v>
      </c>
      <c r="N121" s="69" t="str">
        <f xml:space="preserve"> IF(CustomerData[[#This Row],[Profit/Loss]] &lt; 0, "Loss", IF(CustomerData[[#This Row],[Profit/Loss]] &gt; 0, "Profit"))</f>
        <v>Profit</v>
      </c>
    </row>
    <row r="122" spans="1:14" ht="15.75" customHeight="1" x14ac:dyDescent="0.25">
      <c r="A122" s="22">
        <v>121</v>
      </c>
      <c r="B122" s="22" t="s">
        <v>311</v>
      </c>
      <c r="C122" s="22">
        <v>71</v>
      </c>
      <c r="D122" s="22" t="s">
        <v>190</v>
      </c>
      <c r="E12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22" s="22">
        <v>2193</v>
      </c>
      <c r="G122" s="22">
        <v>378</v>
      </c>
      <c r="H122" s="22">
        <v>491</v>
      </c>
      <c r="I12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22" s="65">
        <f xml:space="preserve"> CustomerData[[#This Row],[Quantity]] *CustomerData[[#This Row],[Cost]]</f>
        <v>828954</v>
      </c>
      <c r="K122" s="65">
        <f xml:space="preserve"> CustomerData[[#This Row],[Quantity]] * CustomerData[[#This Row],[Price]]</f>
        <v>1076763</v>
      </c>
      <c r="L122" s="65">
        <f xml:space="preserve"> CustomerData[[#This Row],[Price]] * CustomerData[[#This Row],[Discount]]</f>
        <v>122.75</v>
      </c>
      <c r="M122" s="67">
        <f xml:space="preserve"> (CustomerData[[#This Row],[Total_Revenue]]-CustomerData[[#This Row],[Discount_Amount]]) - CustomerData[[#This Row],[Total_Cost]]</f>
        <v>247686.25</v>
      </c>
      <c r="N122" s="69" t="str">
        <f xml:space="preserve"> IF(CustomerData[[#This Row],[Profit/Loss]] &lt; 0, "Loss", IF(CustomerData[[#This Row],[Profit/Loss]] &gt; 0, "Profit"))</f>
        <v>Profit</v>
      </c>
    </row>
    <row r="123" spans="1:14" ht="15.75" customHeight="1" x14ac:dyDescent="0.25">
      <c r="A123" s="22">
        <v>122</v>
      </c>
      <c r="B123" s="22" t="s">
        <v>312</v>
      </c>
      <c r="C123" s="22">
        <v>43</v>
      </c>
      <c r="D123" s="22" t="s">
        <v>192</v>
      </c>
      <c r="E12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23" s="22">
        <v>1805</v>
      </c>
      <c r="G123" s="22">
        <v>299</v>
      </c>
      <c r="H123" s="22">
        <v>490</v>
      </c>
      <c r="I12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23" s="65">
        <f xml:space="preserve"> CustomerData[[#This Row],[Quantity]] *CustomerData[[#This Row],[Cost]]</f>
        <v>539695</v>
      </c>
      <c r="K123" s="65">
        <f xml:space="preserve"> CustomerData[[#This Row],[Quantity]] * CustomerData[[#This Row],[Price]]</f>
        <v>884450</v>
      </c>
      <c r="L123" s="65">
        <f xml:space="preserve"> CustomerData[[#This Row],[Price]] * CustomerData[[#This Row],[Discount]]</f>
        <v>122.5</v>
      </c>
      <c r="M123" s="67">
        <f xml:space="preserve"> (CustomerData[[#This Row],[Total_Revenue]]-CustomerData[[#This Row],[Discount_Amount]]) - CustomerData[[#This Row],[Total_Cost]]</f>
        <v>344632.5</v>
      </c>
      <c r="N123" s="69" t="str">
        <f xml:space="preserve"> IF(CustomerData[[#This Row],[Profit/Loss]] &lt; 0, "Loss", IF(CustomerData[[#This Row],[Profit/Loss]] &gt; 0, "Profit"))</f>
        <v>Profit</v>
      </c>
    </row>
    <row r="124" spans="1:14" ht="15.75" customHeight="1" x14ac:dyDescent="0.25">
      <c r="A124" s="22">
        <v>123</v>
      </c>
      <c r="B124" s="22" t="s">
        <v>313</v>
      </c>
      <c r="C124" s="22">
        <v>41</v>
      </c>
      <c r="D124" s="22" t="s">
        <v>192</v>
      </c>
      <c r="E12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24" s="22">
        <v>1512</v>
      </c>
      <c r="G124" s="22">
        <v>381</v>
      </c>
      <c r="H124" s="22">
        <v>331</v>
      </c>
      <c r="I12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24" s="65">
        <f xml:space="preserve"> CustomerData[[#This Row],[Quantity]] *CustomerData[[#This Row],[Cost]]</f>
        <v>576072</v>
      </c>
      <c r="K124" s="65">
        <f xml:space="preserve"> CustomerData[[#This Row],[Quantity]] * CustomerData[[#This Row],[Price]]</f>
        <v>500472</v>
      </c>
      <c r="L124" s="65">
        <f xml:space="preserve"> CustomerData[[#This Row],[Price]] * CustomerData[[#This Row],[Discount]]</f>
        <v>82.75</v>
      </c>
      <c r="M124" s="67">
        <f xml:space="preserve"> (CustomerData[[#This Row],[Total_Revenue]]-CustomerData[[#This Row],[Discount_Amount]]) - CustomerData[[#This Row],[Total_Cost]]</f>
        <v>-75682.75</v>
      </c>
      <c r="N124" s="69" t="str">
        <f xml:space="preserve"> IF(CustomerData[[#This Row],[Profit/Loss]] &lt; 0, "Loss", IF(CustomerData[[#This Row],[Profit/Loss]] &gt; 0, "Profit"))</f>
        <v>Loss</v>
      </c>
    </row>
    <row r="125" spans="1:14" ht="15.75" customHeight="1" x14ac:dyDescent="0.25">
      <c r="A125" s="22">
        <v>124</v>
      </c>
      <c r="B125" s="22" t="s">
        <v>314</v>
      </c>
      <c r="C125" s="22">
        <v>19</v>
      </c>
      <c r="D125" s="22" t="s">
        <v>190</v>
      </c>
      <c r="E12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25" s="22">
        <v>1177</v>
      </c>
      <c r="G125" s="22">
        <v>264</v>
      </c>
      <c r="H125" s="22">
        <v>342</v>
      </c>
      <c r="I12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25" s="65">
        <f xml:space="preserve"> CustomerData[[#This Row],[Quantity]] *CustomerData[[#This Row],[Cost]]</f>
        <v>310728</v>
      </c>
      <c r="K125" s="65">
        <f xml:space="preserve"> CustomerData[[#This Row],[Quantity]] * CustomerData[[#This Row],[Price]]</f>
        <v>402534</v>
      </c>
      <c r="L125" s="65">
        <f xml:space="preserve"> CustomerData[[#This Row],[Price]] * CustomerData[[#This Row],[Discount]]</f>
        <v>51.3</v>
      </c>
      <c r="M125" s="67">
        <f xml:space="preserve"> (CustomerData[[#This Row],[Total_Revenue]]-CustomerData[[#This Row],[Discount_Amount]]) - CustomerData[[#This Row],[Total_Cost]]</f>
        <v>91754.700000000012</v>
      </c>
      <c r="N125" s="69" t="str">
        <f xml:space="preserve"> IF(CustomerData[[#This Row],[Profit/Loss]] &lt; 0, "Loss", IF(CustomerData[[#This Row],[Profit/Loss]] &gt; 0, "Profit"))</f>
        <v>Profit</v>
      </c>
    </row>
    <row r="126" spans="1:14" ht="15.75" customHeight="1" x14ac:dyDescent="0.25">
      <c r="A126" s="22">
        <v>125</v>
      </c>
      <c r="B126" s="22" t="s">
        <v>315</v>
      </c>
      <c r="C126" s="22">
        <v>69</v>
      </c>
      <c r="D126" s="22" t="s">
        <v>190</v>
      </c>
      <c r="E12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26" s="22">
        <v>1775</v>
      </c>
      <c r="G126" s="22">
        <v>204</v>
      </c>
      <c r="H126" s="22">
        <v>240</v>
      </c>
      <c r="I12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26" s="65">
        <f xml:space="preserve"> CustomerData[[#This Row],[Quantity]] *CustomerData[[#This Row],[Cost]]</f>
        <v>362100</v>
      </c>
      <c r="K126" s="65">
        <f xml:space="preserve"> CustomerData[[#This Row],[Quantity]] * CustomerData[[#This Row],[Price]]</f>
        <v>426000</v>
      </c>
      <c r="L126" s="65">
        <f xml:space="preserve"> CustomerData[[#This Row],[Price]] * CustomerData[[#This Row],[Discount]]</f>
        <v>60</v>
      </c>
      <c r="M126" s="67">
        <f xml:space="preserve"> (CustomerData[[#This Row],[Total_Revenue]]-CustomerData[[#This Row],[Discount_Amount]]) - CustomerData[[#This Row],[Total_Cost]]</f>
        <v>63840</v>
      </c>
      <c r="N126" s="69" t="str">
        <f xml:space="preserve"> IF(CustomerData[[#This Row],[Profit/Loss]] &lt; 0, "Loss", IF(CustomerData[[#This Row],[Profit/Loss]] &gt; 0, "Profit"))</f>
        <v>Profit</v>
      </c>
    </row>
    <row r="127" spans="1:14" ht="15.75" customHeight="1" x14ac:dyDescent="0.25">
      <c r="A127" s="22">
        <v>126</v>
      </c>
      <c r="B127" s="22" t="s">
        <v>316</v>
      </c>
      <c r="C127" s="22">
        <v>42</v>
      </c>
      <c r="D127" s="22" t="s">
        <v>190</v>
      </c>
      <c r="E12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27" s="22">
        <v>2120</v>
      </c>
      <c r="G127" s="22">
        <v>291</v>
      </c>
      <c r="H127" s="22">
        <v>402</v>
      </c>
      <c r="I12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27" s="65">
        <f xml:space="preserve"> CustomerData[[#This Row],[Quantity]] *CustomerData[[#This Row],[Cost]]</f>
        <v>616920</v>
      </c>
      <c r="K127" s="65">
        <f xml:space="preserve"> CustomerData[[#This Row],[Quantity]] * CustomerData[[#This Row],[Price]]</f>
        <v>852240</v>
      </c>
      <c r="L127" s="65">
        <f xml:space="preserve"> CustomerData[[#This Row],[Price]] * CustomerData[[#This Row],[Discount]]</f>
        <v>100.5</v>
      </c>
      <c r="M127" s="67">
        <f xml:space="preserve"> (CustomerData[[#This Row],[Total_Revenue]]-CustomerData[[#This Row],[Discount_Amount]]) - CustomerData[[#This Row],[Total_Cost]]</f>
        <v>235219.5</v>
      </c>
      <c r="N127" s="69" t="str">
        <f xml:space="preserve"> IF(CustomerData[[#This Row],[Profit/Loss]] &lt; 0, "Loss", IF(CustomerData[[#This Row],[Profit/Loss]] &gt; 0, "Profit"))</f>
        <v>Profit</v>
      </c>
    </row>
    <row r="128" spans="1:14" ht="15.75" customHeight="1" x14ac:dyDescent="0.25">
      <c r="A128" s="22">
        <v>127</v>
      </c>
      <c r="B128" s="22" t="s">
        <v>317</v>
      </c>
      <c r="C128" s="22">
        <v>78</v>
      </c>
      <c r="D128" s="22" t="s">
        <v>192</v>
      </c>
      <c r="E12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28" s="22">
        <v>1538</v>
      </c>
      <c r="G128" s="22">
        <v>263</v>
      </c>
      <c r="H128" s="22">
        <v>278</v>
      </c>
      <c r="I12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28" s="65">
        <f xml:space="preserve"> CustomerData[[#This Row],[Quantity]] *CustomerData[[#This Row],[Cost]]</f>
        <v>404494</v>
      </c>
      <c r="K128" s="65">
        <f xml:space="preserve"> CustomerData[[#This Row],[Quantity]] * CustomerData[[#This Row],[Price]]</f>
        <v>427564</v>
      </c>
      <c r="L128" s="65">
        <f xml:space="preserve"> CustomerData[[#This Row],[Price]] * CustomerData[[#This Row],[Discount]]</f>
        <v>69.5</v>
      </c>
      <c r="M128" s="67">
        <f xml:space="preserve"> (CustomerData[[#This Row],[Total_Revenue]]-CustomerData[[#This Row],[Discount_Amount]]) - CustomerData[[#This Row],[Total_Cost]]</f>
        <v>23000.5</v>
      </c>
      <c r="N128" s="69" t="str">
        <f xml:space="preserve"> IF(CustomerData[[#This Row],[Profit/Loss]] &lt; 0, "Loss", IF(CustomerData[[#This Row],[Profit/Loss]] &gt; 0, "Profit"))</f>
        <v>Profit</v>
      </c>
    </row>
    <row r="129" spans="1:14" ht="15.75" customHeight="1" x14ac:dyDescent="0.25">
      <c r="A129" s="22">
        <v>128</v>
      </c>
      <c r="B129" s="22" t="s">
        <v>318</v>
      </c>
      <c r="C129" s="22">
        <v>24</v>
      </c>
      <c r="D129" s="22" t="s">
        <v>190</v>
      </c>
      <c r="E12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29" s="22">
        <v>1181</v>
      </c>
      <c r="G129" s="22">
        <v>228</v>
      </c>
      <c r="H129" s="22">
        <v>213</v>
      </c>
      <c r="I12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29" s="65">
        <f xml:space="preserve"> CustomerData[[#This Row],[Quantity]] *CustomerData[[#This Row],[Cost]]</f>
        <v>269268</v>
      </c>
      <c r="K129" s="65">
        <f xml:space="preserve"> CustomerData[[#This Row],[Quantity]] * CustomerData[[#This Row],[Price]]</f>
        <v>251553</v>
      </c>
      <c r="L129" s="65">
        <f xml:space="preserve"> CustomerData[[#This Row],[Price]] * CustomerData[[#This Row],[Discount]]</f>
        <v>31.95</v>
      </c>
      <c r="M129" s="67">
        <f xml:space="preserve"> (CustomerData[[#This Row],[Total_Revenue]]-CustomerData[[#This Row],[Discount_Amount]]) - CustomerData[[#This Row],[Total_Cost]]</f>
        <v>-17746.950000000012</v>
      </c>
      <c r="N129" s="69" t="str">
        <f xml:space="preserve"> IF(CustomerData[[#This Row],[Profit/Loss]] &lt; 0, "Loss", IF(CustomerData[[#This Row],[Profit/Loss]] &gt; 0, "Profit"))</f>
        <v>Loss</v>
      </c>
    </row>
    <row r="130" spans="1:14" ht="15.75" customHeight="1" x14ac:dyDescent="0.25">
      <c r="A130" s="22">
        <v>129</v>
      </c>
      <c r="B130" s="22" t="s">
        <v>319</v>
      </c>
      <c r="C130" s="22">
        <v>20</v>
      </c>
      <c r="D130" s="22" t="s">
        <v>192</v>
      </c>
      <c r="E13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30" s="22">
        <v>1709</v>
      </c>
      <c r="G130" s="22">
        <v>176</v>
      </c>
      <c r="H130" s="22">
        <v>226</v>
      </c>
      <c r="I13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30" s="65">
        <f xml:space="preserve"> CustomerData[[#This Row],[Quantity]] *CustomerData[[#This Row],[Cost]]</f>
        <v>300784</v>
      </c>
      <c r="K130" s="65">
        <f xml:space="preserve"> CustomerData[[#This Row],[Quantity]] * CustomerData[[#This Row],[Price]]</f>
        <v>386234</v>
      </c>
      <c r="L130" s="65">
        <f xml:space="preserve"> CustomerData[[#This Row],[Price]] * CustomerData[[#This Row],[Discount]]</f>
        <v>56.5</v>
      </c>
      <c r="M130" s="67">
        <f xml:space="preserve"> (CustomerData[[#This Row],[Total_Revenue]]-CustomerData[[#This Row],[Discount_Amount]]) - CustomerData[[#This Row],[Total_Cost]]</f>
        <v>85393.5</v>
      </c>
      <c r="N130" s="69" t="str">
        <f xml:space="preserve"> IF(CustomerData[[#This Row],[Profit/Loss]] &lt; 0, "Loss", IF(CustomerData[[#This Row],[Profit/Loss]] &gt; 0, "Profit"))</f>
        <v>Profit</v>
      </c>
    </row>
    <row r="131" spans="1:14" ht="15.75" customHeight="1" x14ac:dyDescent="0.25">
      <c r="A131" s="22">
        <v>130</v>
      </c>
      <c r="B131" s="22" t="s">
        <v>320</v>
      </c>
      <c r="C131" s="22">
        <v>61</v>
      </c>
      <c r="D131" s="22" t="s">
        <v>192</v>
      </c>
      <c r="E13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31" s="22">
        <v>2421</v>
      </c>
      <c r="G131" s="22">
        <v>307</v>
      </c>
      <c r="H131" s="22">
        <v>532</v>
      </c>
      <c r="I13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31" s="65">
        <f xml:space="preserve"> CustomerData[[#This Row],[Quantity]] *CustomerData[[#This Row],[Cost]]</f>
        <v>743247</v>
      </c>
      <c r="K131" s="65">
        <f xml:space="preserve"> CustomerData[[#This Row],[Quantity]] * CustomerData[[#This Row],[Price]]</f>
        <v>1287972</v>
      </c>
      <c r="L131" s="65">
        <f xml:space="preserve"> CustomerData[[#This Row],[Price]] * CustomerData[[#This Row],[Discount]]</f>
        <v>133</v>
      </c>
      <c r="M131" s="67">
        <f xml:space="preserve"> (CustomerData[[#This Row],[Total_Revenue]]-CustomerData[[#This Row],[Discount_Amount]]) - CustomerData[[#This Row],[Total_Cost]]</f>
        <v>544592</v>
      </c>
      <c r="N131" s="69" t="str">
        <f xml:space="preserve"> IF(CustomerData[[#This Row],[Profit/Loss]] &lt; 0, "Loss", IF(CustomerData[[#This Row],[Profit/Loss]] &gt; 0, "Profit"))</f>
        <v>Profit</v>
      </c>
    </row>
    <row r="132" spans="1:14" ht="15.75" customHeight="1" x14ac:dyDescent="0.25">
      <c r="A132" s="22">
        <v>131</v>
      </c>
      <c r="B132" s="22" t="s">
        <v>321</v>
      </c>
      <c r="C132" s="22">
        <v>36</v>
      </c>
      <c r="D132" s="22" t="s">
        <v>192</v>
      </c>
      <c r="E13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32" s="22">
        <v>1338</v>
      </c>
      <c r="G132" s="22">
        <v>274</v>
      </c>
      <c r="H132" s="22">
        <v>228</v>
      </c>
      <c r="I13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32" s="65">
        <f xml:space="preserve"> CustomerData[[#This Row],[Quantity]] *CustomerData[[#This Row],[Cost]]</f>
        <v>366612</v>
      </c>
      <c r="K132" s="65">
        <f xml:space="preserve"> CustomerData[[#This Row],[Quantity]] * CustomerData[[#This Row],[Price]]</f>
        <v>305064</v>
      </c>
      <c r="L132" s="65">
        <f xml:space="preserve"> CustomerData[[#This Row],[Price]] * CustomerData[[#This Row],[Discount]]</f>
        <v>34.199999999999996</v>
      </c>
      <c r="M132" s="67">
        <f xml:space="preserve"> (CustomerData[[#This Row],[Total_Revenue]]-CustomerData[[#This Row],[Discount_Amount]]) - CustomerData[[#This Row],[Total_Cost]]</f>
        <v>-61582.200000000012</v>
      </c>
      <c r="N132" s="69" t="str">
        <f xml:space="preserve"> IF(CustomerData[[#This Row],[Profit/Loss]] &lt; 0, "Loss", IF(CustomerData[[#This Row],[Profit/Loss]] &gt; 0, "Profit"))</f>
        <v>Loss</v>
      </c>
    </row>
    <row r="133" spans="1:14" ht="15.75" customHeight="1" x14ac:dyDescent="0.25">
      <c r="A133" s="22">
        <v>132</v>
      </c>
      <c r="B133" s="22" t="s">
        <v>322</v>
      </c>
      <c r="C133" s="22">
        <v>51</v>
      </c>
      <c r="D133" s="22" t="s">
        <v>190</v>
      </c>
      <c r="E13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33" s="22">
        <v>1190</v>
      </c>
      <c r="G133" s="22">
        <v>264</v>
      </c>
      <c r="H133" s="22">
        <v>536</v>
      </c>
      <c r="I13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33" s="65">
        <f xml:space="preserve"> CustomerData[[#This Row],[Quantity]] *CustomerData[[#This Row],[Cost]]</f>
        <v>314160</v>
      </c>
      <c r="K133" s="65">
        <f xml:space="preserve"> CustomerData[[#This Row],[Quantity]] * CustomerData[[#This Row],[Price]]</f>
        <v>637840</v>
      </c>
      <c r="L133" s="65">
        <f xml:space="preserve"> CustomerData[[#This Row],[Price]] * CustomerData[[#This Row],[Discount]]</f>
        <v>80.399999999999991</v>
      </c>
      <c r="M133" s="67">
        <f xml:space="preserve"> (CustomerData[[#This Row],[Total_Revenue]]-CustomerData[[#This Row],[Discount_Amount]]) - CustomerData[[#This Row],[Total_Cost]]</f>
        <v>323599.59999999998</v>
      </c>
      <c r="N133" s="69" t="str">
        <f xml:space="preserve"> IF(CustomerData[[#This Row],[Profit/Loss]] &lt; 0, "Loss", IF(CustomerData[[#This Row],[Profit/Loss]] &gt; 0, "Profit"))</f>
        <v>Profit</v>
      </c>
    </row>
    <row r="134" spans="1:14" ht="15.75" customHeight="1" x14ac:dyDescent="0.25">
      <c r="A134" s="22">
        <v>133</v>
      </c>
      <c r="B134" s="22" t="s">
        <v>323</v>
      </c>
      <c r="C134" s="22">
        <v>61</v>
      </c>
      <c r="D134" s="22" t="s">
        <v>190</v>
      </c>
      <c r="E13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34" s="22">
        <v>1021</v>
      </c>
      <c r="G134" s="22">
        <v>138</v>
      </c>
      <c r="H134" s="22">
        <v>539</v>
      </c>
      <c r="I13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34" s="65">
        <f xml:space="preserve"> CustomerData[[#This Row],[Quantity]] *CustomerData[[#This Row],[Cost]]</f>
        <v>140898</v>
      </c>
      <c r="K134" s="65">
        <f xml:space="preserve"> CustomerData[[#This Row],[Quantity]] * CustomerData[[#This Row],[Price]]</f>
        <v>550319</v>
      </c>
      <c r="L134" s="65">
        <f xml:space="preserve"> CustomerData[[#This Row],[Price]] * CustomerData[[#This Row],[Discount]]</f>
        <v>80.849999999999994</v>
      </c>
      <c r="M134" s="67">
        <f xml:space="preserve"> (CustomerData[[#This Row],[Total_Revenue]]-CustomerData[[#This Row],[Discount_Amount]]) - CustomerData[[#This Row],[Total_Cost]]</f>
        <v>409340.15</v>
      </c>
      <c r="N134" s="69" t="str">
        <f xml:space="preserve"> IF(CustomerData[[#This Row],[Profit/Loss]] &lt; 0, "Loss", IF(CustomerData[[#This Row],[Profit/Loss]] &gt; 0, "Profit"))</f>
        <v>Profit</v>
      </c>
    </row>
    <row r="135" spans="1:14" ht="15.75" customHeight="1" x14ac:dyDescent="0.25">
      <c r="A135" s="22">
        <v>134</v>
      </c>
      <c r="B135" s="22" t="s">
        <v>324</v>
      </c>
      <c r="C135" s="22">
        <v>40</v>
      </c>
      <c r="D135" s="22" t="s">
        <v>190</v>
      </c>
      <c r="E13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35" s="22">
        <v>2341</v>
      </c>
      <c r="G135" s="22">
        <v>187</v>
      </c>
      <c r="H135" s="22">
        <v>383</v>
      </c>
      <c r="I13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35" s="65">
        <f xml:space="preserve"> CustomerData[[#This Row],[Quantity]] *CustomerData[[#This Row],[Cost]]</f>
        <v>437767</v>
      </c>
      <c r="K135" s="65">
        <f xml:space="preserve"> CustomerData[[#This Row],[Quantity]] * CustomerData[[#This Row],[Price]]</f>
        <v>896603</v>
      </c>
      <c r="L135" s="65">
        <f xml:space="preserve"> CustomerData[[#This Row],[Price]] * CustomerData[[#This Row],[Discount]]</f>
        <v>95.75</v>
      </c>
      <c r="M135" s="67">
        <f xml:space="preserve"> (CustomerData[[#This Row],[Total_Revenue]]-CustomerData[[#This Row],[Discount_Amount]]) - CustomerData[[#This Row],[Total_Cost]]</f>
        <v>458740.25</v>
      </c>
      <c r="N135" s="69" t="str">
        <f xml:space="preserve"> IF(CustomerData[[#This Row],[Profit/Loss]] &lt; 0, "Loss", IF(CustomerData[[#This Row],[Profit/Loss]] &gt; 0, "Profit"))</f>
        <v>Profit</v>
      </c>
    </row>
    <row r="136" spans="1:14" ht="15.75" customHeight="1" x14ac:dyDescent="0.25">
      <c r="A136" s="22">
        <v>135</v>
      </c>
      <c r="B136" s="22" t="s">
        <v>325</v>
      </c>
      <c r="C136" s="22">
        <v>51</v>
      </c>
      <c r="D136" s="22" t="s">
        <v>192</v>
      </c>
      <c r="E13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36" s="22">
        <v>1289</v>
      </c>
      <c r="G136" s="22">
        <v>119</v>
      </c>
      <c r="H136" s="22">
        <v>489</v>
      </c>
      <c r="I13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36" s="65">
        <f xml:space="preserve"> CustomerData[[#This Row],[Quantity]] *CustomerData[[#This Row],[Cost]]</f>
        <v>153391</v>
      </c>
      <c r="K136" s="65">
        <f xml:space="preserve"> CustomerData[[#This Row],[Quantity]] * CustomerData[[#This Row],[Price]]</f>
        <v>630321</v>
      </c>
      <c r="L136" s="65">
        <f xml:space="preserve"> CustomerData[[#This Row],[Price]] * CustomerData[[#This Row],[Discount]]</f>
        <v>73.349999999999994</v>
      </c>
      <c r="M136" s="67">
        <f xml:space="preserve"> (CustomerData[[#This Row],[Total_Revenue]]-CustomerData[[#This Row],[Discount_Amount]]) - CustomerData[[#This Row],[Total_Cost]]</f>
        <v>476856.65</v>
      </c>
      <c r="N136" s="69" t="str">
        <f xml:space="preserve"> IF(CustomerData[[#This Row],[Profit/Loss]] &lt; 0, "Loss", IF(CustomerData[[#This Row],[Profit/Loss]] &gt; 0, "Profit"))</f>
        <v>Profit</v>
      </c>
    </row>
    <row r="137" spans="1:14" ht="15.75" customHeight="1" x14ac:dyDescent="0.25">
      <c r="A137" s="22">
        <v>136</v>
      </c>
      <c r="B137" s="22" t="s">
        <v>326</v>
      </c>
      <c r="C137" s="22">
        <v>80</v>
      </c>
      <c r="D137" s="22" t="s">
        <v>190</v>
      </c>
      <c r="E13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37" s="22">
        <v>1064</v>
      </c>
      <c r="G137" s="22">
        <v>284</v>
      </c>
      <c r="H137" s="22">
        <v>277</v>
      </c>
      <c r="I13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37" s="65">
        <f xml:space="preserve"> CustomerData[[#This Row],[Quantity]] *CustomerData[[#This Row],[Cost]]</f>
        <v>302176</v>
      </c>
      <c r="K137" s="65">
        <f xml:space="preserve"> CustomerData[[#This Row],[Quantity]] * CustomerData[[#This Row],[Price]]</f>
        <v>294728</v>
      </c>
      <c r="L137" s="65">
        <f xml:space="preserve"> CustomerData[[#This Row],[Price]] * CustomerData[[#This Row],[Discount]]</f>
        <v>41.55</v>
      </c>
      <c r="M137" s="67">
        <f xml:space="preserve"> (CustomerData[[#This Row],[Total_Revenue]]-CustomerData[[#This Row],[Discount_Amount]]) - CustomerData[[#This Row],[Total_Cost]]</f>
        <v>-7489.5499999999884</v>
      </c>
      <c r="N137" s="69" t="str">
        <f xml:space="preserve"> IF(CustomerData[[#This Row],[Profit/Loss]] &lt; 0, "Loss", IF(CustomerData[[#This Row],[Profit/Loss]] &gt; 0, "Profit"))</f>
        <v>Loss</v>
      </c>
    </row>
    <row r="138" spans="1:14" ht="15.75" customHeight="1" x14ac:dyDescent="0.25">
      <c r="A138" s="22">
        <v>137</v>
      </c>
      <c r="B138" s="22" t="s">
        <v>327</v>
      </c>
      <c r="C138" s="22">
        <v>82</v>
      </c>
      <c r="D138" s="22" t="s">
        <v>190</v>
      </c>
      <c r="E13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38" s="22">
        <v>2375</v>
      </c>
      <c r="G138" s="22">
        <v>292</v>
      </c>
      <c r="H138" s="22">
        <v>375</v>
      </c>
      <c r="I13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38" s="65">
        <f xml:space="preserve"> CustomerData[[#This Row],[Quantity]] *CustomerData[[#This Row],[Cost]]</f>
        <v>693500</v>
      </c>
      <c r="K138" s="65">
        <f xml:space="preserve"> CustomerData[[#This Row],[Quantity]] * CustomerData[[#This Row],[Price]]</f>
        <v>890625</v>
      </c>
      <c r="L138" s="65">
        <f xml:space="preserve"> CustomerData[[#This Row],[Price]] * CustomerData[[#This Row],[Discount]]</f>
        <v>93.75</v>
      </c>
      <c r="M138" s="67">
        <f xml:space="preserve"> (CustomerData[[#This Row],[Total_Revenue]]-CustomerData[[#This Row],[Discount_Amount]]) - CustomerData[[#This Row],[Total_Cost]]</f>
        <v>197031.25</v>
      </c>
      <c r="N138" s="69" t="str">
        <f xml:space="preserve"> IF(CustomerData[[#This Row],[Profit/Loss]] &lt; 0, "Loss", IF(CustomerData[[#This Row],[Profit/Loss]] &gt; 0, "Profit"))</f>
        <v>Profit</v>
      </c>
    </row>
    <row r="139" spans="1:14" ht="15.75" customHeight="1" x14ac:dyDescent="0.25">
      <c r="A139" s="22">
        <v>138</v>
      </c>
      <c r="B139" s="22" t="s">
        <v>328</v>
      </c>
      <c r="C139" s="22">
        <v>65</v>
      </c>
      <c r="D139" s="22" t="s">
        <v>192</v>
      </c>
      <c r="E13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39" s="22">
        <v>2282</v>
      </c>
      <c r="G139" s="22">
        <v>308</v>
      </c>
      <c r="H139" s="22">
        <v>283</v>
      </c>
      <c r="I13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39" s="65">
        <f xml:space="preserve"> CustomerData[[#This Row],[Quantity]] *CustomerData[[#This Row],[Cost]]</f>
        <v>702856</v>
      </c>
      <c r="K139" s="65">
        <f xml:space="preserve"> CustomerData[[#This Row],[Quantity]] * CustomerData[[#This Row],[Price]]</f>
        <v>645806</v>
      </c>
      <c r="L139" s="65">
        <f xml:space="preserve"> CustomerData[[#This Row],[Price]] * CustomerData[[#This Row],[Discount]]</f>
        <v>70.75</v>
      </c>
      <c r="M139" s="67">
        <f xml:space="preserve"> (CustomerData[[#This Row],[Total_Revenue]]-CustomerData[[#This Row],[Discount_Amount]]) - CustomerData[[#This Row],[Total_Cost]]</f>
        <v>-57120.75</v>
      </c>
      <c r="N139" s="69" t="str">
        <f xml:space="preserve"> IF(CustomerData[[#This Row],[Profit/Loss]] &lt; 0, "Loss", IF(CustomerData[[#This Row],[Profit/Loss]] &gt; 0, "Profit"))</f>
        <v>Loss</v>
      </c>
    </row>
    <row r="140" spans="1:14" ht="15.75" customHeight="1" x14ac:dyDescent="0.25">
      <c r="A140" s="22">
        <v>139</v>
      </c>
      <c r="B140" s="22" t="s">
        <v>329</v>
      </c>
      <c r="C140" s="22">
        <v>41</v>
      </c>
      <c r="D140" s="22" t="s">
        <v>190</v>
      </c>
      <c r="E14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40" s="22">
        <v>1762</v>
      </c>
      <c r="G140" s="22">
        <v>291</v>
      </c>
      <c r="H140" s="22">
        <v>350</v>
      </c>
      <c r="I14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40" s="65">
        <f xml:space="preserve"> CustomerData[[#This Row],[Quantity]] *CustomerData[[#This Row],[Cost]]</f>
        <v>512742</v>
      </c>
      <c r="K140" s="65">
        <f xml:space="preserve"> CustomerData[[#This Row],[Quantity]] * CustomerData[[#This Row],[Price]]</f>
        <v>616700</v>
      </c>
      <c r="L140" s="65">
        <f xml:space="preserve"> CustomerData[[#This Row],[Price]] * CustomerData[[#This Row],[Discount]]</f>
        <v>87.5</v>
      </c>
      <c r="M140" s="67">
        <f xml:space="preserve"> (CustomerData[[#This Row],[Total_Revenue]]-CustomerData[[#This Row],[Discount_Amount]]) - CustomerData[[#This Row],[Total_Cost]]</f>
        <v>103870.5</v>
      </c>
      <c r="N140" s="69" t="str">
        <f xml:space="preserve"> IF(CustomerData[[#This Row],[Profit/Loss]] &lt; 0, "Loss", IF(CustomerData[[#This Row],[Profit/Loss]] &gt; 0, "Profit"))</f>
        <v>Profit</v>
      </c>
    </row>
    <row r="141" spans="1:14" ht="15.75" customHeight="1" x14ac:dyDescent="0.25">
      <c r="A141" s="22">
        <v>140</v>
      </c>
      <c r="B141" s="22" t="s">
        <v>330</v>
      </c>
      <c r="C141" s="22">
        <v>58</v>
      </c>
      <c r="D141" s="22" t="s">
        <v>192</v>
      </c>
      <c r="E14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41" s="22">
        <v>1867</v>
      </c>
      <c r="G141" s="22">
        <v>354</v>
      </c>
      <c r="H141" s="22">
        <v>540</v>
      </c>
      <c r="I14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41" s="65">
        <f xml:space="preserve"> CustomerData[[#This Row],[Quantity]] *CustomerData[[#This Row],[Cost]]</f>
        <v>660918</v>
      </c>
      <c r="K141" s="65">
        <f xml:space="preserve"> CustomerData[[#This Row],[Quantity]] * CustomerData[[#This Row],[Price]]</f>
        <v>1008180</v>
      </c>
      <c r="L141" s="65">
        <f xml:space="preserve"> CustomerData[[#This Row],[Price]] * CustomerData[[#This Row],[Discount]]</f>
        <v>135</v>
      </c>
      <c r="M141" s="67">
        <f xml:space="preserve"> (CustomerData[[#This Row],[Total_Revenue]]-CustomerData[[#This Row],[Discount_Amount]]) - CustomerData[[#This Row],[Total_Cost]]</f>
        <v>347127</v>
      </c>
      <c r="N141" s="69" t="str">
        <f xml:space="preserve"> IF(CustomerData[[#This Row],[Profit/Loss]] &lt; 0, "Loss", IF(CustomerData[[#This Row],[Profit/Loss]] &gt; 0, "Profit"))</f>
        <v>Profit</v>
      </c>
    </row>
    <row r="142" spans="1:14" ht="15.75" customHeight="1" x14ac:dyDescent="0.25">
      <c r="A142" s="22">
        <v>141</v>
      </c>
      <c r="B142" s="22" t="s">
        <v>331</v>
      </c>
      <c r="C142" s="22">
        <v>42</v>
      </c>
      <c r="D142" s="22" t="s">
        <v>190</v>
      </c>
      <c r="E14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42" s="22">
        <v>1682</v>
      </c>
      <c r="G142" s="22">
        <v>388</v>
      </c>
      <c r="H142" s="22">
        <v>414</v>
      </c>
      <c r="I14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42" s="65">
        <f xml:space="preserve"> CustomerData[[#This Row],[Quantity]] *CustomerData[[#This Row],[Cost]]</f>
        <v>652616</v>
      </c>
      <c r="K142" s="65">
        <f xml:space="preserve"> CustomerData[[#This Row],[Quantity]] * CustomerData[[#This Row],[Price]]</f>
        <v>696348</v>
      </c>
      <c r="L142" s="65">
        <f xml:space="preserve"> CustomerData[[#This Row],[Price]] * CustomerData[[#This Row],[Discount]]</f>
        <v>103.5</v>
      </c>
      <c r="M142" s="67">
        <f xml:space="preserve"> (CustomerData[[#This Row],[Total_Revenue]]-CustomerData[[#This Row],[Discount_Amount]]) - CustomerData[[#This Row],[Total_Cost]]</f>
        <v>43628.5</v>
      </c>
      <c r="N142" s="69" t="str">
        <f xml:space="preserve"> IF(CustomerData[[#This Row],[Profit/Loss]] &lt; 0, "Loss", IF(CustomerData[[#This Row],[Profit/Loss]] &gt; 0, "Profit"))</f>
        <v>Profit</v>
      </c>
    </row>
    <row r="143" spans="1:14" ht="15.75" customHeight="1" x14ac:dyDescent="0.25">
      <c r="A143" s="22">
        <v>142</v>
      </c>
      <c r="B143" s="22" t="s">
        <v>332</v>
      </c>
      <c r="C143" s="22">
        <v>46</v>
      </c>
      <c r="D143" s="22" t="s">
        <v>192</v>
      </c>
      <c r="E14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43" s="22">
        <v>1114</v>
      </c>
      <c r="G143" s="22">
        <v>243</v>
      </c>
      <c r="H143" s="22">
        <v>463</v>
      </c>
      <c r="I14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43" s="65">
        <f xml:space="preserve"> CustomerData[[#This Row],[Quantity]] *CustomerData[[#This Row],[Cost]]</f>
        <v>270702</v>
      </c>
      <c r="K143" s="65">
        <f xml:space="preserve"> CustomerData[[#This Row],[Quantity]] * CustomerData[[#This Row],[Price]]</f>
        <v>515782</v>
      </c>
      <c r="L143" s="65">
        <f xml:space="preserve"> CustomerData[[#This Row],[Price]] * CustomerData[[#This Row],[Discount]]</f>
        <v>69.45</v>
      </c>
      <c r="M143" s="67">
        <f xml:space="preserve"> (CustomerData[[#This Row],[Total_Revenue]]-CustomerData[[#This Row],[Discount_Amount]]) - CustomerData[[#This Row],[Total_Cost]]</f>
        <v>245010.55</v>
      </c>
      <c r="N143" s="69" t="str">
        <f xml:space="preserve"> IF(CustomerData[[#This Row],[Profit/Loss]] &lt; 0, "Loss", IF(CustomerData[[#This Row],[Profit/Loss]] &gt; 0, "Profit"))</f>
        <v>Profit</v>
      </c>
    </row>
    <row r="144" spans="1:14" ht="15.75" customHeight="1" x14ac:dyDescent="0.25">
      <c r="A144" s="22">
        <v>143</v>
      </c>
      <c r="B144" s="22" t="s">
        <v>333</v>
      </c>
      <c r="C144" s="22">
        <v>21</v>
      </c>
      <c r="D144" s="22" t="s">
        <v>192</v>
      </c>
      <c r="E14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44" s="22">
        <v>1483</v>
      </c>
      <c r="G144" s="22">
        <v>132</v>
      </c>
      <c r="H144" s="22">
        <v>494</v>
      </c>
      <c r="I14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44" s="65">
        <f xml:space="preserve"> CustomerData[[#This Row],[Quantity]] *CustomerData[[#This Row],[Cost]]</f>
        <v>195756</v>
      </c>
      <c r="K144" s="65">
        <f xml:space="preserve"> CustomerData[[#This Row],[Quantity]] * CustomerData[[#This Row],[Price]]</f>
        <v>732602</v>
      </c>
      <c r="L144" s="65">
        <f xml:space="preserve"> CustomerData[[#This Row],[Price]] * CustomerData[[#This Row],[Discount]]</f>
        <v>74.099999999999994</v>
      </c>
      <c r="M144" s="67">
        <f xml:space="preserve"> (CustomerData[[#This Row],[Total_Revenue]]-CustomerData[[#This Row],[Discount_Amount]]) - CustomerData[[#This Row],[Total_Cost]]</f>
        <v>536771.9</v>
      </c>
      <c r="N144" s="69" t="str">
        <f xml:space="preserve"> IF(CustomerData[[#This Row],[Profit/Loss]] &lt; 0, "Loss", IF(CustomerData[[#This Row],[Profit/Loss]] &gt; 0, "Profit"))</f>
        <v>Profit</v>
      </c>
    </row>
    <row r="145" spans="1:14" ht="15.75" customHeight="1" x14ac:dyDescent="0.25">
      <c r="A145" s="22">
        <v>144</v>
      </c>
      <c r="B145" s="22" t="s">
        <v>334</v>
      </c>
      <c r="C145" s="22">
        <v>39</v>
      </c>
      <c r="D145" s="22" t="s">
        <v>192</v>
      </c>
      <c r="E14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45" s="22">
        <v>1399</v>
      </c>
      <c r="G145" s="22">
        <v>331</v>
      </c>
      <c r="H145" s="22">
        <v>232</v>
      </c>
      <c r="I14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45" s="65">
        <f xml:space="preserve"> CustomerData[[#This Row],[Quantity]] *CustomerData[[#This Row],[Cost]]</f>
        <v>463069</v>
      </c>
      <c r="K145" s="65">
        <f xml:space="preserve"> CustomerData[[#This Row],[Quantity]] * CustomerData[[#This Row],[Price]]</f>
        <v>324568</v>
      </c>
      <c r="L145" s="65">
        <f xml:space="preserve"> CustomerData[[#This Row],[Price]] * CustomerData[[#This Row],[Discount]]</f>
        <v>34.799999999999997</v>
      </c>
      <c r="M145" s="67">
        <f xml:space="preserve"> (CustomerData[[#This Row],[Total_Revenue]]-CustomerData[[#This Row],[Discount_Amount]]) - CustomerData[[#This Row],[Total_Cost]]</f>
        <v>-138535.79999999999</v>
      </c>
      <c r="N145" s="69" t="str">
        <f xml:space="preserve"> IF(CustomerData[[#This Row],[Profit/Loss]] &lt; 0, "Loss", IF(CustomerData[[#This Row],[Profit/Loss]] &gt; 0, "Profit"))</f>
        <v>Loss</v>
      </c>
    </row>
    <row r="146" spans="1:14" ht="15.75" customHeight="1" x14ac:dyDescent="0.25">
      <c r="A146" s="22">
        <v>145</v>
      </c>
      <c r="B146" s="22" t="s">
        <v>335</v>
      </c>
      <c r="C146" s="22">
        <v>43</v>
      </c>
      <c r="D146" s="22" t="s">
        <v>192</v>
      </c>
      <c r="E14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46" s="22">
        <v>2206</v>
      </c>
      <c r="G146" s="22">
        <v>100</v>
      </c>
      <c r="H146" s="22">
        <v>461</v>
      </c>
      <c r="I14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46" s="65">
        <f xml:space="preserve"> CustomerData[[#This Row],[Quantity]] *CustomerData[[#This Row],[Cost]]</f>
        <v>220600</v>
      </c>
      <c r="K146" s="65">
        <f xml:space="preserve"> CustomerData[[#This Row],[Quantity]] * CustomerData[[#This Row],[Price]]</f>
        <v>1016966</v>
      </c>
      <c r="L146" s="65">
        <f xml:space="preserve"> CustomerData[[#This Row],[Price]] * CustomerData[[#This Row],[Discount]]</f>
        <v>115.25</v>
      </c>
      <c r="M146" s="67">
        <f xml:space="preserve"> (CustomerData[[#This Row],[Total_Revenue]]-CustomerData[[#This Row],[Discount_Amount]]) - CustomerData[[#This Row],[Total_Cost]]</f>
        <v>796250.75</v>
      </c>
      <c r="N146" s="69" t="str">
        <f xml:space="preserve"> IF(CustomerData[[#This Row],[Profit/Loss]] &lt; 0, "Loss", IF(CustomerData[[#This Row],[Profit/Loss]] &gt; 0, "Profit"))</f>
        <v>Profit</v>
      </c>
    </row>
    <row r="147" spans="1:14" ht="15.75" customHeight="1" x14ac:dyDescent="0.25">
      <c r="A147" s="22">
        <v>146</v>
      </c>
      <c r="B147" s="22" t="s">
        <v>336</v>
      </c>
      <c r="C147" s="22">
        <v>26</v>
      </c>
      <c r="D147" s="22" t="s">
        <v>192</v>
      </c>
      <c r="E14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47" s="22">
        <v>1086</v>
      </c>
      <c r="G147" s="22">
        <v>391</v>
      </c>
      <c r="H147" s="22">
        <v>532</v>
      </c>
      <c r="I14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47" s="65">
        <f xml:space="preserve"> CustomerData[[#This Row],[Quantity]] *CustomerData[[#This Row],[Cost]]</f>
        <v>424626</v>
      </c>
      <c r="K147" s="65">
        <f xml:space="preserve"> CustomerData[[#This Row],[Quantity]] * CustomerData[[#This Row],[Price]]</f>
        <v>577752</v>
      </c>
      <c r="L147" s="65">
        <f xml:space="preserve"> CustomerData[[#This Row],[Price]] * CustomerData[[#This Row],[Discount]]</f>
        <v>79.8</v>
      </c>
      <c r="M147" s="67">
        <f xml:space="preserve"> (CustomerData[[#This Row],[Total_Revenue]]-CustomerData[[#This Row],[Discount_Amount]]) - CustomerData[[#This Row],[Total_Cost]]</f>
        <v>153046.19999999995</v>
      </c>
      <c r="N147" s="69" t="str">
        <f xml:space="preserve"> IF(CustomerData[[#This Row],[Profit/Loss]] &lt; 0, "Loss", IF(CustomerData[[#This Row],[Profit/Loss]] &gt; 0, "Profit"))</f>
        <v>Profit</v>
      </c>
    </row>
    <row r="148" spans="1:14" ht="15.75" customHeight="1" x14ac:dyDescent="0.25">
      <c r="A148" s="22">
        <v>147</v>
      </c>
      <c r="B148" s="22" t="s">
        <v>337</v>
      </c>
      <c r="C148" s="22">
        <v>52</v>
      </c>
      <c r="D148" s="22" t="s">
        <v>190</v>
      </c>
      <c r="E14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48" s="22">
        <v>1827</v>
      </c>
      <c r="G148" s="22">
        <v>129</v>
      </c>
      <c r="H148" s="22">
        <v>420</v>
      </c>
      <c r="I14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48" s="65">
        <f xml:space="preserve"> CustomerData[[#This Row],[Quantity]] *CustomerData[[#This Row],[Cost]]</f>
        <v>235683</v>
      </c>
      <c r="K148" s="65">
        <f xml:space="preserve"> CustomerData[[#This Row],[Quantity]] * CustomerData[[#This Row],[Price]]</f>
        <v>767340</v>
      </c>
      <c r="L148" s="65">
        <f xml:space="preserve"> CustomerData[[#This Row],[Price]] * CustomerData[[#This Row],[Discount]]</f>
        <v>105</v>
      </c>
      <c r="M148" s="67">
        <f xml:space="preserve"> (CustomerData[[#This Row],[Total_Revenue]]-CustomerData[[#This Row],[Discount_Amount]]) - CustomerData[[#This Row],[Total_Cost]]</f>
        <v>531552</v>
      </c>
      <c r="N148" s="69" t="str">
        <f xml:space="preserve"> IF(CustomerData[[#This Row],[Profit/Loss]] &lt; 0, "Loss", IF(CustomerData[[#This Row],[Profit/Loss]] &gt; 0, "Profit"))</f>
        <v>Profit</v>
      </c>
    </row>
    <row r="149" spans="1:14" ht="15.75" customHeight="1" x14ac:dyDescent="0.25">
      <c r="A149" s="22">
        <v>148</v>
      </c>
      <c r="B149" s="22" t="s">
        <v>338</v>
      </c>
      <c r="C149" s="22">
        <v>34</v>
      </c>
      <c r="D149" s="22" t="s">
        <v>190</v>
      </c>
      <c r="E14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49" s="22">
        <v>1731</v>
      </c>
      <c r="G149" s="22">
        <v>294</v>
      </c>
      <c r="H149" s="22">
        <v>461</v>
      </c>
      <c r="I14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49" s="65">
        <f xml:space="preserve"> CustomerData[[#This Row],[Quantity]] *CustomerData[[#This Row],[Cost]]</f>
        <v>508914</v>
      </c>
      <c r="K149" s="65">
        <f xml:space="preserve"> CustomerData[[#This Row],[Quantity]] * CustomerData[[#This Row],[Price]]</f>
        <v>797991</v>
      </c>
      <c r="L149" s="65">
        <f xml:space="preserve"> CustomerData[[#This Row],[Price]] * CustomerData[[#This Row],[Discount]]</f>
        <v>115.25</v>
      </c>
      <c r="M149" s="67">
        <f xml:space="preserve"> (CustomerData[[#This Row],[Total_Revenue]]-CustomerData[[#This Row],[Discount_Amount]]) - CustomerData[[#This Row],[Total_Cost]]</f>
        <v>288961.75</v>
      </c>
      <c r="N149" s="69" t="str">
        <f xml:space="preserve"> IF(CustomerData[[#This Row],[Profit/Loss]] &lt; 0, "Loss", IF(CustomerData[[#This Row],[Profit/Loss]] &gt; 0, "Profit"))</f>
        <v>Profit</v>
      </c>
    </row>
    <row r="150" spans="1:14" ht="15.75" customHeight="1" x14ac:dyDescent="0.25">
      <c r="A150" s="22">
        <v>149</v>
      </c>
      <c r="B150" s="22" t="s">
        <v>339</v>
      </c>
      <c r="C150" s="22">
        <v>48</v>
      </c>
      <c r="D150" s="22" t="s">
        <v>192</v>
      </c>
      <c r="E15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50" s="22">
        <v>1109</v>
      </c>
      <c r="G150" s="22">
        <v>149</v>
      </c>
      <c r="H150" s="22">
        <v>259</v>
      </c>
      <c r="I15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50" s="65">
        <f xml:space="preserve"> CustomerData[[#This Row],[Quantity]] *CustomerData[[#This Row],[Cost]]</f>
        <v>165241</v>
      </c>
      <c r="K150" s="65">
        <f xml:space="preserve"> CustomerData[[#This Row],[Quantity]] * CustomerData[[#This Row],[Price]]</f>
        <v>287231</v>
      </c>
      <c r="L150" s="65">
        <f xml:space="preserve"> CustomerData[[#This Row],[Price]] * CustomerData[[#This Row],[Discount]]</f>
        <v>38.85</v>
      </c>
      <c r="M150" s="67">
        <f xml:space="preserve"> (CustomerData[[#This Row],[Total_Revenue]]-CustomerData[[#This Row],[Discount_Amount]]) - CustomerData[[#This Row],[Total_Cost]]</f>
        <v>121951.15000000002</v>
      </c>
      <c r="N150" s="69" t="str">
        <f xml:space="preserve"> IF(CustomerData[[#This Row],[Profit/Loss]] &lt; 0, "Loss", IF(CustomerData[[#This Row],[Profit/Loss]] &gt; 0, "Profit"))</f>
        <v>Profit</v>
      </c>
    </row>
    <row r="151" spans="1:14" ht="15.75" customHeight="1" x14ac:dyDescent="0.25">
      <c r="A151" s="22">
        <v>150</v>
      </c>
      <c r="B151" s="22" t="s">
        <v>340</v>
      </c>
      <c r="C151" s="22">
        <v>48</v>
      </c>
      <c r="D151" s="22" t="s">
        <v>192</v>
      </c>
      <c r="E15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51" s="22">
        <v>2099</v>
      </c>
      <c r="G151" s="22">
        <v>354</v>
      </c>
      <c r="H151" s="22">
        <v>202</v>
      </c>
      <c r="I15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51" s="65">
        <f xml:space="preserve"> CustomerData[[#This Row],[Quantity]] *CustomerData[[#This Row],[Cost]]</f>
        <v>743046</v>
      </c>
      <c r="K151" s="65">
        <f xml:space="preserve"> CustomerData[[#This Row],[Quantity]] * CustomerData[[#This Row],[Price]]</f>
        <v>423998</v>
      </c>
      <c r="L151" s="65">
        <f xml:space="preserve"> CustomerData[[#This Row],[Price]] * CustomerData[[#This Row],[Discount]]</f>
        <v>50.5</v>
      </c>
      <c r="M151" s="67">
        <f xml:space="preserve"> (CustomerData[[#This Row],[Total_Revenue]]-CustomerData[[#This Row],[Discount_Amount]]) - CustomerData[[#This Row],[Total_Cost]]</f>
        <v>-319098.5</v>
      </c>
      <c r="N151" s="69" t="str">
        <f xml:space="preserve"> IF(CustomerData[[#This Row],[Profit/Loss]] &lt; 0, "Loss", IF(CustomerData[[#This Row],[Profit/Loss]] &gt; 0, "Profit"))</f>
        <v>Loss</v>
      </c>
    </row>
    <row r="152" spans="1:14" ht="15.75" customHeight="1" x14ac:dyDescent="0.25">
      <c r="A152" s="22">
        <v>151</v>
      </c>
      <c r="B152" s="22" t="s">
        <v>341</v>
      </c>
      <c r="C152" s="22">
        <v>28</v>
      </c>
      <c r="D152" s="22" t="s">
        <v>190</v>
      </c>
      <c r="E15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52" s="22">
        <v>1846</v>
      </c>
      <c r="G152" s="22">
        <v>305</v>
      </c>
      <c r="H152" s="22">
        <v>302</v>
      </c>
      <c r="I15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52" s="65">
        <f xml:space="preserve"> CustomerData[[#This Row],[Quantity]] *CustomerData[[#This Row],[Cost]]</f>
        <v>563030</v>
      </c>
      <c r="K152" s="65">
        <f xml:space="preserve"> CustomerData[[#This Row],[Quantity]] * CustomerData[[#This Row],[Price]]</f>
        <v>557492</v>
      </c>
      <c r="L152" s="65">
        <f xml:space="preserve"> CustomerData[[#This Row],[Price]] * CustomerData[[#This Row],[Discount]]</f>
        <v>75.5</v>
      </c>
      <c r="M152" s="67">
        <f xml:space="preserve"> (CustomerData[[#This Row],[Total_Revenue]]-CustomerData[[#This Row],[Discount_Amount]]) - CustomerData[[#This Row],[Total_Cost]]</f>
        <v>-5613.5</v>
      </c>
      <c r="N152" s="69" t="str">
        <f xml:space="preserve"> IF(CustomerData[[#This Row],[Profit/Loss]] &lt; 0, "Loss", IF(CustomerData[[#This Row],[Profit/Loss]] &gt; 0, "Profit"))</f>
        <v>Loss</v>
      </c>
    </row>
    <row r="153" spans="1:14" ht="15.75" customHeight="1" x14ac:dyDescent="0.25">
      <c r="A153" s="22">
        <v>152</v>
      </c>
      <c r="B153" s="22" t="s">
        <v>342</v>
      </c>
      <c r="C153" s="22">
        <v>63</v>
      </c>
      <c r="D153" s="22" t="s">
        <v>190</v>
      </c>
      <c r="E15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53" s="22">
        <v>2484</v>
      </c>
      <c r="G153" s="22">
        <v>126</v>
      </c>
      <c r="H153" s="22">
        <v>250</v>
      </c>
      <c r="I15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53" s="65">
        <f xml:space="preserve"> CustomerData[[#This Row],[Quantity]] *CustomerData[[#This Row],[Cost]]</f>
        <v>312984</v>
      </c>
      <c r="K153" s="65">
        <f xml:space="preserve"> CustomerData[[#This Row],[Quantity]] * CustomerData[[#This Row],[Price]]</f>
        <v>621000</v>
      </c>
      <c r="L153" s="65">
        <f xml:space="preserve"> CustomerData[[#This Row],[Price]] * CustomerData[[#This Row],[Discount]]</f>
        <v>62.5</v>
      </c>
      <c r="M153" s="67">
        <f xml:space="preserve"> (CustomerData[[#This Row],[Total_Revenue]]-CustomerData[[#This Row],[Discount_Amount]]) - CustomerData[[#This Row],[Total_Cost]]</f>
        <v>307953.5</v>
      </c>
      <c r="N153" s="69" t="str">
        <f xml:space="preserve"> IF(CustomerData[[#This Row],[Profit/Loss]] &lt; 0, "Loss", IF(CustomerData[[#This Row],[Profit/Loss]] &gt; 0, "Profit"))</f>
        <v>Profit</v>
      </c>
    </row>
    <row r="154" spans="1:14" ht="15.75" customHeight="1" x14ac:dyDescent="0.25">
      <c r="A154" s="22">
        <v>153</v>
      </c>
      <c r="B154" s="22" t="s">
        <v>343</v>
      </c>
      <c r="C154" s="22">
        <v>79</v>
      </c>
      <c r="D154" s="22" t="s">
        <v>190</v>
      </c>
      <c r="E15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54" s="22">
        <v>2343</v>
      </c>
      <c r="G154" s="22">
        <v>376</v>
      </c>
      <c r="H154" s="22">
        <v>320</v>
      </c>
      <c r="I15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54" s="65">
        <f xml:space="preserve"> CustomerData[[#This Row],[Quantity]] *CustomerData[[#This Row],[Cost]]</f>
        <v>880968</v>
      </c>
      <c r="K154" s="65">
        <f xml:space="preserve"> CustomerData[[#This Row],[Quantity]] * CustomerData[[#This Row],[Price]]</f>
        <v>749760</v>
      </c>
      <c r="L154" s="65">
        <f xml:space="preserve"> CustomerData[[#This Row],[Price]] * CustomerData[[#This Row],[Discount]]</f>
        <v>80</v>
      </c>
      <c r="M154" s="67">
        <f xml:space="preserve"> (CustomerData[[#This Row],[Total_Revenue]]-CustomerData[[#This Row],[Discount_Amount]]) - CustomerData[[#This Row],[Total_Cost]]</f>
        <v>-131288</v>
      </c>
      <c r="N154" s="69" t="str">
        <f xml:space="preserve"> IF(CustomerData[[#This Row],[Profit/Loss]] &lt; 0, "Loss", IF(CustomerData[[#This Row],[Profit/Loss]] &gt; 0, "Profit"))</f>
        <v>Loss</v>
      </c>
    </row>
    <row r="155" spans="1:14" ht="15.75" customHeight="1" x14ac:dyDescent="0.25">
      <c r="A155" s="22">
        <v>154</v>
      </c>
      <c r="B155" s="22" t="s">
        <v>344</v>
      </c>
      <c r="C155" s="22">
        <v>35</v>
      </c>
      <c r="D155" s="22" t="s">
        <v>192</v>
      </c>
      <c r="E15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55" s="22">
        <v>1936</v>
      </c>
      <c r="G155" s="22">
        <v>317</v>
      </c>
      <c r="H155" s="22">
        <v>249</v>
      </c>
      <c r="I15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55" s="65">
        <f xml:space="preserve"> CustomerData[[#This Row],[Quantity]] *CustomerData[[#This Row],[Cost]]</f>
        <v>613712</v>
      </c>
      <c r="K155" s="65">
        <f xml:space="preserve"> CustomerData[[#This Row],[Quantity]] * CustomerData[[#This Row],[Price]]</f>
        <v>482064</v>
      </c>
      <c r="L155" s="65">
        <f xml:space="preserve"> CustomerData[[#This Row],[Price]] * CustomerData[[#This Row],[Discount]]</f>
        <v>62.25</v>
      </c>
      <c r="M155" s="67">
        <f xml:space="preserve"> (CustomerData[[#This Row],[Total_Revenue]]-CustomerData[[#This Row],[Discount_Amount]]) - CustomerData[[#This Row],[Total_Cost]]</f>
        <v>-131710.25</v>
      </c>
      <c r="N155" s="69" t="str">
        <f xml:space="preserve"> IF(CustomerData[[#This Row],[Profit/Loss]] &lt; 0, "Loss", IF(CustomerData[[#This Row],[Profit/Loss]] &gt; 0, "Profit"))</f>
        <v>Loss</v>
      </c>
    </row>
    <row r="156" spans="1:14" ht="15.75" customHeight="1" x14ac:dyDescent="0.25">
      <c r="A156" s="22">
        <v>155</v>
      </c>
      <c r="B156" s="22" t="s">
        <v>345</v>
      </c>
      <c r="C156" s="22">
        <v>61</v>
      </c>
      <c r="D156" s="22" t="s">
        <v>192</v>
      </c>
      <c r="E15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56" s="22">
        <v>1962</v>
      </c>
      <c r="G156" s="22">
        <v>309</v>
      </c>
      <c r="H156" s="22">
        <v>468</v>
      </c>
      <c r="I15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56" s="65">
        <f xml:space="preserve"> CustomerData[[#This Row],[Quantity]] *CustomerData[[#This Row],[Cost]]</f>
        <v>606258</v>
      </c>
      <c r="K156" s="65">
        <f xml:space="preserve"> CustomerData[[#This Row],[Quantity]] * CustomerData[[#This Row],[Price]]</f>
        <v>918216</v>
      </c>
      <c r="L156" s="65">
        <f xml:space="preserve"> CustomerData[[#This Row],[Price]] * CustomerData[[#This Row],[Discount]]</f>
        <v>117</v>
      </c>
      <c r="M156" s="67">
        <f xml:space="preserve"> (CustomerData[[#This Row],[Total_Revenue]]-CustomerData[[#This Row],[Discount_Amount]]) - CustomerData[[#This Row],[Total_Cost]]</f>
        <v>311841</v>
      </c>
      <c r="N156" s="69" t="str">
        <f xml:space="preserve"> IF(CustomerData[[#This Row],[Profit/Loss]] &lt; 0, "Loss", IF(CustomerData[[#This Row],[Profit/Loss]] &gt; 0, "Profit"))</f>
        <v>Profit</v>
      </c>
    </row>
    <row r="157" spans="1:14" ht="15.75" customHeight="1" x14ac:dyDescent="0.25">
      <c r="A157" s="22">
        <v>156</v>
      </c>
      <c r="B157" s="22" t="s">
        <v>346</v>
      </c>
      <c r="C157" s="22">
        <v>41</v>
      </c>
      <c r="D157" s="22" t="s">
        <v>190</v>
      </c>
      <c r="E15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57" s="22">
        <v>2217</v>
      </c>
      <c r="G157" s="22">
        <v>280</v>
      </c>
      <c r="H157" s="22">
        <v>393</v>
      </c>
      <c r="I15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57" s="65">
        <f xml:space="preserve"> CustomerData[[#This Row],[Quantity]] *CustomerData[[#This Row],[Cost]]</f>
        <v>620760</v>
      </c>
      <c r="K157" s="65">
        <f xml:space="preserve"> CustomerData[[#This Row],[Quantity]] * CustomerData[[#This Row],[Price]]</f>
        <v>871281</v>
      </c>
      <c r="L157" s="65">
        <f xml:space="preserve"> CustomerData[[#This Row],[Price]] * CustomerData[[#This Row],[Discount]]</f>
        <v>98.25</v>
      </c>
      <c r="M157" s="67">
        <f xml:space="preserve"> (CustomerData[[#This Row],[Total_Revenue]]-CustomerData[[#This Row],[Discount_Amount]]) - CustomerData[[#This Row],[Total_Cost]]</f>
        <v>250422.75</v>
      </c>
      <c r="N157" s="69" t="str">
        <f xml:space="preserve"> IF(CustomerData[[#This Row],[Profit/Loss]] &lt; 0, "Loss", IF(CustomerData[[#This Row],[Profit/Loss]] &gt; 0, "Profit"))</f>
        <v>Profit</v>
      </c>
    </row>
    <row r="158" spans="1:14" ht="15.75" customHeight="1" x14ac:dyDescent="0.25">
      <c r="A158" s="22">
        <v>157</v>
      </c>
      <c r="B158" s="22" t="s">
        <v>347</v>
      </c>
      <c r="C158" s="22">
        <v>22</v>
      </c>
      <c r="D158" s="22" t="s">
        <v>192</v>
      </c>
      <c r="E15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58" s="22">
        <v>2023</v>
      </c>
      <c r="G158" s="22">
        <v>204</v>
      </c>
      <c r="H158" s="22">
        <v>506</v>
      </c>
      <c r="I15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58" s="65">
        <f xml:space="preserve"> CustomerData[[#This Row],[Quantity]] *CustomerData[[#This Row],[Cost]]</f>
        <v>412692</v>
      </c>
      <c r="K158" s="65">
        <f xml:space="preserve"> CustomerData[[#This Row],[Quantity]] * CustomerData[[#This Row],[Price]]</f>
        <v>1023638</v>
      </c>
      <c r="L158" s="65">
        <f xml:space="preserve"> CustomerData[[#This Row],[Price]] * CustomerData[[#This Row],[Discount]]</f>
        <v>126.5</v>
      </c>
      <c r="M158" s="67">
        <f xml:space="preserve"> (CustomerData[[#This Row],[Total_Revenue]]-CustomerData[[#This Row],[Discount_Amount]]) - CustomerData[[#This Row],[Total_Cost]]</f>
        <v>610819.5</v>
      </c>
      <c r="N158" s="69" t="str">
        <f xml:space="preserve"> IF(CustomerData[[#This Row],[Profit/Loss]] &lt; 0, "Loss", IF(CustomerData[[#This Row],[Profit/Loss]] &gt; 0, "Profit"))</f>
        <v>Profit</v>
      </c>
    </row>
    <row r="159" spans="1:14" ht="15.75" customHeight="1" x14ac:dyDescent="0.25">
      <c r="A159" s="22">
        <v>158</v>
      </c>
      <c r="B159" s="22" t="s">
        <v>348</v>
      </c>
      <c r="C159" s="22">
        <v>80</v>
      </c>
      <c r="D159" s="22" t="s">
        <v>192</v>
      </c>
      <c r="E15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59" s="22">
        <v>1570</v>
      </c>
      <c r="G159" s="22">
        <v>161</v>
      </c>
      <c r="H159" s="22">
        <v>511</v>
      </c>
      <c r="I15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59" s="65">
        <f xml:space="preserve"> CustomerData[[#This Row],[Quantity]] *CustomerData[[#This Row],[Cost]]</f>
        <v>252770</v>
      </c>
      <c r="K159" s="65">
        <f xml:space="preserve"> CustomerData[[#This Row],[Quantity]] * CustomerData[[#This Row],[Price]]</f>
        <v>802270</v>
      </c>
      <c r="L159" s="65">
        <f xml:space="preserve"> CustomerData[[#This Row],[Price]] * CustomerData[[#This Row],[Discount]]</f>
        <v>127.75</v>
      </c>
      <c r="M159" s="67">
        <f xml:space="preserve"> (CustomerData[[#This Row],[Total_Revenue]]-CustomerData[[#This Row],[Discount_Amount]]) - CustomerData[[#This Row],[Total_Cost]]</f>
        <v>549372.25</v>
      </c>
      <c r="N159" s="69" t="str">
        <f xml:space="preserve"> IF(CustomerData[[#This Row],[Profit/Loss]] &lt; 0, "Loss", IF(CustomerData[[#This Row],[Profit/Loss]] &gt; 0, "Profit"))</f>
        <v>Profit</v>
      </c>
    </row>
    <row r="160" spans="1:14" ht="15.75" customHeight="1" x14ac:dyDescent="0.25">
      <c r="A160" s="22">
        <v>159</v>
      </c>
      <c r="B160" s="22" t="s">
        <v>349</v>
      </c>
      <c r="C160" s="22">
        <v>71</v>
      </c>
      <c r="D160" s="22" t="s">
        <v>192</v>
      </c>
      <c r="E16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60" s="22">
        <v>1425</v>
      </c>
      <c r="G160" s="22">
        <v>366</v>
      </c>
      <c r="H160" s="22">
        <v>270</v>
      </c>
      <c r="I16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60" s="65">
        <f xml:space="preserve"> CustomerData[[#This Row],[Quantity]] *CustomerData[[#This Row],[Cost]]</f>
        <v>521550</v>
      </c>
      <c r="K160" s="65">
        <f xml:space="preserve"> CustomerData[[#This Row],[Quantity]] * CustomerData[[#This Row],[Price]]</f>
        <v>384750</v>
      </c>
      <c r="L160" s="65">
        <f xml:space="preserve"> CustomerData[[#This Row],[Price]] * CustomerData[[#This Row],[Discount]]</f>
        <v>40.5</v>
      </c>
      <c r="M160" s="67">
        <f xml:space="preserve"> (CustomerData[[#This Row],[Total_Revenue]]-CustomerData[[#This Row],[Discount_Amount]]) - CustomerData[[#This Row],[Total_Cost]]</f>
        <v>-136840.5</v>
      </c>
      <c r="N160" s="69" t="str">
        <f xml:space="preserve"> IF(CustomerData[[#This Row],[Profit/Loss]] &lt; 0, "Loss", IF(CustomerData[[#This Row],[Profit/Loss]] &gt; 0, "Profit"))</f>
        <v>Loss</v>
      </c>
    </row>
    <row r="161" spans="1:14" ht="15.75" customHeight="1" x14ac:dyDescent="0.25">
      <c r="A161" s="22">
        <v>160</v>
      </c>
      <c r="B161" s="22" t="s">
        <v>350</v>
      </c>
      <c r="C161" s="22">
        <v>21</v>
      </c>
      <c r="D161" s="22" t="s">
        <v>192</v>
      </c>
      <c r="E16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61" s="22">
        <v>1388</v>
      </c>
      <c r="G161" s="22">
        <v>291</v>
      </c>
      <c r="H161" s="22">
        <v>221</v>
      </c>
      <c r="I16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61" s="65">
        <f xml:space="preserve"> CustomerData[[#This Row],[Quantity]] *CustomerData[[#This Row],[Cost]]</f>
        <v>403908</v>
      </c>
      <c r="K161" s="65">
        <f xml:space="preserve"> CustomerData[[#This Row],[Quantity]] * CustomerData[[#This Row],[Price]]</f>
        <v>306748</v>
      </c>
      <c r="L161" s="65">
        <f xml:space="preserve"> CustomerData[[#This Row],[Price]] * CustomerData[[#This Row],[Discount]]</f>
        <v>33.15</v>
      </c>
      <c r="M161" s="67">
        <f xml:space="preserve"> (CustomerData[[#This Row],[Total_Revenue]]-CustomerData[[#This Row],[Discount_Amount]]) - CustomerData[[#This Row],[Total_Cost]]</f>
        <v>-97193.150000000023</v>
      </c>
      <c r="N161" s="69" t="str">
        <f xml:space="preserve"> IF(CustomerData[[#This Row],[Profit/Loss]] &lt; 0, "Loss", IF(CustomerData[[#This Row],[Profit/Loss]] &gt; 0, "Profit"))</f>
        <v>Loss</v>
      </c>
    </row>
    <row r="162" spans="1:14" ht="15.75" customHeight="1" x14ac:dyDescent="0.25">
      <c r="A162" s="22">
        <v>161</v>
      </c>
      <c r="B162" s="22" t="s">
        <v>351</v>
      </c>
      <c r="C162" s="22">
        <v>53</v>
      </c>
      <c r="D162" s="22" t="s">
        <v>192</v>
      </c>
      <c r="E16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62" s="22">
        <v>2047</v>
      </c>
      <c r="G162" s="22">
        <v>204</v>
      </c>
      <c r="H162" s="22">
        <v>370</v>
      </c>
      <c r="I16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62" s="65">
        <f xml:space="preserve"> CustomerData[[#This Row],[Quantity]] *CustomerData[[#This Row],[Cost]]</f>
        <v>417588</v>
      </c>
      <c r="K162" s="65">
        <f xml:space="preserve"> CustomerData[[#This Row],[Quantity]] * CustomerData[[#This Row],[Price]]</f>
        <v>757390</v>
      </c>
      <c r="L162" s="65">
        <f xml:space="preserve"> CustomerData[[#This Row],[Price]] * CustomerData[[#This Row],[Discount]]</f>
        <v>92.5</v>
      </c>
      <c r="M162" s="67">
        <f xml:space="preserve"> (CustomerData[[#This Row],[Total_Revenue]]-CustomerData[[#This Row],[Discount_Amount]]) - CustomerData[[#This Row],[Total_Cost]]</f>
        <v>339709.5</v>
      </c>
      <c r="N162" s="69" t="str">
        <f xml:space="preserve"> IF(CustomerData[[#This Row],[Profit/Loss]] &lt; 0, "Loss", IF(CustomerData[[#This Row],[Profit/Loss]] &gt; 0, "Profit"))</f>
        <v>Profit</v>
      </c>
    </row>
    <row r="163" spans="1:14" ht="15.75" customHeight="1" x14ac:dyDescent="0.25">
      <c r="A163" s="22">
        <v>162</v>
      </c>
      <c r="B163" s="22" t="s">
        <v>352</v>
      </c>
      <c r="C163" s="22">
        <v>41</v>
      </c>
      <c r="D163" s="22" t="s">
        <v>192</v>
      </c>
      <c r="E16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63" s="22">
        <v>1528</v>
      </c>
      <c r="G163" s="22">
        <v>234</v>
      </c>
      <c r="H163" s="22">
        <v>359</v>
      </c>
      <c r="I16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63" s="65">
        <f xml:space="preserve"> CustomerData[[#This Row],[Quantity]] *CustomerData[[#This Row],[Cost]]</f>
        <v>357552</v>
      </c>
      <c r="K163" s="65">
        <f xml:space="preserve"> CustomerData[[#This Row],[Quantity]] * CustomerData[[#This Row],[Price]]</f>
        <v>548552</v>
      </c>
      <c r="L163" s="65">
        <f xml:space="preserve"> CustomerData[[#This Row],[Price]] * CustomerData[[#This Row],[Discount]]</f>
        <v>89.75</v>
      </c>
      <c r="M163" s="67">
        <f xml:space="preserve"> (CustomerData[[#This Row],[Total_Revenue]]-CustomerData[[#This Row],[Discount_Amount]]) - CustomerData[[#This Row],[Total_Cost]]</f>
        <v>190910.25</v>
      </c>
      <c r="N163" s="69" t="str">
        <f xml:space="preserve"> IF(CustomerData[[#This Row],[Profit/Loss]] &lt; 0, "Loss", IF(CustomerData[[#This Row],[Profit/Loss]] &gt; 0, "Profit"))</f>
        <v>Profit</v>
      </c>
    </row>
    <row r="164" spans="1:14" ht="15.75" customHeight="1" x14ac:dyDescent="0.25">
      <c r="A164" s="22">
        <v>163</v>
      </c>
      <c r="B164" s="22" t="s">
        <v>353</v>
      </c>
      <c r="C164" s="22">
        <v>15</v>
      </c>
      <c r="D164" s="22" t="s">
        <v>190</v>
      </c>
      <c r="E16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64" s="22">
        <v>2443</v>
      </c>
      <c r="G164" s="22">
        <v>190</v>
      </c>
      <c r="H164" s="22">
        <v>352</v>
      </c>
      <c r="I16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64" s="65">
        <f xml:space="preserve"> CustomerData[[#This Row],[Quantity]] *CustomerData[[#This Row],[Cost]]</f>
        <v>464170</v>
      </c>
      <c r="K164" s="65">
        <f xml:space="preserve"> CustomerData[[#This Row],[Quantity]] * CustomerData[[#This Row],[Price]]</f>
        <v>859936</v>
      </c>
      <c r="L164" s="65">
        <f xml:space="preserve"> CustomerData[[#This Row],[Price]] * CustomerData[[#This Row],[Discount]]</f>
        <v>88</v>
      </c>
      <c r="M164" s="67">
        <f xml:space="preserve"> (CustomerData[[#This Row],[Total_Revenue]]-CustomerData[[#This Row],[Discount_Amount]]) - CustomerData[[#This Row],[Total_Cost]]</f>
        <v>395678</v>
      </c>
      <c r="N164" s="69" t="str">
        <f xml:space="preserve"> IF(CustomerData[[#This Row],[Profit/Loss]] &lt; 0, "Loss", IF(CustomerData[[#This Row],[Profit/Loss]] &gt; 0, "Profit"))</f>
        <v>Profit</v>
      </c>
    </row>
    <row r="165" spans="1:14" ht="15.75" customHeight="1" x14ac:dyDescent="0.25">
      <c r="A165" s="22">
        <v>164</v>
      </c>
      <c r="B165" s="22" t="s">
        <v>354</v>
      </c>
      <c r="C165" s="22">
        <v>47</v>
      </c>
      <c r="D165" s="22" t="s">
        <v>190</v>
      </c>
      <c r="E16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65" s="22">
        <v>2283</v>
      </c>
      <c r="G165" s="22">
        <v>172</v>
      </c>
      <c r="H165" s="22">
        <v>461</v>
      </c>
      <c r="I16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65" s="65">
        <f xml:space="preserve"> CustomerData[[#This Row],[Quantity]] *CustomerData[[#This Row],[Cost]]</f>
        <v>392676</v>
      </c>
      <c r="K165" s="65">
        <f xml:space="preserve"> CustomerData[[#This Row],[Quantity]] * CustomerData[[#This Row],[Price]]</f>
        <v>1052463</v>
      </c>
      <c r="L165" s="65">
        <f xml:space="preserve"> CustomerData[[#This Row],[Price]] * CustomerData[[#This Row],[Discount]]</f>
        <v>115.25</v>
      </c>
      <c r="M165" s="67">
        <f xml:space="preserve"> (CustomerData[[#This Row],[Total_Revenue]]-CustomerData[[#This Row],[Discount_Amount]]) - CustomerData[[#This Row],[Total_Cost]]</f>
        <v>659671.75</v>
      </c>
      <c r="N165" s="69" t="str">
        <f xml:space="preserve"> IF(CustomerData[[#This Row],[Profit/Loss]] &lt; 0, "Loss", IF(CustomerData[[#This Row],[Profit/Loss]] &gt; 0, "Profit"))</f>
        <v>Profit</v>
      </c>
    </row>
    <row r="166" spans="1:14" ht="15.75" customHeight="1" x14ac:dyDescent="0.25">
      <c r="A166" s="22">
        <v>165</v>
      </c>
      <c r="B166" s="22" t="s">
        <v>355</v>
      </c>
      <c r="C166" s="22">
        <v>80</v>
      </c>
      <c r="D166" s="22" t="s">
        <v>192</v>
      </c>
      <c r="E16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66" s="22">
        <v>2227</v>
      </c>
      <c r="G166" s="22">
        <v>312</v>
      </c>
      <c r="H166" s="22">
        <v>443</v>
      </c>
      <c r="I16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66" s="65">
        <f xml:space="preserve"> CustomerData[[#This Row],[Quantity]] *CustomerData[[#This Row],[Cost]]</f>
        <v>694824</v>
      </c>
      <c r="K166" s="65">
        <f xml:space="preserve"> CustomerData[[#This Row],[Quantity]] * CustomerData[[#This Row],[Price]]</f>
        <v>986561</v>
      </c>
      <c r="L166" s="65">
        <f xml:space="preserve"> CustomerData[[#This Row],[Price]] * CustomerData[[#This Row],[Discount]]</f>
        <v>110.75</v>
      </c>
      <c r="M166" s="67">
        <f xml:space="preserve"> (CustomerData[[#This Row],[Total_Revenue]]-CustomerData[[#This Row],[Discount_Amount]]) - CustomerData[[#This Row],[Total_Cost]]</f>
        <v>291626.25</v>
      </c>
      <c r="N166" s="69" t="str">
        <f xml:space="preserve"> IF(CustomerData[[#This Row],[Profit/Loss]] &lt; 0, "Loss", IF(CustomerData[[#This Row],[Profit/Loss]] &gt; 0, "Profit"))</f>
        <v>Profit</v>
      </c>
    </row>
    <row r="167" spans="1:14" ht="15.75" customHeight="1" x14ac:dyDescent="0.25">
      <c r="A167" s="22">
        <v>166</v>
      </c>
      <c r="B167" s="22" t="s">
        <v>356</v>
      </c>
      <c r="C167" s="22">
        <v>16</v>
      </c>
      <c r="D167" s="22" t="s">
        <v>190</v>
      </c>
      <c r="E16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67" s="22">
        <v>1580</v>
      </c>
      <c r="G167" s="22">
        <v>320</v>
      </c>
      <c r="H167" s="22">
        <v>292</v>
      </c>
      <c r="I16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67" s="65">
        <f xml:space="preserve"> CustomerData[[#This Row],[Quantity]] *CustomerData[[#This Row],[Cost]]</f>
        <v>505600</v>
      </c>
      <c r="K167" s="65">
        <f xml:space="preserve"> CustomerData[[#This Row],[Quantity]] * CustomerData[[#This Row],[Price]]</f>
        <v>461360</v>
      </c>
      <c r="L167" s="65">
        <f xml:space="preserve"> CustomerData[[#This Row],[Price]] * CustomerData[[#This Row],[Discount]]</f>
        <v>73</v>
      </c>
      <c r="M167" s="67">
        <f xml:space="preserve"> (CustomerData[[#This Row],[Total_Revenue]]-CustomerData[[#This Row],[Discount_Amount]]) - CustomerData[[#This Row],[Total_Cost]]</f>
        <v>-44313</v>
      </c>
      <c r="N167" s="69" t="str">
        <f xml:space="preserve"> IF(CustomerData[[#This Row],[Profit/Loss]] &lt; 0, "Loss", IF(CustomerData[[#This Row],[Profit/Loss]] &gt; 0, "Profit"))</f>
        <v>Loss</v>
      </c>
    </row>
    <row r="168" spans="1:14" ht="15.75" customHeight="1" x14ac:dyDescent="0.25">
      <c r="A168" s="22">
        <v>167</v>
      </c>
      <c r="B168" s="22" t="s">
        <v>357</v>
      </c>
      <c r="C168" s="22">
        <v>44</v>
      </c>
      <c r="D168" s="22" t="s">
        <v>192</v>
      </c>
      <c r="E16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68" s="22">
        <v>1321</v>
      </c>
      <c r="G168" s="22">
        <v>211</v>
      </c>
      <c r="H168" s="22">
        <v>244</v>
      </c>
      <c r="I16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68" s="65">
        <f xml:space="preserve"> CustomerData[[#This Row],[Quantity]] *CustomerData[[#This Row],[Cost]]</f>
        <v>278731</v>
      </c>
      <c r="K168" s="65">
        <f xml:space="preserve"> CustomerData[[#This Row],[Quantity]] * CustomerData[[#This Row],[Price]]</f>
        <v>322324</v>
      </c>
      <c r="L168" s="65">
        <f xml:space="preserve"> CustomerData[[#This Row],[Price]] * CustomerData[[#This Row],[Discount]]</f>
        <v>36.6</v>
      </c>
      <c r="M168" s="67">
        <f xml:space="preserve"> (CustomerData[[#This Row],[Total_Revenue]]-CustomerData[[#This Row],[Discount_Amount]]) - CustomerData[[#This Row],[Total_Cost]]</f>
        <v>43556.400000000023</v>
      </c>
      <c r="N168" s="69" t="str">
        <f xml:space="preserve"> IF(CustomerData[[#This Row],[Profit/Loss]] &lt; 0, "Loss", IF(CustomerData[[#This Row],[Profit/Loss]] &gt; 0, "Profit"))</f>
        <v>Profit</v>
      </c>
    </row>
    <row r="169" spans="1:14" ht="15.75" customHeight="1" x14ac:dyDescent="0.25">
      <c r="A169" s="22">
        <v>168</v>
      </c>
      <c r="B169" s="22" t="s">
        <v>358</v>
      </c>
      <c r="C169" s="22">
        <v>62</v>
      </c>
      <c r="D169" s="22" t="s">
        <v>190</v>
      </c>
      <c r="E16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69" s="22">
        <v>2415</v>
      </c>
      <c r="G169" s="22">
        <v>239</v>
      </c>
      <c r="H169" s="22">
        <v>262</v>
      </c>
      <c r="I16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69" s="65">
        <f xml:space="preserve"> CustomerData[[#This Row],[Quantity]] *CustomerData[[#This Row],[Cost]]</f>
        <v>577185</v>
      </c>
      <c r="K169" s="65">
        <f xml:space="preserve"> CustomerData[[#This Row],[Quantity]] * CustomerData[[#This Row],[Price]]</f>
        <v>632730</v>
      </c>
      <c r="L169" s="65">
        <f xml:space="preserve"> CustomerData[[#This Row],[Price]] * CustomerData[[#This Row],[Discount]]</f>
        <v>65.5</v>
      </c>
      <c r="M169" s="67">
        <f xml:space="preserve"> (CustomerData[[#This Row],[Total_Revenue]]-CustomerData[[#This Row],[Discount_Amount]]) - CustomerData[[#This Row],[Total_Cost]]</f>
        <v>55479.5</v>
      </c>
      <c r="N169" s="69" t="str">
        <f xml:space="preserve"> IF(CustomerData[[#This Row],[Profit/Loss]] &lt; 0, "Loss", IF(CustomerData[[#This Row],[Profit/Loss]] &gt; 0, "Profit"))</f>
        <v>Profit</v>
      </c>
    </row>
    <row r="170" spans="1:14" ht="15.75" customHeight="1" x14ac:dyDescent="0.25">
      <c r="A170" s="22">
        <v>169</v>
      </c>
      <c r="B170" s="22" t="s">
        <v>359</v>
      </c>
      <c r="C170" s="22">
        <v>59</v>
      </c>
      <c r="D170" s="22" t="s">
        <v>192</v>
      </c>
      <c r="E17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70" s="22">
        <v>2334</v>
      </c>
      <c r="G170" s="22">
        <v>137</v>
      </c>
      <c r="H170" s="22">
        <v>528</v>
      </c>
      <c r="I17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70" s="65">
        <f xml:space="preserve"> CustomerData[[#This Row],[Quantity]] *CustomerData[[#This Row],[Cost]]</f>
        <v>319758</v>
      </c>
      <c r="K170" s="65">
        <f xml:space="preserve"> CustomerData[[#This Row],[Quantity]] * CustomerData[[#This Row],[Price]]</f>
        <v>1232352</v>
      </c>
      <c r="L170" s="65">
        <f xml:space="preserve"> CustomerData[[#This Row],[Price]] * CustomerData[[#This Row],[Discount]]</f>
        <v>132</v>
      </c>
      <c r="M170" s="67">
        <f xml:space="preserve"> (CustomerData[[#This Row],[Total_Revenue]]-CustomerData[[#This Row],[Discount_Amount]]) - CustomerData[[#This Row],[Total_Cost]]</f>
        <v>912462</v>
      </c>
      <c r="N170" s="69" t="str">
        <f xml:space="preserve"> IF(CustomerData[[#This Row],[Profit/Loss]] &lt; 0, "Loss", IF(CustomerData[[#This Row],[Profit/Loss]] &gt; 0, "Profit"))</f>
        <v>Profit</v>
      </c>
    </row>
    <row r="171" spans="1:14" ht="15.75" customHeight="1" x14ac:dyDescent="0.25">
      <c r="A171" s="22">
        <v>170</v>
      </c>
      <c r="B171" s="22" t="s">
        <v>360</v>
      </c>
      <c r="C171" s="22">
        <v>57</v>
      </c>
      <c r="D171" s="22" t="s">
        <v>190</v>
      </c>
      <c r="E17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71" s="22">
        <v>1933</v>
      </c>
      <c r="G171" s="22">
        <v>203</v>
      </c>
      <c r="H171" s="22">
        <v>530</v>
      </c>
      <c r="I17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71" s="65">
        <f xml:space="preserve"> CustomerData[[#This Row],[Quantity]] *CustomerData[[#This Row],[Cost]]</f>
        <v>392399</v>
      </c>
      <c r="K171" s="65">
        <f xml:space="preserve"> CustomerData[[#This Row],[Quantity]] * CustomerData[[#This Row],[Price]]</f>
        <v>1024490</v>
      </c>
      <c r="L171" s="65">
        <f xml:space="preserve"> CustomerData[[#This Row],[Price]] * CustomerData[[#This Row],[Discount]]</f>
        <v>132.5</v>
      </c>
      <c r="M171" s="67">
        <f xml:space="preserve"> (CustomerData[[#This Row],[Total_Revenue]]-CustomerData[[#This Row],[Discount_Amount]]) - CustomerData[[#This Row],[Total_Cost]]</f>
        <v>631958.5</v>
      </c>
      <c r="N171" s="69" t="str">
        <f xml:space="preserve"> IF(CustomerData[[#This Row],[Profit/Loss]] &lt; 0, "Loss", IF(CustomerData[[#This Row],[Profit/Loss]] &gt; 0, "Profit"))</f>
        <v>Profit</v>
      </c>
    </row>
    <row r="172" spans="1:14" ht="15.75" customHeight="1" x14ac:dyDescent="0.25">
      <c r="A172" s="22">
        <v>171</v>
      </c>
      <c r="B172" s="22" t="s">
        <v>361</v>
      </c>
      <c r="C172" s="22">
        <v>41</v>
      </c>
      <c r="D172" s="22" t="s">
        <v>192</v>
      </c>
      <c r="E17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72" s="22">
        <v>1612</v>
      </c>
      <c r="G172" s="22">
        <v>185</v>
      </c>
      <c r="H172" s="22">
        <v>490</v>
      </c>
      <c r="I17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72" s="65">
        <f xml:space="preserve"> CustomerData[[#This Row],[Quantity]] *CustomerData[[#This Row],[Cost]]</f>
        <v>298220</v>
      </c>
      <c r="K172" s="65">
        <f xml:space="preserve"> CustomerData[[#This Row],[Quantity]] * CustomerData[[#This Row],[Price]]</f>
        <v>789880</v>
      </c>
      <c r="L172" s="65">
        <f xml:space="preserve"> CustomerData[[#This Row],[Price]] * CustomerData[[#This Row],[Discount]]</f>
        <v>122.5</v>
      </c>
      <c r="M172" s="67">
        <f xml:space="preserve"> (CustomerData[[#This Row],[Total_Revenue]]-CustomerData[[#This Row],[Discount_Amount]]) - CustomerData[[#This Row],[Total_Cost]]</f>
        <v>491537.5</v>
      </c>
      <c r="N172" s="69" t="str">
        <f xml:space="preserve"> IF(CustomerData[[#This Row],[Profit/Loss]] &lt; 0, "Loss", IF(CustomerData[[#This Row],[Profit/Loss]] &gt; 0, "Profit"))</f>
        <v>Profit</v>
      </c>
    </row>
    <row r="173" spans="1:14" ht="15.75" customHeight="1" x14ac:dyDescent="0.25">
      <c r="A173" s="22">
        <v>172</v>
      </c>
      <c r="B173" s="22" t="s">
        <v>362</v>
      </c>
      <c r="C173" s="22">
        <v>85</v>
      </c>
      <c r="D173" s="22" t="s">
        <v>190</v>
      </c>
      <c r="E17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73" s="22">
        <v>1993</v>
      </c>
      <c r="G173" s="22">
        <v>204</v>
      </c>
      <c r="H173" s="22">
        <v>201</v>
      </c>
      <c r="I17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73" s="65">
        <f xml:space="preserve"> CustomerData[[#This Row],[Quantity]] *CustomerData[[#This Row],[Cost]]</f>
        <v>406572</v>
      </c>
      <c r="K173" s="65">
        <f xml:space="preserve"> CustomerData[[#This Row],[Quantity]] * CustomerData[[#This Row],[Price]]</f>
        <v>400593</v>
      </c>
      <c r="L173" s="65">
        <f xml:space="preserve"> CustomerData[[#This Row],[Price]] * CustomerData[[#This Row],[Discount]]</f>
        <v>50.25</v>
      </c>
      <c r="M173" s="67">
        <f xml:space="preserve"> (CustomerData[[#This Row],[Total_Revenue]]-CustomerData[[#This Row],[Discount_Amount]]) - CustomerData[[#This Row],[Total_Cost]]</f>
        <v>-6029.25</v>
      </c>
      <c r="N173" s="69" t="str">
        <f xml:space="preserve"> IF(CustomerData[[#This Row],[Profit/Loss]] &lt; 0, "Loss", IF(CustomerData[[#This Row],[Profit/Loss]] &gt; 0, "Profit"))</f>
        <v>Loss</v>
      </c>
    </row>
    <row r="174" spans="1:14" ht="15.75" customHeight="1" x14ac:dyDescent="0.25">
      <c r="A174" s="22">
        <v>173</v>
      </c>
      <c r="B174" s="22" t="s">
        <v>363</v>
      </c>
      <c r="C174" s="22">
        <v>55</v>
      </c>
      <c r="D174" s="22" t="s">
        <v>190</v>
      </c>
      <c r="E17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74" s="22">
        <v>1667</v>
      </c>
      <c r="G174" s="22">
        <v>385</v>
      </c>
      <c r="H174" s="22">
        <v>513</v>
      </c>
      <c r="I17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74" s="65">
        <f xml:space="preserve"> CustomerData[[#This Row],[Quantity]] *CustomerData[[#This Row],[Cost]]</f>
        <v>641795</v>
      </c>
      <c r="K174" s="65">
        <f xml:space="preserve"> CustomerData[[#This Row],[Quantity]] * CustomerData[[#This Row],[Price]]</f>
        <v>855171</v>
      </c>
      <c r="L174" s="65">
        <f xml:space="preserve"> CustomerData[[#This Row],[Price]] * CustomerData[[#This Row],[Discount]]</f>
        <v>128.25</v>
      </c>
      <c r="M174" s="67">
        <f xml:space="preserve"> (CustomerData[[#This Row],[Total_Revenue]]-CustomerData[[#This Row],[Discount_Amount]]) - CustomerData[[#This Row],[Total_Cost]]</f>
        <v>213247.75</v>
      </c>
      <c r="N174" s="69" t="str">
        <f xml:space="preserve"> IF(CustomerData[[#This Row],[Profit/Loss]] &lt; 0, "Loss", IF(CustomerData[[#This Row],[Profit/Loss]] &gt; 0, "Profit"))</f>
        <v>Profit</v>
      </c>
    </row>
    <row r="175" spans="1:14" ht="15.75" customHeight="1" x14ac:dyDescent="0.25">
      <c r="A175" s="22">
        <v>174</v>
      </c>
      <c r="B175" s="22" t="s">
        <v>364</v>
      </c>
      <c r="C175" s="22">
        <v>44</v>
      </c>
      <c r="D175" s="22" t="s">
        <v>192</v>
      </c>
      <c r="E17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75" s="22">
        <v>1776</v>
      </c>
      <c r="G175" s="22">
        <v>251</v>
      </c>
      <c r="H175" s="22">
        <v>520</v>
      </c>
      <c r="I17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75" s="65">
        <f xml:space="preserve"> CustomerData[[#This Row],[Quantity]] *CustomerData[[#This Row],[Cost]]</f>
        <v>445776</v>
      </c>
      <c r="K175" s="65">
        <f xml:space="preserve"> CustomerData[[#This Row],[Quantity]] * CustomerData[[#This Row],[Price]]</f>
        <v>923520</v>
      </c>
      <c r="L175" s="65">
        <f xml:space="preserve"> CustomerData[[#This Row],[Price]] * CustomerData[[#This Row],[Discount]]</f>
        <v>130</v>
      </c>
      <c r="M175" s="67">
        <f xml:space="preserve"> (CustomerData[[#This Row],[Total_Revenue]]-CustomerData[[#This Row],[Discount_Amount]]) - CustomerData[[#This Row],[Total_Cost]]</f>
        <v>477614</v>
      </c>
      <c r="N175" s="69" t="str">
        <f xml:space="preserve"> IF(CustomerData[[#This Row],[Profit/Loss]] &lt; 0, "Loss", IF(CustomerData[[#This Row],[Profit/Loss]] &gt; 0, "Profit"))</f>
        <v>Profit</v>
      </c>
    </row>
    <row r="176" spans="1:14" ht="15.75" customHeight="1" x14ac:dyDescent="0.25">
      <c r="A176" s="22">
        <v>175</v>
      </c>
      <c r="B176" s="22" t="s">
        <v>365</v>
      </c>
      <c r="C176" s="22">
        <v>18</v>
      </c>
      <c r="D176" s="22" t="s">
        <v>190</v>
      </c>
      <c r="E17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76" s="22">
        <v>1480</v>
      </c>
      <c r="G176" s="22">
        <v>338</v>
      </c>
      <c r="H176" s="22">
        <v>273</v>
      </c>
      <c r="I17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76" s="65">
        <f xml:space="preserve"> CustomerData[[#This Row],[Quantity]] *CustomerData[[#This Row],[Cost]]</f>
        <v>500240</v>
      </c>
      <c r="K176" s="65">
        <f xml:space="preserve"> CustomerData[[#This Row],[Quantity]] * CustomerData[[#This Row],[Price]]</f>
        <v>404040</v>
      </c>
      <c r="L176" s="65">
        <f xml:space="preserve"> CustomerData[[#This Row],[Price]] * CustomerData[[#This Row],[Discount]]</f>
        <v>40.949999999999996</v>
      </c>
      <c r="M176" s="67">
        <f xml:space="preserve"> (CustomerData[[#This Row],[Total_Revenue]]-CustomerData[[#This Row],[Discount_Amount]]) - CustomerData[[#This Row],[Total_Cost]]</f>
        <v>-96240.950000000012</v>
      </c>
      <c r="N176" s="69" t="str">
        <f xml:space="preserve"> IF(CustomerData[[#This Row],[Profit/Loss]] &lt; 0, "Loss", IF(CustomerData[[#This Row],[Profit/Loss]] &gt; 0, "Profit"))</f>
        <v>Loss</v>
      </c>
    </row>
    <row r="177" spans="1:14" ht="15.75" customHeight="1" x14ac:dyDescent="0.25">
      <c r="A177" s="22">
        <v>176</v>
      </c>
      <c r="B177" s="22" t="s">
        <v>366</v>
      </c>
      <c r="C177" s="22">
        <v>15</v>
      </c>
      <c r="D177" s="22" t="s">
        <v>190</v>
      </c>
      <c r="E17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77" s="22">
        <v>2230</v>
      </c>
      <c r="G177" s="22">
        <v>388</v>
      </c>
      <c r="H177" s="22">
        <v>215</v>
      </c>
      <c r="I17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77" s="65">
        <f xml:space="preserve"> CustomerData[[#This Row],[Quantity]] *CustomerData[[#This Row],[Cost]]</f>
        <v>865240</v>
      </c>
      <c r="K177" s="65">
        <f xml:space="preserve"> CustomerData[[#This Row],[Quantity]] * CustomerData[[#This Row],[Price]]</f>
        <v>479450</v>
      </c>
      <c r="L177" s="65">
        <f xml:space="preserve"> CustomerData[[#This Row],[Price]] * CustomerData[[#This Row],[Discount]]</f>
        <v>53.75</v>
      </c>
      <c r="M177" s="67">
        <f xml:space="preserve"> (CustomerData[[#This Row],[Total_Revenue]]-CustomerData[[#This Row],[Discount_Amount]]) - CustomerData[[#This Row],[Total_Cost]]</f>
        <v>-385843.75</v>
      </c>
      <c r="N177" s="69" t="str">
        <f xml:space="preserve"> IF(CustomerData[[#This Row],[Profit/Loss]] &lt; 0, "Loss", IF(CustomerData[[#This Row],[Profit/Loss]] &gt; 0, "Profit"))</f>
        <v>Loss</v>
      </c>
    </row>
    <row r="178" spans="1:14" ht="15.75" customHeight="1" x14ac:dyDescent="0.25">
      <c r="A178" s="22">
        <v>177</v>
      </c>
      <c r="B178" s="22" t="s">
        <v>367</v>
      </c>
      <c r="C178" s="22">
        <v>27</v>
      </c>
      <c r="D178" s="22" t="s">
        <v>192</v>
      </c>
      <c r="E17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78" s="22">
        <v>2112</v>
      </c>
      <c r="G178" s="22">
        <v>265</v>
      </c>
      <c r="H178" s="22">
        <v>520</v>
      </c>
      <c r="I17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78" s="65">
        <f xml:space="preserve"> CustomerData[[#This Row],[Quantity]] *CustomerData[[#This Row],[Cost]]</f>
        <v>559680</v>
      </c>
      <c r="K178" s="65">
        <f xml:space="preserve"> CustomerData[[#This Row],[Quantity]] * CustomerData[[#This Row],[Price]]</f>
        <v>1098240</v>
      </c>
      <c r="L178" s="65">
        <f xml:space="preserve"> CustomerData[[#This Row],[Price]] * CustomerData[[#This Row],[Discount]]</f>
        <v>130</v>
      </c>
      <c r="M178" s="67">
        <f xml:space="preserve"> (CustomerData[[#This Row],[Total_Revenue]]-CustomerData[[#This Row],[Discount_Amount]]) - CustomerData[[#This Row],[Total_Cost]]</f>
        <v>538430</v>
      </c>
      <c r="N178" s="69" t="str">
        <f xml:space="preserve"> IF(CustomerData[[#This Row],[Profit/Loss]] &lt; 0, "Loss", IF(CustomerData[[#This Row],[Profit/Loss]] &gt; 0, "Profit"))</f>
        <v>Profit</v>
      </c>
    </row>
    <row r="179" spans="1:14" ht="15.75" customHeight="1" x14ac:dyDescent="0.25">
      <c r="A179" s="22">
        <v>178</v>
      </c>
      <c r="B179" s="22" t="s">
        <v>368</v>
      </c>
      <c r="C179" s="22">
        <v>53</v>
      </c>
      <c r="D179" s="22" t="s">
        <v>190</v>
      </c>
      <c r="E17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79" s="22">
        <v>1791</v>
      </c>
      <c r="G179" s="22">
        <v>376</v>
      </c>
      <c r="H179" s="22">
        <v>477</v>
      </c>
      <c r="I17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79" s="65">
        <f xml:space="preserve"> CustomerData[[#This Row],[Quantity]] *CustomerData[[#This Row],[Cost]]</f>
        <v>673416</v>
      </c>
      <c r="K179" s="65">
        <f xml:space="preserve"> CustomerData[[#This Row],[Quantity]] * CustomerData[[#This Row],[Price]]</f>
        <v>854307</v>
      </c>
      <c r="L179" s="65">
        <f xml:space="preserve"> CustomerData[[#This Row],[Price]] * CustomerData[[#This Row],[Discount]]</f>
        <v>119.25</v>
      </c>
      <c r="M179" s="67">
        <f xml:space="preserve"> (CustomerData[[#This Row],[Total_Revenue]]-CustomerData[[#This Row],[Discount_Amount]]) - CustomerData[[#This Row],[Total_Cost]]</f>
        <v>180771.75</v>
      </c>
      <c r="N179" s="69" t="str">
        <f xml:space="preserve"> IF(CustomerData[[#This Row],[Profit/Loss]] &lt; 0, "Loss", IF(CustomerData[[#This Row],[Profit/Loss]] &gt; 0, "Profit"))</f>
        <v>Profit</v>
      </c>
    </row>
    <row r="180" spans="1:14" ht="15.75" customHeight="1" x14ac:dyDescent="0.25">
      <c r="A180" s="22">
        <v>179</v>
      </c>
      <c r="B180" s="22" t="s">
        <v>369</v>
      </c>
      <c r="C180" s="22">
        <v>70</v>
      </c>
      <c r="D180" s="22" t="s">
        <v>192</v>
      </c>
      <c r="E18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80" s="22">
        <v>1274</v>
      </c>
      <c r="G180" s="22">
        <v>102</v>
      </c>
      <c r="H180" s="22">
        <v>350</v>
      </c>
      <c r="I18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80" s="65">
        <f xml:space="preserve"> CustomerData[[#This Row],[Quantity]] *CustomerData[[#This Row],[Cost]]</f>
        <v>129948</v>
      </c>
      <c r="K180" s="65">
        <f xml:space="preserve"> CustomerData[[#This Row],[Quantity]] * CustomerData[[#This Row],[Price]]</f>
        <v>445900</v>
      </c>
      <c r="L180" s="65">
        <f xml:space="preserve"> CustomerData[[#This Row],[Price]] * CustomerData[[#This Row],[Discount]]</f>
        <v>52.5</v>
      </c>
      <c r="M180" s="67">
        <f xml:space="preserve"> (CustomerData[[#This Row],[Total_Revenue]]-CustomerData[[#This Row],[Discount_Amount]]) - CustomerData[[#This Row],[Total_Cost]]</f>
        <v>315899.5</v>
      </c>
      <c r="N180" s="69" t="str">
        <f xml:space="preserve"> IF(CustomerData[[#This Row],[Profit/Loss]] &lt; 0, "Loss", IF(CustomerData[[#This Row],[Profit/Loss]] &gt; 0, "Profit"))</f>
        <v>Profit</v>
      </c>
    </row>
    <row r="181" spans="1:14" ht="15.75" customHeight="1" x14ac:dyDescent="0.25">
      <c r="A181" s="22">
        <v>180</v>
      </c>
      <c r="B181" s="22" t="s">
        <v>370</v>
      </c>
      <c r="C181" s="22">
        <v>85</v>
      </c>
      <c r="D181" s="22" t="s">
        <v>192</v>
      </c>
      <c r="E18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81" s="22">
        <v>1443</v>
      </c>
      <c r="G181" s="22">
        <v>170</v>
      </c>
      <c r="H181" s="22">
        <v>313</v>
      </c>
      <c r="I18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81" s="65">
        <f xml:space="preserve"> CustomerData[[#This Row],[Quantity]] *CustomerData[[#This Row],[Cost]]</f>
        <v>245310</v>
      </c>
      <c r="K181" s="65">
        <f xml:space="preserve"> CustomerData[[#This Row],[Quantity]] * CustomerData[[#This Row],[Price]]</f>
        <v>451659</v>
      </c>
      <c r="L181" s="65">
        <f xml:space="preserve"> CustomerData[[#This Row],[Price]] * CustomerData[[#This Row],[Discount]]</f>
        <v>46.949999999999996</v>
      </c>
      <c r="M181" s="67">
        <f xml:space="preserve"> (CustomerData[[#This Row],[Total_Revenue]]-CustomerData[[#This Row],[Discount_Amount]]) - CustomerData[[#This Row],[Total_Cost]]</f>
        <v>206302.05</v>
      </c>
      <c r="N181" s="69" t="str">
        <f xml:space="preserve"> IF(CustomerData[[#This Row],[Profit/Loss]] &lt; 0, "Loss", IF(CustomerData[[#This Row],[Profit/Loss]] &gt; 0, "Profit"))</f>
        <v>Profit</v>
      </c>
    </row>
    <row r="182" spans="1:14" ht="15.75" customHeight="1" x14ac:dyDescent="0.25">
      <c r="A182" s="22">
        <v>181</v>
      </c>
      <c r="B182" s="22" t="s">
        <v>371</v>
      </c>
      <c r="C182" s="22">
        <v>52</v>
      </c>
      <c r="D182" s="22" t="s">
        <v>190</v>
      </c>
      <c r="E18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82" s="22">
        <v>2126</v>
      </c>
      <c r="G182" s="22">
        <v>254</v>
      </c>
      <c r="H182" s="22">
        <v>317</v>
      </c>
      <c r="I18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82" s="65">
        <f xml:space="preserve"> CustomerData[[#This Row],[Quantity]] *CustomerData[[#This Row],[Cost]]</f>
        <v>540004</v>
      </c>
      <c r="K182" s="65">
        <f xml:space="preserve"> CustomerData[[#This Row],[Quantity]] * CustomerData[[#This Row],[Price]]</f>
        <v>673942</v>
      </c>
      <c r="L182" s="65">
        <f xml:space="preserve"> CustomerData[[#This Row],[Price]] * CustomerData[[#This Row],[Discount]]</f>
        <v>79.25</v>
      </c>
      <c r="M182" s="67">
        <f xml:space="preserve"> (CustomerData[[#This Row],[Total_Revenue]]-CustomerData[[#This Row],[Discount_Amount]]) - CustomerData[[#This Row],[Total_Cost]]</f>
        <v>133858.75</v>
      </c>
      <c r="N182" s="69" t="str">
        <f xml:space="preserve"> IF(CustomerData[[#This Row],[Profit/Loss]] &lt; 0, "Loss", IF(CustomerData[[#This Row],[Profit/Loss]] &gt; 0, "Profit"))</f>
        <v>Profit</v>
      </c>
    </row>
    <row r="183" spans="1:14" ht="15.75" customHeight="1" x14ac:dyDescent="0.25">
      <c r="A183" s="22">
        <v>182</v>
      </c>
      <c r="B183" s="22" t="s">
        <v>372</v>
      </c>
      <c r="C183" s="22">
        <v>42</v>
      </c>
      <c r="D183" s="22" t="s">
        <v>192</v>
      </c>
      <c r="E18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83" s="22">
        <v>1037</v>
      </c>
      <c r="G183" s="22">
        <v>166</v>
      </c>
      <c r="H183" s="22">
        <v>549</v>
      </c>
      <c r="I18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83" s="65">
        <f xml:space="preserve"> CustomerData[[#This Row],[Quantity]] *CustomerData[[#This Row],[Cost]]</f>
        <v>172142</v>
      </c>
      <c r="K183" s="65">
        <f xml:space="preserve"> CustomerData[[#This Row],[Quantity]] * CustomerData[[#This Row],[Price]]</f>
        <v>569313</v>
      </c>
      <c r="L183" s="65">
        <f xml:space="preserve"> CustomerData[[#This Row],[Price]] * CustomerData[[#This Row],[Discount]]</f>
        <v>82.35</v>
      </c>
      <c r="M183" s="67">
        <f xml:space="preserve"> (CustomerData[[#This Row],[Total_Revenue]]-CustomerData[[#This Row],[Discount_Amount]]) - CustomerData[[#This Row],[Total_Cost]]</f>
        <v>397088.65</v>
      </c>
      <c r="N183" s="69" t="str">
        <f xml:space="preserve"> IF(CustomerData[[#This Row],[Profit/Loss]] &lt; 0, "Loss", IF(CustomerData[[#This Row],[Profit/Loss]] &gt; 0, "Profit"))</f>
        <v>Profit</v>
      </c>
    </row>
    <row r="184" spans="1:14" ht="15.75" customHeight="1" x14ac:dyDescent="0.25">
      <c r="A184" s="22">
        <v>183</v>
      </c>
      <c r="B184" s="22" t="s">
        <v>373</v>
      </c>
      <c r="C184" s="22">
        <v>83</v>
      </c>
      <c r="D184" s="22" t="s">
        <v>190</v>
      </c>
      <c r="E18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84" s="22">
        <v>1660</v>
      </c>
      <c r="G184" s="22">
        <v>373</v>
      </c>
      <c r="H184" s="22">
        <v>326</v>
      </c>
      <c r="I18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84" s="65">
        <f xml:space="preserve"> CustomerData[[#This Row],[Quantity]] *CustomerData[[#This Row],[Cost]]</f>
        <v>619180</v>
      </c>
      <c r="K184" s="65">
        <f xml:space="preserve"> CustomerData[[#This Row],[Quantity]] * CustomerData[[#This Row],[Price]]</f>
        <v>541160</v>
      </c>
      <c r="L184" s="65">
        <f xml:space="preserve"> CustomerData[[#This Row],[Price]] * CustomerData[[#This Row],[Discount]]</f>
        <v>81.5</v>
      </c>
      <c r="M184" s="67">
        <f xml:space="preserve"> (CustomerData[[#This Row],[Total_Revenue]]-CustomerData[[#This Row],[Discount_Amount]]) - CustomerData[[#This Row],[Total_Cost]]</f>
        <v>-78101.5</v>
      </c>
      <c r="N184" s="69" t="str">
        <f xml:space="preserve"> IF(CustomerData[[#This Row],[Profit/Loss]] &lt; 0, "Loss", IF(CustomerData[[#This Row],[Profit/Loss]] &gt; 0, "Profit"))</f>
        <v>Loss</v>
      </c>
    </row>
    <row r="185" spans="1:14" ht="15.75" customHeight="1" x14ac:dyDescent="0.25">
      <c r="A185" s="22">
        <v>184</v>
      </c>
      <c r="B185" s="22" t="s">
        <v>374</v>
      </c>
      <c r="C185" s="22">
        <v>50</v>
      </c>
      <c r="D185" s="22" t="s">
        <v>192</v>
      </c>
      <c r="E18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85" s="22">
        <v>2303</v>
      </c>
      <c r="G185" s="22">
        <v>366</v>
      </c>
      <c r="H185" s="22">
        <v>546</v>
      </c>
      <c r="I18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85" s="65">
        <f xml:space="preserve"> CustomerData[[#This Row],[Quantity]] *CustomerData[[#This Row],[Cost]]</f>
        <v>842898</v>
      </c>
      <c r="K185" s="65">
        <f xml:space="preserve"> CustomerData[[#This Row],[Quantity]] * CustomerData[[#This Row],[Price]]</f>
        <v>1257438</v>
      </c>
      <c r="L185" s="65">
        <f xml:space="preserve"> CustomerData[[#This Row],[Price]] * CustomerData[[#This Row],[Discount]]</f>
        <v>136.5</v>
      </c>
      <c r="M185" s="67">
        <f xml:space="preserve"> (CustomerData[[#This Row],[Total_Revenue]]-CustomerData[[#This Row],[Discount_Amount]]) - CustomerData[[#This Row],[Total_Cost]]</f>
        <v>414403.5</v>
      </c>
      <c r="N185" s="69" t="str">
        <f xml:space="preserve"> IF(CustomerData[[#This Row],[Profit/Loss]] &lt; 0, "Loss", IF(CustomerData[[#This Row],[Profit/Loss]] &gt; 0, "Profit"))</f>
        <v>Profit</v>
      </c>
    </row>
    <row r="186" spans="1:14" ht="15.75" customHeight="1" x14ac:dyDescent="0.25">
      <c r="A186" s="22">
        <v>185</v>
      </c>
      <c r="B186" s="22" t="s">
        <v>375</v>
      </c>
      <c r="C186" s="22">
        <v>62</v>
      </c>
      <c r="D186" s="22" t="s">
        <v>192</v>
      </c>
      <c r="E18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86" s="22">
        <v>1758</v>
      </c>
      <c r="G186" s="22">
        <v>101</v>
      </c>
      <c r="H186" s="22">
        <v>527</v>
      </c>
      <c r="I18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86" s="65">
        <f xml:space="preserve"> CustomerData[[#This Row],[Quantity]] *CustomerData[[#This Row],[Cost]]</f>
        <v>177558</v>
      </c>
      <c r="K186" s="65">
        <f xml:space="preserve"> CustomerData[[#This Row],[Quantity]] * CustomerData[[#This Row],[Price]]</f>
        <v>926466</v>
      </c>
      <c r="L186" s="65">
        <f xml:space="preserve"> CustomerData[[#This Row],[Price]] * CustomerData[[#This Row],[Discount]]</f>
        <v>131.75</v>
      </c>
      <c r="M186" s="67">
        <f xml:space="preserve"> (CustomerData[[#This Row],[Total_Revenue]]-CustomerData[[#This Row],[Discount_Amount]]) - CustomerData[[#This Row],[Total_Cost]]</f>
        <v>748776.25</v>
      </c>
      <c r="N186" s="69" t="str">
        <f xml:space="preserve"> IF(CustomerData[[#This Row],[Profit/Loss]] &lt; 0, "Loss", IF(CustomerData[[#This Row],[Profit/Loss]] &gt; 0, "Profit"))</f>
        <v>Profit</v>
      </c>
    </row>
    <row r="187" spans="1:14" ht="15.75" customHeight="1" x14ac:dyDescent="0.25">
      <c r="A187" s="22">
        <v>186</v>
      </c>
      <c r="B187" s="22" t="s">
        <v>376</v>
      </c>
      <c r="C187" s="22">
        <v>27</v>
      </c>
      <c r="D187" s="22" t="s">
        <v>192</v>
      </c>
      <c r="E18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87" s="22">
        <v>1579</v>
      </c>
      <c r="G187" s="22">
        <v>342</v>
      </c>
      <c r="H187" s="22">
        <v>220</v>
      </c>
      <c r="I18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87" s="65">
        <f xml:space="preserve"> CustomerData[[#This Row],[Quantity]] *CustomerData[[#This Row],[Cost]]</f>
        <v>540018</v>
      </c>
      <c r="K187" s="65">
        <f xml:space="preserve"> CustomerData[[#This Row],[Quantity]] * CustomerData[[#This Row],[Price]]</f>
        <v>347380</v>
      </c>
      <c r="L187" s="65">
        <f xml:space="preserve"> CustomerData[[#This Row],[Price]] * CustomerData[[#This Row],[Discount]]</f>
        <v>55</v>
      </c>
      <c r="M187" s="67">
        <f xml:space="preserve"> (CustomerData[[#This Row],[Total_Revenue]]-CustomerData[[#This Row],[Discount_Amount]]) - CustomerData[[#This Row],[Total_Cost]]</f>
        <v>-192693</v>
      </c>
      <c r="N187" s="69" t="str">
        <f xml:space="preserve"> IF(CustomerData[[#This Row],[Profit/Loss]] &lt; 0, "Loss", IF(CustomerData[[#This Row],[Profit/Loss]] &gt; 0, "Profit"))</f>
        <v>Loss</v>
      </c>
    </row>
    <row r="188" spans="1:14" ht="15.75" customHeight="1" x14ac:dyDescent="0.25">
      <c r="A188" s="22">
        <v>187</v>
      </c>
      <c r="B188" s="22" t="s">
        <v>377</v>
      </c>
      <c r="C188" s="22">
        <v>71</v>
      </c>
      <c r="D188" s="22" t="s">
        <v>192</v>
      </c>
      <c r="E18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88" s="22">
        <v>2149</v>
      </c>
      <c r="G188" s="22">
        <v>226</v>
      </c>
      <c r="H188" s="22">
        <v>438</v>
      </c>
      <c r="I18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88" s="65">
        <f xml:space="preserve"> CustomerData[[#This Row],[Quantity]] *CustomerData[[#This Row],[Cost]]</f>
        <v>485674</v>
      </c>
      <c r="K188" s="65">
        <f xml:space="preserve"> CustomerData[[#This Row],[Quantity]] * CustomerData[[#This Row],[Price]]</f>
        <v>941262</v>
      </c>
      <c r="L188" s="65">
        <f xml:space="preserve"> CustomerData[[#This Row],[Price]] * CustomerData[[#This Row],[Discount]]</f>
        <v>109.5</v>
      </c>
      <c r="M188" s="67">
        <f xml:space="preserve"> (CustomerData[[#This Row],[Total_Revenue]]-CustomerData[[#This Row],[Discount_Amount]]) - CustomerData[[#This Row],[Total_Cost]]</f>
        <v>455478.5</v>
      </c>
      <c r="N188" s="69" t="str">
        <f xml:space="preserve"> IF(CustomerData[[#This Row],[Profit/Loss]] &lt; 0, "Loss", IF(CustomerData[[#This Row],[Profit/Loss]] &gt; 0, "Profit"))</f>
        <v>Profit</v>
      </c>
    </row>
    <row r="189" spans="1:14" ht="15.75" customHeight="1" x14ac:dyDescent="0.25">
      <c r="A189" s="22">
        <v>188</v>
      </c>
      <c r="B189" s="22" t="s">
        <v>378</v>
      </c>
      <c r="C189" s="22">
        <v>26</v>
      </c>
      <c r="D189" s="22" t="s">
        <v>190</v>
      </c>
      <c r="E18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89" s="22">
        <v>1879</v>
      </c>
      <c r="G189" s="22">
        <v>208</v>
      </c>
      <c r="H189" s="22">
        <v>220</v>
      </c>
      <c r="I18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89" s="65">
        <f xml:space="preserve"> CustomerData[[#This Row],[Quantity]] *CustomerData[[#This Row],[Cost]]</f>
        <v>390832</v>
      </c>
      <c r="K189" s="65">
        <f xml:space="preserve"> CustomerData[[#This Row],[Quantity]] * CustomerData[[#This Row],[Price]]</f>
        <v>413380</v>
      </c>
      <c r="L189" s="65">
        <f xml:space="preserve"> CustomerData[[#This Row],[Price]] * CustomerData[[#This Row],[Discount]]</f>
        <v>55</v>
      </c>
      <c r="M189" s="67">
        <f xml:space="preserve"> (CustomerData[[#This Row],[Total_Revenue]]-CustomerData[[#This Row],[Discount_Amount]]) - CustomerData[[#This Row],[Total_Cost]]</f>
        <v>22493</v>
      </c>
      <c r="N189" s="69" t="str">
        <f xml:space="preserve"> IF(CustomerData[[#This Row],[Profit/Loss]] &lt; 0, "Loss", IF(CustomerData[[#This Row],[Profit/Loss]] &gt; 0, "Profit"))</f>
        <v>Profit</v>
      </c>
    </row>
    <row r="190" spans="1:14" ht="15.75" customHeight="1" x14ac:dyDescent="0.25">
      <c r="A190" s="22">
        <v>189</v>
      </c>
      <c r="B190" s="22" t="s">
        <v>379</v>
      </c>
      <c r="C190" s="22">
        <v>23</v>
      </c>
      <c r="D190" s="22" t="s">
        <v>190</v>
      </c>
      <c r="E19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90" s="22">
        <v>1637</v>
      </c>
      <c r="G190" s="22">
        <v>181</v>
      </c>
      <c r="H190" s="22">
        <v>266</v>
      </c>
      <c r="I19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90" s="65">
        <f xml:space="preserve"> CustomerData[[#This Row],[Quantity]] *CustomerData[[#This Row],[Cost]]</f>
        <v>296297</v>
      </c>
      <c r="K190" s="65">
        <f xml:space="preserve"> CustomerData[[#This Row],[Quantity]] * CustomerData[[#This Row],[Price]]</f>
        <v>435442</v>
      </c>
      <c r="L190" s="65">
        <f xml:space="preserve"> CustomerData[[#This Row],[Price]] * CustomerData[[#This Row],[Discount]]</f>
        <v>66.5</v>
      </c>
      <c r="M190" s="67">
        <f xml:space="preserve"> (CustomerData[[#This Row],[Total_Revenue]]-CustomerData[[#This Row],[Discount_Amount]]) - CustomerData[[#This Row],[Total_Cost]]</f>
        <v>139078.5</v>
      </c>
      <c r="N190" s="69" t="str">
        <f xml:space="preserve"> IF(CustomerData[[#This Row],[Profit/Loss]] &lt; 0, "Loss", IF(CustomerData[[#This Row],[Profit/Loss]] &gt; 0, "Profit"))</f>
        <v>Profit</v>
      </c>
    </row>
    <row r="191" spans="1:14" ht="15.75" customHeight="1" x14ac:dyDescent="0.25">
      <c r="A191" s="22">
        <v>190</v>
      </c>
      <c r="B191" s="22" t="s">
        <v>380</v>
      </c>
      <c r="C191" s="22">
        <v>37</v>
      </c>
      <c r="D191" s="22" t="s">
        <v>190</v>
      </c>
      <c r="E19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91" s="22">
        <v>1130</v>
      </c>
      <c r="G191" s="22">
        <v>107</v>
      </c>
      <c r="H191" s="22">
        <v>504</v>
      </c>
      <c r="I19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91" s="65">
        <f xml:space="preserve"> CustomerData[[#This Row],[Quantity]] *CustomerData[[#This Row],[Cost]]</f>
        <v>120910</v>
      </c>
      <c r="K191" s="65">
        <f xml:space="preserve"> CustomerData[[#This Row],[Quantity]] * CustomerData[[#This Row],[Price]]</f>
        <v>569520</v>
      </c>
      <c r="L191" s="65">
        <f xml:space="preserve"> CustomerData[[#This Row],[Price]] * CustomerData[[#This Row],[Discount]]</f>
        <v>75.599999999999994</v>
      </c>
      <c r="M191" s="67">
        <f xml:space="preserve"> (CustomerData[[#This Row],[Total_Revenue]]-CustomerData[[#This Row],[Discount_Amount]]) - CustomerData[[#This Row],[Total_Cost]]</f>
        <v>448534.4</v>
      </c>
      <c r="N191" s="69" t="str">
        <f xml:space="preserve"> IF(CustomerData[[#This Row],[Profit/Loss]] &lt; 0, "Loss", IF(CustomerData[[#This Row],[Profit/Loss]] &gt; 0, "Profit"))</f>
        <v>Profit</v>
      </c>
    </row>
    <row r="192" spans="1:14" ht="15.75" customHeight="1" x14ac:dyDescent="0.25">
      <c r="A192" s="22">
        <v>191</v>
      </c>
      <c r="B192" s="22" t="s">
        <v>381</v>
      </c>
      <c r="C192" s="22">
        <v>44</v>
      </c>
      <c r="D192" s="22" t="s">
        <v>190</v>
      </c>
      <c r="E19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92" s="22">
        <v>1912</v>
      </c>
      <c r="G192" s="22">
        <v>328</v>
      </c>
      <c r="H192" s="22">
        <v>487</v>
      </c>
      <c r="I19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92" s="65">
        <f xml:space="preserve"> CustomerData[[#This Row],[Quantity]] *CustomerData[[#This Row],[Cost]]</f>
        <v>627136</v>
      </c>
      <c r="K192" s="65">
        <f xml:space="preserve"> CustomerData[[#This Row],[Quantity]] * CustomerData[[#This Row],[Price]]</f>
        <v>931144</v>
      </c>
      <c r="L192" s="65">
        <f xml:space="preserve"> CustomerData[[#This Row],[Price]] * CustomerData[[#This Row],[Discount]]</f>
        <v>121.75</v>
      </c>
      <c r="M192" s="67">
        <f xml:space="preserve"> (CustomerData[[#This Row],[Total_Revenue]]-CustomerData[[#This Row],[Discount_Amount]]) - CustomerData[[#This Row],[Total_Cost]]</f>
        <v>303886.25</v>
      </c>
      <c r="N192" s="69" t="str">
        <f xml:space="preserve"> IF(CustomerData[[#This Row],[Profit/Loss]] &lt; 0, "Loss", IF(CustomerData[[#This Row],[Profit/Loss]] &gt; 0, "Profit"))</f>
        <v>Profit</v>
      </c>
    </row>
    <row r="193" spans="1:14" ht="15.75" customHeight="1" x14ac:dyDescent="0.25">
      <c r="A193" s="22">
        <v>192</v>
      </c>
      <c r="B193" s="22" t="s">
        <v>382</v>
      </c>
      <c r="C193" s="22">
        <v>26</v>
      </c>
      <c r="D193" s="22" t="s">
        <v>192</v>
      </c>
      <c r="E19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93" s="22">
        <v>1442</v>
      </c>
      <c r="G193" s="22">
        <v>301</v>
      </c>
      <c r="H193" s="22">
        <v>333</v>
      </c>
      <c r="I19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93" s="65">
        <f xml:space="preserve"> CustomerData[[#This Row],[Quantity]] *CustomerData[[#This Row],[Cost]]</f>
        <v>434042</v>
      </c>
      <c r="K193" s="65">
        <f xml:space="preserve"> CustomerData[[#This Row],[Quantity]] * CustomerData[[#This Row],[Price]]</f>
        <v>480186</v>
      </c>
      <c r="L193" s="65">
        <f xml:space="preserve"> CustomerData[[#This Row],[Price]] * CustomerData[[#This Row],[Discount]]</f>
        <v>49.949999999999996</v>
      </c>
      <c r="M193" s="67">
        <f xml:space="preserve"> (CustomerData[[#This Row],[Total_Revenue]]-CustomerData[[#This Row],[Discount_Amount]]) - CustomerData[[#This Row],[Total_Cost]]</f>
        <v>46094.049999999988</v>
      </c>
      <c r="N193" s="69" t="str">
        <f xml:space="preserve"> IF(CustomerData[[#This Row],[Profit/Loss]] &lt; 0, "Loss", IF(CustomerData[[#This Row],[Profit/Loss]] &gt; 0, "Profit"))</f>
        <v>Profit</v>
      </c>
    </row>
    <row r="194" spans="1:14" ht="15.75" customHeight="1" x14ac:dyDescent="0.25">
      <c r="A194" s="22">
        <v>193</v>
      </c>
      <c r="B194" s="22" t="s">
        <v>383</v>
      </c>
      <c r="C194" s="22">
        <v>36</v>
      </c>
      <c r="D194" s="22" t="s">
        <v>192</v>
      </c>
      <c r="E19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94" s="22">
        <v>1950</v>
      </c>
      <c r="G194" s="22">
        <v>170</v>
      </c>
      <c r="H194" s="22">
        <v>461</v>
      </c>
      <c r="I19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94" s="65">
        <f xml:space="preserve"> CustomerData[[#This Row],[Quantity]] *CustomerData[[#This Row],[Cost]]</f>
        <v>331500</v>
      </c>
      <c r="K194" s="65">
        <f xml:space="preserve"> CustomerData[[#This Row],[Quantity]] * CustomerData[[#This Row],[Price]]</f>
        <v>898950</v>
      </c>
      <c r="L194" s="65">
        <f xml:space="preserve"> CustomerData[[#This Row],[Price]] * CustomerData[[#This Row],[Discount]]</f>
        <v>115.25</v>
      </c>
      <c r="M194" s="67">
        <f xml:space="preserve"> (CustomerData[[#This Row],[Total_Revenue]]-CustomerData[[#This Row],[Discount_Amount]]) - CustomerData[[#This Row],[Total_Cost]]</f>
        <v>567334.75</v>
      </c>
      <c r="N194" s="69" t="str">
        <f xml:space="preserve"> IF(CustomerData[[#This Row],[Profit/Loss]] &lt; 0, "Loss", IF(CustomerData[[#This Row],[Profit/Loss]] &gt; 0, "Profit"))</f>
        <v>Profit</v>
      </c>
    </row>
    <row r="195" spans="1:14" ht="15.75" customHeight="1" x14ac:dyDescent="0.25">
      <c r="A195" s="22">
        <v>194</v>
      </c>
      <c r="B195" s="22" t="s">
        <v>384</v>
      </c>
      <c r="C195" s="22">
        <v>29</v>
      </c>
      <c r="D195" s="22" t="s">
        <v>190</v>
      </c>
      <c r="E19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95" s="22">
        <v>2478</v>
      </c>
      <c r="G195" s="22">
        <v>364</v>
      </c>
      <c r="H195" s="22">
        <v>241</v>
      </c>
      <c r="I19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95" s="65">
        <f xml:space="preserve"> CustomerData[[#This Row],[Quantity]] *CustomerData[[#This Row],[Cost]]</f>
        <v>901992</v>
      </c>
      <c r="K195" s="65">
        <f xml:space="preserve"> CustomerData[[#This Row],[Quantity]] * CustomerData[[#This Row],[Price]]</f>
        <v>597198</v>
      </c>
      <c r="L195" s="65">
        <f xml:space="preserve"> CustomerData[[#This Row],[Price]] * CustomerData[[#This Row],[Discount]]</f>
        <v>60.25</v>
      </c>
      <c r="M195" s="67">
        <f xml:space="preserve"> (CustomerData[[#This Row],[Total_Revenue]]-CustomerData[[#This Row],[Discount_Amount]]) - CustomerData[[#This Row],[Total_Cost]]</f>
        <v>-304854.25</v>
      </c>
      <c r="N195" s="69" t="str">
        <f xml:space="preserve"> IF(CustomerData[[#This Row],[Profit/Loss]] &lt; 0, "Loss", IF(CustomerData[[#This Row],[Profit/Loss]] &gt; 0, "Profit"))</f>
        <v>Loss</v>
      </c>
    </row>
    <row r="196" spans="1:14" ht="15.75" customHeight="1" x14ac:dyDescent="0.25">
      <c r="A196" s="22">
        <v>195</v>
      </c>
      <c r="B196" s="22" t="s">
        <v>385</v>
      </c>
      <c r="C196" s="22">
        <v>38</v>
      </c>
      <c r="D196" s="22" t="s">
        <v>190</v>
      </c>
      <c r="E19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96" s="22">
        <v>1053</v>
      </c>
      <c r="G196" s="22">
        <v>336</v>
      </c>
      <c r="H196" s="22">
        <v>458</v>
      </c>
      <c r="I19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96" s="65">
        <f xml:space="preserve"> CustomerData[[#This Row],[Quantity]] *CustomerData[[#This Row],[Cost]]</f>
        <v>353808</v>
      </c>
      <c r="K196" s="65">
        <f xml:space="preserve"> CustomerData[[#This Row],[Quantity]] * CustomerData[[#This Row],[Price]]</f>
        <v>482274</v>
      </c>
      <c r="L196" s="65">
        <f xml:space="preserve"> CustomerData[[#This Row],[Price]] * CustomerData[[#This Row],[Discount]]</f>
        <v>68.7</v>
      </c>
      <c r="M196" s="67">
        <f xml:space="preserve"> (CustomerData[[#This Row],[Total_Revenue]]-CustomerData[[#This Row],[Discount_Amount]]) - CustomerData[[#This Row],[Total_Cost]]</f>
        <v>128397.29999999999</v>
      </c>
      <c r="N196" s="69" t="str">
        <f xml:space="preserve"> IF(CustomerData[[#This Row],[Profit/Loss]] &lt; 0, "Loss", IF(CustomerData[[#This Row],[Profit/Loss]] &gt; 0, "Profit"))</f>
        <v>Profit</v>
      </c>
    </row>
    <row r="197" spans="1:14" ht="15.75" customHeight="1" x14ac:dyDescent="0.25">
      <c r="A197" s="22">
        <v>196</v>
      </c>
      <c r="B197" s="22" t="s">
        <v>386</v>
      </c>
      <c r="C197" s="22">
        <v>55</v>
      </c>
      <c r="D197" s="22" t="s">
        <v>192</v>
      </c>
      <c r="E19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97" s="22">
        <v>1199</v>
      </c>
      <c r="G197" s="22">
        <v>168</v>
      </c>
      <c r="H197" s="22">
        <v>489</v>
      </c>
      <c r="I19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97" s="65">
        <f xml:space="preserve"> CustomerData[[#This Row],[Quantity]] *CustomerData[[#This Row],[Cost]]</f>
        <v>201432</v>
      </c>
      <c r="K197" s="65">
        <f xml:space="preserve"> CustomerData[[#This Row],[Quantity]] * CustomerData[[#This Row],[Price]]</f>
        <v>586311</v>
      </c>
      <c r="L197" s="65">
        <f xml:space="preserve"> CustomerData[[#This Row],[Price]] * CustomerData[[#This Row],[Discount]]</f>
        <v>73.349999999999994</v>
      </c>
      <c r="M197" s="67">
        <f xml:space="preserve"> (CustomerData[[#This Row],[Total_Revenue]]-CustomerData[[#This Row],[Discount_Amount]]) - CustomerData[[#This Row],[Total_Cost]]</f>
        <v>384805.65</v>
      </c>
      <c r="N197" s="69" t="str">
        <f xml:space="preserve"> IF(CustomerData[[#This Row],[Profit/Loss]] &lt; 0, "Loss", IF(CustomerData[[#This Row],[Profit/Loss]] &gt; 0, "Profit"))</f>
        <v>Profit</v>
      </c>
    </row>
    <row r="198" spans="1:14" ht="15.75" customHeight="1" x14ac:dyDescent="0.25">
      <c r="A198" s="22">
        <v>197</v>
      </c>
      <c r="B198" s="22" t="s">
        <v>387</v>
      </c>
      <c r="C198" s="22">
        <v>28</v>
      </c>
      <c r="D198" s="22" t="s">
        <v>192</v>
      </c>
      <c r="E19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98" s="22">
        <v>1284</v>
      </c>
      <c r="G198" s="22">
        <v>289</v>
      </c>
      <c r="H198" s="22">
        <v>286</v>
      </c>
      <c r="I19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98" s="65">
        <f xml:space="preserve"> CustomerData[[#This Row],[Quantity]] *CustomerData[[#This Row],[Cost]]</f>
        <v>371076</v>
      </c>
      <c r="K198" s="65">
        <f xml:space="preserve"> CustomerData[[#This Row],[Quantity]] * CustomerData[[#This Row],[Price]]</f>
        <v>367224</v>
      </c>
      <c r="L198" s="65">
        <f xml:space="preserve"> CustomerData[[#This Row],[Price]] * CustomerData[[#This Row],[Discount]]</f>
        <v>42.9</v>
      </c>
      <c r="M198" s="67">
        <f xml:space="preserve"> (CustomerData[[#This Row],[Total_Revenue]]-CustomerData[[#This Row],[Discount_Amount]]) - CustomerData[[#This Row],[Total_Cost]]</f>
        <v>-3894.9000000000233</v>
      </c>
      <c r="N198" s="69" t="str">
        <f xml:space="preserve"> IF(CustomerData[[#This Row],[Profit/Loss]] &lt; 0, "Loss", IF(CustomerData[[#This Row],[Profit/Loss]] &gt; 0, "Profit"))</f>
        <v>Loss</v>
      </c>
    </row>
    <row r="199" spans="1:14" ht="15.75" customHeight="1" x14ac:dyDescent="0.25">
      <c r="A199" s="22">
        <v>198</v>
      </c>
      <c r="B199" s="22" t="s">
        <v>388</v>
      </c>
      <c r="C199" s="22">
        <v>83</v>
      </c>
      <c r="D199" s="22" t="s">
        <v>192</v>
      </c>
      <c r="E19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99" s="22">
        <v>1699</v>
      </c>
      <c r="G199" s="22">
        <v>104</v>
      </c>
      <c r="H199" s="22">
        <v>461</v>
      </c>
      <c r="I19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99" s="65">
        <f xml:space="preserve"> CustomerData[[#This Row],[Quantity]] *CustomerData[[#This Row],[Cost]]</f>
        <v>176696</v>
      </c>
      <c r="K199" s="65">
        <f xml:space="preserve"> CustomerData[[#This Row],[Quantity]] * CustomerData[[#This Row],[Price]]</f>
        <v>783239</v>
      </c>
      <c r="L199" s="65">
        <f xml:space="preserve"> CustomerData[[#This Row],[Price]] * CustomerData[[#This Row],[Discount]]</f>
        <v>115.25</v>
      </c>
      <c r="M199" s="67">
        <f xml:space="preserve"> (CustomerData[[#This Row],[Total_Revenue]]-CustomerData[[#This Row],[Discount_Amount]]) - CustomerData[[#This Row],[Total_Cost]]</f>
        <v>606427.75</v>
      </c>
      <c r="N199" s="69" t="str">
        <f xml:space="preserve"> IF(CustomerData[[#This Row],[Profit/Loss]] &lt; 0, "Loss", IF(CustomerData[[#This Row],[Profit/Loss]] &gt; 0, "Profit"))</f>
        <v>Profit</v>
      </c>
    </row>
    <row r="200" spans="1:14" ht="15.75" customHeight="1" x14ac:dyDescent="0.25">
      <c r="A200" s="22">
        <v>199</v>
      </c>
      <c r="B200" s="22" t="s">
        <v>389</v>
      </c>
      <c r="C200" s="22">
        <v>48</v>
      </c>
      <c r="D200" s="22" t="s">
        <v>190</v>
      </c>
      <c r="E20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00" s="22">
        <v>1718</v>
      </c>
      <c r="G200" s="22">
        <v>179</v>
      </c>
      <c r="H200" s="22">
        <v>460</v>
      </c>
      <c r="I20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00" s="65">
        <f xml:space="preserve"> CustomerData[[#This Row],[Quantity]] *CustomerData[[#This Row],[Cost]]</f>
        <v>307522</v>
      </c>
      <c r="K200" s="65">
        <f xml:space="preserve"> CustomerData[[#This Row],[Quantity]] * CustomerData[[#This Row],[Price]]</f>
        <v>790280</v>
      </c>
      <c r="L200" s="65">
        <f xml:space="preserve"> CustomerData[[#This Row],[Price]] * CustomerData[[#This Row],[Discount]]</f>
        <v>115</v>
      </c>
      <c r="M200" s="67">
        <f xml:space="preserve"> (CustomerData[[#This Row],[Total_Revenue]]-CustomerData[[#This Row],[Discount_Amount]]) - CustomerData[[#This Row],[Total_Cost]]</f>
        <v>482643</v>
      </c>
      <c r="N200" s="69" t="str">
        <f xml:space="preserve"> IF(CustomerData[[#This Row],[Profit/Loss]] &lt; 0, "Loss", IF(CustomerData[[#This Row],[Profit/Loss]] &gt; 0, "Profit"))</f>
        <v>Profit</v>
      </c>
    </row>
    <row r="201" spans="1:14" ht="15.75" customHeight="1" x14ac:dyDescent="0.25">
      <c r="A201" s="22">
        <v>200</v>
      </c>
      <c r="B201" s="22" t="s">
        <v>390</v>
      </c>
      <c r="C201" s="22">
        <v>40</v>
      </c>
      <c r="D201" s="22" t="s">
        <v>190</v>
      </c>
      <c r="E20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01" s="22">
        <v>1691</v>
      </c>
      <c r="G201" s="22">
        <v>105</v>
      </c>
      <c r="H201" s="22">
        <v>439</v>
      </c>
      <c r="I20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01" s="65">
        <f xml:space="preserve"> CustomerData[[#This Row],[Quantity]] *CustomerData[[#This Row],[Cost]]</f>
        <v>177555</v>
      </c>
      <c r="K201" s="65">
        <f xml:space="preserve"> CustomerData[[#This Row],[Quantity]] * CustomerData[[#This Row],[Price]]</f>
        <v>742349</v>
      </c>
      <c r="L201" s="65">
        <f xml:space="preserve"> CustomerData[[#This Row],[Price]] * CustomerData[[#This Row],[Discount]]</f>
        <v>109.75</v>
      </c>
      <c r="M201" s="67">
        <f xml:space="preserve"> (CustomerData[[#This Row],[Total_Revenue]]-CustomerData[[#This Row],[Discount_Amount]]) - CustomerData[[#This Row],[Total_Cost]]</f>
        <v>564684.25</v>
      </c>
      <c r="N201" s="69" t="str">
        <f xml:space="preserve"> IF(CustomerData[[#This Row],[Profit/Loss]] &lt; 0, "Loss", IF(CustomerData[[#This Row],[Profit/Loss]] &gt; 0, "Profit"))</f>
        <v>Profit</v>
      </c>
    </row>
    <row r="202" spans="1:14" ht="15.75" customHeight="1" x14ac:dyDescent="0.25">
      <c r="A202" s="22">
        <v>201</v>
      </c>
      <c r="B202" s="22" t="s">
        <v>391</v>
      </c>
      <c r="C202" s="22">
        <v>23</v>
      </c>
      <c r="D202" s="22" t="s">
        <v>190</v>
      </c>
      <c r="E20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02" s="22">
        <v>1115</v>
      </c>
      <c r="G202" s="22">
        <v>310</v>
      </c>
      <c r="H202" s="22">
        <v>254</v>
      </c>
      <c r="I20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02" s="65">
        <f xml:space="preserve"> CustomerData[[#This Row],[Quantity]] *CustomerData[[#This Row],[Cost]]</f>
        <v>345650</v>
      </c>
      <c r="K202" s="65">
        <f xml:space="preserve"> CustomerData[[#This Row],[Quantity]] * CustomerData[[#This Row],[Price]]</f>
        <v>283210</v>
      </c>
      <c r="L202" s="65">
        <f xml:space="preserve"> CustomerData[[#This Row],[Price]] * CustomerData[[#This Row],[Discount]]</f>
        <v>38.1</v>
      </c>
      <c r="M202" s="67">
        <f xml:space="preserve"> (CustomerData[[#This Row],[Total_Revenue]]-CustomerData[[#This Row],[Discount_Amount]]) - CustomerData[[#This Row],[Total_Cost]]</f>
        <v>-62478.099999999977</v>
      </c>
      <c r="N202" s="69" t="str">
        <f xml:space="preserve"> IF(CustomerData[[#This Row],[Profit/Loss]] &lt; 0, "Loss", IF(CustomerData[[#This Row],[Profit/Loss]] &gt; 0, "Profit"))</f>
        <v>Loss</v>
      </c>
    </row>
    <row r="203" spans="1:14" ht="15.75" customHeight="1" x14ac:dyDescent="0.25">
      <c r="A203" s="22">
        <v>202</v>
      </c>
      <c r="B203" s="22" t="s">
        <v>392</v>
      </c>
      <c r="C203" s="22">
        <v>84</v>
      </c>
      <c r="D203" s="22" t="s">
        <v>192</v>
      </c>
      <c r="E20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03" s="22">
        <v>1052</v>
      </c>
      <c r="G203" s="22">
        <v>384</v>
      </c>
      <c r="H203" s="22">
        <v>277</v>
      </c>
      <c r="I20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03" s="65">
        <f xml:space="preserve"> CustomerData[[#This Row],[Quantity]] *CustomerData[[#This Row],[Cost]]</f>
        <v>403968</v>
      </c>
      <c r="K203" s="65">
        <f xml:space="preserve"> CustomerData[[#This Row],[Quantity]] * CustomerData[[#This Row],[Price]]</f>
        <v>291404</v>
      </c>
      <c r="L203" s="65">
        <f xml:space="preserve"> CustomerData[[#This Row],[Price]] * CustomerData[[#This Row],[Discount]]</f>
        <v>41.55</v>
      </c>
      <c r="M203" s="67">
        <f xml:space="preserve"> (CustomerData[[#This Row],[Total_Revenue]]-CustomerData[[#This Row],[Discount_Amount]]) - CustomerData[[#This Row],[Total_Cost]]</f>
        <v>-112605.54999999999</v>
      </c>
      <c r="N203" s="69" t="str">
        <f xml:space="preserve"> IF(CustomerData[[#This Row],[Profit/Loss]] &lt; 0, "Loss", IF(CustomerData[[#This Row],[Profit/Loss]] &gt; 0, "Profit"))</f>
        <v>Loss</v>
      </c>
    </row>
    <row r="204" spans="1:14" ht="15.75" customHeight="1" x14ac:dyDescent="0.25">
      <c r="A204" s="22">
        <v>203</v>
      </c>
      <c r="B204" s="22" t="s">
        <v>393</v>
      </c>
      <c r="C204" s="22">
        <v>28</v>
      </c>
      <c r="D204" s="22" t="s">
        <v>192</v>
      </c>
      <c r="E20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04" s="22">
        <v>1085</v>
      </c>
      <c r="G204" s="22">
        <v>157</v>
      </c>
      <c r="H204" s="22">
        <v>367</v>
      </c>
      <c r="I20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04" s="65">
        <f xml:space="preserve"> CustomerData[[#This Row],[Quantity]] *CustomerData[[#This Row],[Cost]]</f>
        <v>170345</v>
      </c>
      <c r="K204" s="65">
        <f xml:space="preserve"> CustomerData[[#This Row],[Quantity]] * CustomerData[[#This Row],[Price]]</f>
        <v>398195</v>
      </c>
      <c r="L204" s="65">
        <f xml:space="preserve"> CustomerData[[#This Row],[Price]] * CustomerData[[#This Row],[Discount]]</f>
        <v>55.05</v>
      </c>
      <c r="M204" s="67">
        <f xml:space="preserve"> (CustomerData[[#This Row],[Total_Revenue]]-CustomerData[[#This Row],[Discount_Amount]]) - CustomerData[[#This Row],[Total_Cost]]</f>
        <v>227794.95</v>
      </c>
      <c r="N204" s="69" t="str">
        <f xml:space="preserve"> IF(CustomerData[[#This Row],[Profit/Loss]] &lt; 0, "Loss", IF(CustomerData[[#This Row],[Profit/Loss]] &gt; 0, "Profit"))</f>
        <v>Profit</v>
      </c>
    </row>
    <row r="205" spans="1:14" ht="15.75" customHeight="1" x14ac:dyDescent="0.25">
      <c r="A205" s="22">
        <v>204</v>
      </c>
      <c r="B205" s="22" t="s">
        <v>394</v>
      </c>
      <c r="C205" s="22">
        <v>57</v>
      </c>
      <c r="D205" s="22" t="s">
        <v>190</v>
      </c>
      <c r="E20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05" s="22">
        <v>1251</v>
      </c>
      <c r="G205" s="22">
        <v>387</v>
      </c>
      <c r="H205" s="22">
        <v>382</v>
      </c>
      <c r="I20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05" s="65">
        <f xml:space="preserve"> CustomerData[[#This Row],[Quantity]] *CustomerData[[#This Row],[Cost]]</f>
        <v>484137</v>
      </c>
      <c r="K205" s="65">
        <f xml:space="preserve"> CustomerData[[#This Row],[Quantity]] * CustomerData[[#This Row],[Price]]</f>
        <v>477882</v>
      </c>
      <c r="L205" s="65">
        <f xml:space="preserve"> CustomerData[[#This Row],[Price]] * CustomerData[[#This Row],[Discount]]</f>
        <v>57.3</v>
      </c>
      <c r="M205" s="67">
        <f xml:space="preserve"> (CustomerData[[#This Row],[Total_Revenue]]-CustomerData[[#This Row],[Discount_Amount]]) - CustomerData[[#This Row],[Total_Cost]]</f>
        <v>-6312.2999999999884</v>
      </c>
      <c r="N205" s="69" t="str">
        <f xml:space="preserve"> IF(CustomerData[[#This Row],[Profit/Loss]] &lt; 0, "Loss", IF(CustomerData[[#This Row],[Profit/Loss]] &gt; 0, "Profit"))</f>
        <v>Loss</v>
      </c>
    </row>
    <row r="206" spans="1:14" ht="15.75" customHeight="1" x14ac:dyDescent="0.25">
      <c r="A206" s="22">
        <v>205</v>
      </c>
      <c r="B206" s="22" t="s">
        <v>395</v>
      </c>
      <c r="C206" s="22">
        <v>64</v>
      </c>
      <c r="D206" s="22" t="s">
        <v>192</v>
      </c>
      <c r="E20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06" s="22">
        <v>2318</v>
      </c>
      <c r="G206" s="22">
        <v>217</v>
      </c>
      <c r="H206" s="22">
        <v>280</v>
      </c>
      <c r="I20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06" s="65">
        <f xml:space="preserve"> CustomerData[[#This Row],[Quantity]] *CustomerData[[#This Row],[Cost]]</f>
        <v>503006</v>
      </c>
      <c r="K206" s="65">
        <f xml:space="preserve"> CustomerData[[#This Row],[Quantity]] * CustomerData[[#This Row],[Price]]</f>
        <v>649040</v>
      </c>
      <c r="L206" s="65">
        <f xml:space="preserve"> CustomerData[[#This Row],[Price]] * CustomerData[[#This Row],[Discount]]</f>
        <v>70</v>
      </c>
      <c r="M206" s="67">
        <f xml:space="preserve"> (CustomerData[[#This Row],[Total_Revenue]]-CustomerData[[#This Row],[Discount_Amount]]) - CustomerData[[#This Row],[Total_Cost]]</f>
        <v>145964</v>
      </c>
      <c r="N206" s="69" t="str">
        <f xml:space="preserve"> IF(CustomerData[[#This Row],[Profit/Loss]] &lt; 0, "Loss", IF(CustomerData[[#This Row],[Profit/Loss]] &gt; 0, "Profit"))</f>
        <v>Profit</v>
      </c>
    </row>
    <row r="207" spans="1:14" ht="15.75" customHeight="1" x14ac:dyDescent="0.25">
      <c r="A207" s="22">
        <v>206</v>
      </c>
      <c r="B207" s="22" t="s">
        <v>396</v>
      </c>
      <c r="C207" s="22">
        <v>51</v>
      </c>
      <c r="D207" s="22" t="s">
        <v>192</v>
      </c>
      <c r="E20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07" s="22">
        <v>1061</v>
      </c>
      <c r="G207" s="22">
        <v>259</v>
      </c>
      <c r="H207" s="22">
        <v>545</v>
      </c>
      <c r="I20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07" s="65">
        <f xml:space="preserve"> CustomerData[[#This Row],[Quantity]] *CustomerData[[#This Row],[Cost]]</f>
        <v>274799</v>
      </c>
      <c r="K207" s="65">
        <f xml:space="preserve"> CustomerData[[#This Row],[Quantity]] * CustomerData[[#This Row],[Price]]</f>
        <v>578245</v>
      </c>
      <c r="L207" s="65">
        <f xml:space="preserve"> CustomerData[[#This Row],[Price]] * CustomerData[[#This Row],[Discount]]</f>
        <v>81.75</v>
      </c>
      <c r="M207" s="67">
        <f xml:space="preserve"> (CustomerData[[#This Row],[Total_Revenue]]-CustomerData[[#This Row],[Discount_Amount]]) - CustomerData[[#This Row],[Total_Cost]]</f>
        <v>303364.25</v>
      </c>
      <c r="N207" s="69" t="str">
        <f xml:space="preserve"> IF(CustomerData[[#This Row],[Profit/Loss]] &lt; 0, "Loss", IF(CustomerData[[#This Row],[Profit/Loss]] &gt; 0, "Profit"))</f>
        <v>Profit</v>
      </c>
    </row>
    <row r="208" spans="1:14" ht="15.75" customHeight="1" x14ac:dyDescent="0.25">
      <c r="A208" s="22">
        <v>207</v>
      </c>
      <c r="B208" s="22" t="s">
        <v>397</v>
      </c>
      <c r="C208" s="22">
        <v>41</v>
      </c>
      <c r="D208" s="22" t="s">
        <v>190</v>
      </c>
      <c r="E20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08" s="22">
        <v>1433</v>
      </c>
      <c r="G208" s="22">
        <v>102</v>
      </c>
      <c r="H208" s="22">
        <v>457</v>
      </c>
      <c r="I20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08" s="65">
        <f xml:space="preserve"> CustomerData[[#This Row],[Quantity]] *CustomerData[[#This Row],[Cost]]</f>
        <v>146166</v>
      </c>
      <c r="K208" s="65">
        <f xml:space="preserve"> CustomerData[[#This Row],[Quantity]] * CustomerData[[#This Row],[Price]]</f>
        <v>654881</v>
      </c>
      <c r="L208" s="65">
        <f xml:space="preserve"> CustomerData[[#This Row],[Price]] * CustomerData[[#This Row],[Discount]]</f>
        <v>68.55</v>
      </c>
      <c r="M208" s="67">
        <f xml:space="preserve"> (CustomerData[[#This Row],[Total_Revenue]]-CustomerData[[#This Row],[Discount_Amount]]) - CustomerData[[#This Row],[Total_Cost]]</f>
        <v>508646.44999999995</v>
      </c>
      <c r="N208" s="69" t="str">
        <f xml:space="preserve"> IF(CustomerData[[#This Row],[Profit/Loss]] &lt; 0, "Loss", IF(CustomerData[[#This Row],[Profit/Loss]] &gt; 0, "Profit"))</f>
        <v>Profit</v>
      </c>
    </row>
    <row r="209" spans="1:14" ht="15.75" customHeight="1" x14ac:dyDescent="0.25">
      <c r="A209" s="22">
        <v>208</v>
      </c>
      <c r="B209" s="22" t="s">
        <v>398</v>
      </c>
      <c r="C209" s="22">
        <v>66</v>
      </c>
      <c r="D209" s="22" t="s">
        <v>192</v>
      </c>
      <c r="E20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09" s="22">
        <v>1103</v>
      </c>
      <c r="G209" s="22">
        <v>125</v>
      </c>
      <c r="H209" s="22">
        <v>515</v>
      </c>
      <c r="I20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09" s="65">
        <f xml:space="preserve"> CustomerData[[#This Row],[Quantity]] *CustomerData[[#This Row],[Cost]]</f>
        <v>137875</v>
      </c>
      <c r="K209" s="65">
        <f xml:space="preserve"> CustomerData[[#This Row],[Quantity]] * CustomerData[[#This Row],[Price]]</f>
        <v>568045</v>
      </c>
      <c r="L209" s="65">
        <f xml:space="preserve"> CustomerData[[#This Row],[Price]] * CustomerData[[#This Row],[Discount]]</f>
        <v>77.25</v>
      </c>
      <c r="M209" s="67">
        <f xml:space="preserve"> (CustomerData[[#This Row],[Total_Revenue]]-CustomerData[[#This Row],[Discount_Amount]]) - CustomerData[[#This Row],[Total_Cost]]</f>
        <v>430092.75</v>
      </c>
      <c r="N209" s="69" t="str">
        <f xml:space="preserve"> IF(CustomerData[[#This Row],[Profit/Loss]] &lt; 0, "Loss", IF(CustomerData[[#This Row],[Profit/Loss]] &gt; 0, "Profit"))</f>
        <v>Profit</v>
      </c>
    </row>
    <row r="210" spans="1:14" ht="15.75" customHeight="1" x14ac:dyDescent="0.25">
      <c r="A210" s="22">
        <v>209</v>
      </c>
      <c r="B210" s="22" t="s">
        <v>399</v>
      </c>
      <c r="C210" s="22">
        <v>68</v>
      </c>
      <c r="D210" s="22" t="s">
        <v>192</v>
      </c>
      <c r="E21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10" s="22">
        <v>2407</v>
      </c>
      <c r="G210" s="22">
        <v>290</v>
      </c>
      <c r="H210" s="22">
        <v>380</v>
      </c>
      <c r="I21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10" s="65">
        <f xml:space="preserve"> CustomerData[[#This Row],[Quantity]] *CustomerData[[#This Row],[Cost]]</f>
        <v>698030</v>
      </c>
      <c r="K210" s="65">
        <f xml:space="preserve"> CustomerData[[#This Row],[Quantity]] * CustomerData[[#This Row],[Price]]</f>
        <v>914660</v>
      </c>
      <c r="L210" s="65">
        <f xml:space="preserve"> CustomerData[[#This Row],[Price]] * CustomerData[[#This Row],[Discount]]</f>
        <v>95</v>
      </c>
      <c r="M210" s="67">
        <f xml:space="preserve"> (CustomerData[[#This Row],[Total_Revenue]]-CustomerData[[#This Row],[Discount_Amount]]) - CustomerData[[#This Row],[Total_Cost]]</f>
        <v>216535</v>
      </c>
      <c r="N210" s="69" t="str">
        <f xml:space="preserve"> IF(CustomerData[[#This Row],[Profit/Loss]] &lt; 0, "Loss", IF(CustomerData[[#This Row],[Profit/Loss]] &gt; 0, "Profit"))</f>
        <v>Profit</v>
      </c>
    </row>
    <row r="211" spans="1:14" ht="15.75" customHeight="1" x14ac:dyDescent="0.25">
      <c r="A211" s="22">
        <v>210</v>
      </c>
      <c r="B211" s="22" t="s">
        <v>400</v>
      </c>
      <c r="C211" s="22">
        <v>26</v>
      </c>
      <c r="D211" s="22" t="s">
        <v>192</v>
      </c>
      <c r="E21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11" s="22">
        <v>1088</v>
      </c>
      <c r="G211" s="22">
        <v>179</v>
      </c>
      <c r="H211" s="22">
        <v>410</v>
      </c>
      <c r="I21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11" s="65">
        <f xml:space="preserve"> CustomerData[[#This Row],[Quantity]] *CustomerData[[#This Row],[Cost]]</f>
        <v>194752</v>
      </c>
      <c r="K211" s="65">
        <f xml:space="preserve"> CustomerData[[#This Row],[Quantity]] * CustomerData[[#This Row],[Price]]</f>
        <v>446080</v>
      </c>
      <c r="L211" s="65">
        <f xml:space="preserve"> CustomerData[[#This Row],[Price]] * CustomerData[[#This Row],[Discount]]</f>
        <v>61.5</v>
      </c>
      <c r="M211" s="67">
        <f xml:space="preserve"> (CustomerData[[#This Row],[Total_Revenue]]-CustomerData[[#This Row],[Discount_Amount]]) - CustomerData[[#This Row],[Total_Cost]]</f>
        <v>251266.5</v>
      </c>
      <c r="N211" s="69" t="str">
        <f xml:space="preserve"> IF(CustomerData[[#This Row],[Profit/Loss]] &lt; 0, "Loss", IF(CustomerData[[#This Row],[Profit/Loss]] &gt; 0, "Profit"))</f>
        <v>Profit</v>
      </c>
    </row>
    <row r="212" spans="1:14" ht="15.75" customHeight="1" x14ac:dyDescent="0.25">
      <c r="A212" s="22">
        <v>211</v>
      </c>
      <c r="B212" s="22" t="s">
        <v>401</v>
      </c>
      <c r="C212" s="22">
        <v>31</v>
      </c>
      <c r="D212" s="22" t="s">
        <v>192</v>
      </c>
      <c r="E21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12" s="22">
        <v>1916</v>
      </c>
      <c r="G212" s="22">
        <v>376</v>
      </c>
      <c r="H212" s="22">
        <v>324</v>
      </c>
      <c r="I21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12" s="65">
        <f xml:space="preserve"> CustomerData[[#This Row],[Quantity]] *CustomerData[[#This Row],[Cost]]</f>
        <v>720416</v>
      </c>
      <c r="K212" s="65">
        <f xml:space="preserve"> CustomerData[[#This Row],[Quantity]] * CustomerData[[#This Row],[Price]]</f>
        <v>620784</v>
      </c>
      <c r="L212" s="65">
        <f xml:space="preserve"> CustomerData[[#This Row],[Price]] * CustomerData[[#This Row],[Discount]]</f>
        <v>81</v>
      </c>
      <c r="M212" s="67">
        <f xml:space="preserve"> (CustomerData[[#This Row],[Total_Revenue]]-CustomerData[[#This Row],[Discount_Amount]]) - CustomerData[[#This Row],[Total_Cost]]</f>
        <v>-99713</v>
      </c>
      <c r="N212" s="69" t="str">
        <f xml:space="preserve"> IF(CustomerData[[#This Row],[Profit/Loss]] &lt; 0, "Loss", IF(CustomerData[[#This Row],[Profit/Loss]] &gt; 0, "Profit"))</f>
        <v>Loss</v>
      </c>
    </row>
    <row r="213" spans="1:14" ht="15.75" customHeight="1" x14ac:dyDescent="0.25">
      <c r="A213" s="22">
        <v>212</v>
      </c>
      <c r="B213" s="22" t="s">
        <v>402</v>
      </c>
      <c r="C213" s="22">
        <v>57</v>
      </c>
      <c r="D213" s="22" t="s">
        <v>192</v>
      </c>
      <c r="E21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13" s="22">
        <v>2298</v>
      </c>
      <c r="G213" s="22">
        <v>191</v>
      </c>
      <c r="H213" s="22">
        <v>445</v>
      </c>
      <c r="I21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13" s="65">
        <f xml:space="preserve"> CustomerData[[#This Row],[Quantity]] *CustomerData[[#This Row],[Cost]]</f>
        <v>438918</v>
      </c>
      <c r="K213" s="65">
        <f xml:space="preserve"> CustomerData[[#This Row],[Quantity]] * CustomerData[[#This Row],[Price]]</f>
        <v>1022610</v>
      </c>
      <c r="L213" s="65">
        <f xml:space="preserve"> CustomerData[[#This Row],[Price]] * CustomerData[[#This Row],[Discount]]</f>
        <v>111.25</v>
      </c>
      <c r="M213" s="67">
        <f xml:space="preserve"> (CustomerData[[#This Row],[Total_Revenue]]-CustomerData[[#This Row],[Discount_Amount]]) - CustomerData[[#This Row],[Total_Cost]]</f>
        <v>583580.75</v>
      </c>
      <c r="N213" s="69" t="str">
        <f xml:space="preserve"> IF(CustomerData[[#This Row],[Profit/Loss]] &lt; 0, "Loss", IF(CustomerData[[#This Row],[Profit/Loss]] &gt; 0, "Profit"))</f>
        <v>Profit</v>
      </c>
    </row>
    <row r="214" spans="1:14" ht="15.75" customHeight="1" x14ac:dyDescent="0.25">
      <c r="A214" s="22">
        <v>213</v>
      </c>
      <c r="B214" s="22" t="s">
        <v>403</v>
      </c>
      <c r="C214" s="22">
        <v>52</v>
      </c>
      <c r="D214" s="22" t="s">
        <v>190</v>
      </c>
      <c r="E21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14" s="22">
        <v>2292</v>
      </c>
      <c r="G214" s="22">
        <v>372</v>
      </c>
      <c r="H214" s="22">
        <v>227</v>
      </c>
      <c r="I21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14" s="65">
        <f xml:space="preserve"> CustomerData[[#This Row],[Quantity]] *CustomerData[[#This Row],[Cost]]</f>
        <v>852624</v>
      </c>
      <c r="K214" s="65">
        <f xml:space="preserve"> CustomerData[[#This Row],[Quantity]] * CustomerData[[#This Row],[Price]]</f>
        <v>520284</v>
      </c>
      <c r="L214" s="65">
        <f xml:space="preserve"> CustomerData[[#This Row],[Price]] * CustomerData[[#This Row],[Discount]]</f>
        <v>56.75</v>
      </c>
      <c r="M214" s="67">
        <f xml:space="preserve"> (CustomerData[[#This Row],[Total_Revenue]]-CustomerData[[#This Row],[Discount_Amount]]) - CustomerData[[#This Row],[Total_Cost]]</f>
        <v>-332396.75</v>
      </c>
      <c r="N214" s="69" t="str">
        <f xml:space="preserve"> IF(CustomerData[[#This Row],[Profit/Loss]] &lt; 0, "Loss", IF(CustomerData[[#This Row],[Profit/Loss]] &gt; 0, "Profit"))</f>
        <v>Loss</v>
      </c>
    </row>
    <row r="215" spans="1:14" ht="15.75" customHeight="1" x14ac:dyDescent="0.25">
      <c r="A215" s="22">
        <v>214</v>
      </c>
      <c r="B215" s="22" t="s">
        <v>404</v>
      </c>
      <c r="C215" s="22">
        <v>21</v>
      </c>
      <c r="D215" s="22" t="s">
        <v>192</v>
      </c>
      <c r="E21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15" s="22">
        <v>1035</v>
      </c>
      <c r="G215" s="22">
        <v>257</v>
      </c>
      <c r="H215" s="22">
        <v>222</v>
      </c>
      <c r="I21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15" s="65">
        <f xml:space="preserve"> CustomerData[[#This Row],[Quantity]] *CustomerData[[#This Row],[Cost]]</f>
        <v>265995</v>
      </c>
      <c r="K215" s="65">
        <f xml:space="preserve"> CustomerData[[#This Row],[Quantity]] * CustomerData[[#This Row],[Price]]</f>
        <v>229770</v>
      </c>
      <c r="L215" s="65">
        <f xml:space="preserve"> CustomerData[[#This Row],[Price]] * CustomerData[[#This Row],[Discount]]</f>
        <v>33.299999999999997</v>
      </c>
      <c r="M215" s="67">
        <f xml:space="preserve"> (CustomerData[[#This Row],[Total_Revenue]]-CustomerData[[#This Row],[Discount_Amount]]) - CustomerData[[#This Row],[Total_Cost]]</f>
        <v>-36258.299999999988</v>
      </c>
      <c r="N215" s="69" t="str">
        <f xml:space="preserve"> IF(CustomerData[[#This Row],[Profit/Loss]] &lt; 0, "Loss", IF(CustomerData[[#This Row],[Profit/Loss]] &gt; 0, "Profit"))</f>
        <v>Loss</v>
      </c>
    </row>
    <row r="216" spans="1:14" ht="15.75" customHeight="1" x14ac:dyDescent="0.25">
      <c r="A216" s="22">
        <v>215</v>
      </c>
      <c r="B216" s="22" t="s">
        <v>405</v>
      </c>
      <c r="C216" s="22">
        <v>19</v>
      </c>
      <c r="D216" s="22" t="s">
        <v>192</v>
      </c>
      <c r="E21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16" s="22">
        <v>1119</v>
      </c>
      <c r="G216" s="22">
        <v>277</v>
      </c>
      <c r="H216" s="22">
        <v>266</v>
      </c>
      <c r="I21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16" s="65">
        <f xml:space="preserve"> CustomerData[[#This Row],[Quantity]] *CustomerData[[#This Row],[Cost]]</f>
        <v>309963</v>
      </c>
      <c r="K216" s="65">
        <f xml:space="preserve"> CustomerData[[#This Row],[Quantity]] * CustomerData[[#This Row],[Price]]</f>
        <v>297654</v>
      </c>
      <c r="L216" s="65">
        <f xml:space="preserve"> CustomerData[[#This Row],[Price]] * CustomerData[[#This Row],[Discount]]</f>
        <v>39.9</v>
      </c>
      <c r="M216" s="67">
        <f xml:space="preserve"> (CustomerData[[#This Row],[Total_Revenue]]-CustomerData[[#This Row],[Discount_Amount]]) - CustomerData[[#This Row],[Total_Cost]]</f>
        <v>-12348.900000000023</v>
      </c>
      <c r="N216" s="69" t="str">
        <f xml:space="preserve"> IF(CustomerData[[#This Row],[Profit/Loss]] &lt; 0, "Loss", IF(CustomerData[[#This Row],[Profit/Loss]] &gt; 0, "Profit"))</f>
        <v>Loss</v>
      </c>
    </row>
    <row r="217" spans="1:14" ht="15.75" customHeight="1" x14ac:dyDescent="0.25">
      <c r="A217" s="22">
        <v>216</v>
      </c>
      <c r="B217" s="22" t="s">
        <v>406</v>
      </c>
      <c r="C217" s="22">
        <v>39</v>
      </c>
      <c r="D217" s="22" t="s">
        <v>192</v>
      </c>
      <c r="E21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17" s="22">
        <v>2414</v>
      </c>
      <c r="G217" s="22">
        <v>370</v>
      </c>
      <c r="H217" s="22">
        <v>323</v>
      </c>
      <c r="I21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17" s="65">
        <f xml:space="preserve"> CustomerData[[#This Row],[Quantity]] *CustomerData[[#This Row],[Cost]]</f>
        <v>893180</v>
      </c>
      <c r="K217" s="65">
        <f xml:space="preserve"> CustomerData[[#This Row],[Quantity]] * CustomerData[[#This Row],[Price]]</f>
        <v>779722</v>
      </c>
      <c r="L217" s="65">
        <f xml:space="preserve"> CustomerData[[#This Row],[Price]] * CustomerData[[#This Row],[Discount]]</f>
        <v>80.75</v>
      </c>
      <c r="M217" s="67">
        <f xml:space="preserve"> (CustomerData[[#This Row],[Total_Revenue]]-CustomerData[[#This Row],[Discount_Amount]]) - CustomerData[[#This Row],[Total_Cost]]</f>
        <v>-113538.75</v>
      </c>
      <c r="N217" s="69" t="str">
        <f xml:space="preserve"> IF(CustomerData[[#This Row],[Profit/Loss]] &lt; 0, "Loss", IF(CustomerData[[#This Row],[Profit/Loss]] &gt; 0, "Profit"))</f>
        <v>Loss</v>
      </c>
    </row>
    <row r="218" spans="1:14" ht="15.75" customHeight="1" x14ac:dyDescent="0.25">
      <c r="A218" s="22">
        <v>217</v>
      </c>
      <c r="B218" s="22" t="s">
        <v>407</v>
      </c>
      <c r="C218" s="22">
        <v>75</v>
      </c>
      <c r="D218" s="22" t="s">
        <v>192</v>
      </c>
      <c r="E21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18" s="22">
        <v>1049</v>
      </c>
      <c r="G218" s="22">
        <v>263</v>
      </c>
      <c r="H218" s="22">
        <v>369</v>
      </c>
      <c r="I21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18" s="65">
        <f xml:space="preserve"> CustomerData[[#This Row],[Quantity]] *CustomerData[[#This Row],[Cost]]</f>
        <v>275887</v>
      </c>
      <c r="K218" s="65">
        <f xml:space="preserve"> CustomerData[[#This Row],[Quantity]] * CustomerData[[#This Row],[Price]]</f>
        <v>387081</v>
      </c>
      <c r="L218" s="65">
        <f xml:space="preserve"> CustomerData[[#This Row],[Price]] * CustomerData[[#This Row],[Discount]]</f>
        <v>55.35</v>
      </c>
      <c r="M218" s="67">
        <f xml:space="preserve"> (CustomerData[[#This Row],[Total_Revenue]]-CustomerData[[#This Row],[Discount_Amount]]) - CustomerData[[#This Row],[Total_Cost]]</f>
        <v>111138.65000000002</v>
      </c>
      <c r="N218" s="69" t="str">
        <f xml:space="preserve"> IF(CustomerData[[#This Row],[Profit/Loss]] &lt; 0, "Loss", IF(CustomerData[[#This Row],[Profit/Loss]] &gt; 0, "Profit"))</f>
        <v>Profit</v>
      </c>
    </row>
    <row r="219" spans="1:14" ht="15.75" customHeight="1" x14ac:dyDescent="0.25">
      <c r="A219" s="22">
        <v>218</v>
      </c>
      <c r="B219" s="22" t="s">
        <v>408</v>
      </c>
      <c r="C219" s="22">
        <v>70</v>
      </c>
      <c r="D219" s="22" t="s">
        <v>190</v>
      </c>
      <c r="E21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19" s="22">
        <v>2494</v>
      </c>
      <c r="G219" s="22">
        <v>265</v>
      </c>
      <c r="H219" s="22">
        <v>289</v>
      </c>
      <c r="I21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19" s="65">
        <f xml:space="preserve"> CustomerData[[#This Row],[Quantity]] *CustomerData[[#This Row],[Cost]]</f>
        <v>660910</v>
      </c>
      <c r="K219" s="65">
        <f xml:space="preserve"> CustomerData[[#This Row],[Quantity]] * CustomerData[[#This Row],[Price]]</f>
        <v>720766</v>
      </c>
      <c r="L219" s="65">
        <f xml:space="preserve"> CustomerData[[#This Row],[Price]] * CustomerData[[#This Row],[Discount]]</f>
        <v>72.25</v>
      </c>
      <c r="M219" s="67">
        <f xml:space="preserve"> (CustomerData[[#This Row],[Total_Revenue]]-CustomerData[[#This Row],[Discount_Amount]]) - CustomerData[[#This Row],[Total_Cost]]</f>
        <v>59783.75</v>
      </c>
      <c r="N219" s="69" t="str">
        <f xml:space="preserve"> IF(CustomerData[[#This Row],[Profit/Loss]] &lt; 0, "Loss", IF(CustomerData[[#This Row],[Profit/Loss]] &gt; 0, "Profit"))</f>
        <v>Profit</v>
      </c>
    </row>
    <row r="220" spans="1:14" ht="15.75" customHeight="1" x14ac:dyDescent="0.25">
      <c r="A220" s="22">
        <v>219</v>
      </c>
      <c r="B220" s="22" t="s">
        <v>409</v>
      </c>
      <c r="C220" s="22">
        <v>46</v>
      </c>
      <c r="D220" s="22" t="s">
        <v>192</v>
      </c>
      <c r="E22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20" s="22">
        <v>2452</v>
      </c>
      <c r="G220" s="22">
        <v>201</v>
      </c>
      <c r="H220" s="22">
        <v>388</v>
      </c>
      <c r="I22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20" s="65">
        <f xml:space="preserve"> CustomerData[[#This Row],[Quantity]] *CustomerData[[#This Row],[Cost]]</f>
        <v>492852</v>
      </c>
      <c r="K220" s="65">
        <f xml:space="preserve"> CustomerData[[#This Row],[Quantity]] * CustomerData[[#This Row],[Price]]</f>
        <v>951376</v>
      </c>
      <c r="L220" s="65">
        <f xml:space="preserve"> CustomerData[[#This Row],[Price]] * CustomerData[[#This Row],[Discount]]</f>
        <v>97</v>
      </c>
      <c r="M220" s="67">
        <f xml:space="preserve"> (CustomerData[[#This Row],[Total_Revenue]]-CustomerData[[#This Row],[Discount_Amount]]) - CustomerData[[#This Row],[Total_Cost]]</f>
        <v>458427</v>
      </c>
      <c r="N220" s="69" t="str">
        <f xml:space="preserve"> IF(CustomerData[[#This Row],[Profit/Loss]] &lt; 0, "Loss", IF(CustomerData[[#This Row],[Profit/Loss]] &gt; 0, "Profit"))</f>
        <v>Profit</v>
      </c>
    </row>
    <row r="221" spans="1:14" ht="15.75" customHeight="1" x14ac:dyDescent="0.25">
      <c r="A221" s="22">
        <v>220</v>
      </c>
      <c r="B221" s="22" t="s">
        <v>410</v>
      </c>
      <c r="C221" s="22">
        <v>23</v>
      </c>
      <c r="D221" s="22" t="s">
        <v>190</v>
      </c>
      <c r="E22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21" s="22">
        <v>1995</v>
      </c>
      <c r="G221" s="22">
        <v>300</v>
      </c>
      <c r="H221" s="22">
        <v>457</v>
      </c>
      <c r="I22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21" s="65">
        <f xml:space="preserve"> CustomerData[[#This Row],[Quantity]] *CustomerData[[#This Row],[Cost]]</f>
        <v>598500</v>
      </c>
      <c r="K221" s="65">
        <f xml:space="preserve"> CustomerData[[#This Row],[Quantity]] * CustomerData[[#This Row],[Price]]</f>
        <v>911715</v>
      </c>
      <c r="L221" s="65">
        <f xml:space="preserve"> CustomerData[[#This Row],[Price]] * CustomerData[[#This Row],[Discount]]</f>
        <v>114.25</v>
      </c>
      <c r="M221" s="67">
        <f xml:space="preserve"> (CustomerData[[#This Row],[Total_Revenue]]-CustomerData[[#This Row],[Discount_Amount]]) - CustomerData[[#This Row],[Total_Cost]]</f>
        <v>313100.75</v>
      </c>
      <c r="N221" s="69" t="str">
        <f xml:space="preserve"> IF(CustomerData[[#This Row],[Profit/Loss]] &lt; 0, "Loss", IF(CustomerData[[#This Row],[Profit/Loss]] &gt; 0, "Profit"))</f>
        <v>Profit</v>
      </c>
    </row>
    <row r="222" spans="1:14" ht="15.75" customHeight="1" x14ac:dyDescent="0.25">
      <c r="A222" s="22">
        <v>221</v>
      </c>
      <c r="B222" s="22" t="s">
        <v>411</v>
      </c>
      <c r="C222" s="22">
        <v>73</v>
      </c>
      <c r="D222" s="22" t="s">
        <v>190</v>
      </c>
      <c r="E22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22" s="22">
        <v>2306</v>
      </c>
      <c r="G222" s="22">
        <v>325</v>
      </c>
      <c r="H222" s="22">
        <v>523</v>
      </c>
      <c r="I22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22" s="65">
        <f xml:space="preserve"> CustomerData[[#This Row],[Quantity]] *CustomerData[[#This Row],[Cost]]</f>
        <v>749450</v>
      </c>
      <c r="K222" s="65">
        <f xml:space="preserve"> CustomerData[[#This Row],[Quantity]] * CustomerData[[#This Row],[Price]]</f>
        <v>1206038</v>
      </c>
      <c r="L222" s="65">
        <f xml:space="preserve"> CustomerData[[#This Row],[Price]] * CustomerData[[#This Row],[Discount]]</f>
        <v>130.75</v>
      </c>
      <c r="M222" s="67">
        <f xml:space="preserve"> (CustomerData[[#This Row],[Total_Revenue]]-CustomerData[[#This Row],[Discount_Amount]]) - CustomerData[[#This Row],[Total_Cost]]</f>
        <v>456457.25</v>
      </c>
      <c r="N222" s="69" t="str">
        <f xml:space="preserve"> IF(CustomerData[[#This Row],[Profit/Loss]] &lt; 0, "Loss", IF(CustomerData[[#This Row],[Profit/Loss]] &gt; 0, "Profit"))</f>
        <v>Profit</v>
      </c>
    </row>
    <row r="223" spans="1:14" ht="15.75" customHeight="1" x14ac:dyDescent="0.25">
      <c r="A223" s="22">
        <v>222</v>
      </c>
      <c r="B223" s="22" t="s">
        <v>412</v>
      </c>
      <c r="C223" s="22">
        <v>63</v>
      </c>
      <c r="D223" s="22" t="s">
        <v>192</v>
      </c>
      <c r="E22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23" s="22">
        <v>2023</v>
      </c>
      <c r="G223" s="22">
        <v>205</v>
      </c>
      <c r="H223" s="22">
        <v>477</v>
      </c>
      <c r="I22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23" s="65">
        <f xml:space="preserve"> CustomerData[[#This Row],[Quantity]] *CustomerData[[#This Row],[Cost]]</f>
        <v>414715</v>
      </c>
      <c r="K223" s="65">
        <f xml:space="preserve"> CustomerData[[#This Row],[Quantity]] * CustomerData[[#This Row],[Price]]</f>
        <v>964971</v>
      </c>
      <c r="L223" s="65">
        <f xml:space="preserve"> CustomerData[[#This Row],[Price]] * CustomerData[[#This Row],[Discount]]</f>
        <v>119.25</v>
      </c>
      <c r="M223" s="67">
        <f xml:space="preserve"> (CustomerData[[#This Row],[Total_Revenue]]-CustomerData[[#This Row],[Discount_Amount]]) - CustomerData[[#This Row],[Total_Cost]]</f>
        <v>550136.75</v>
      </c>
      <c r="N223" s="69" t="str">
        <f xml:space="preserve"> IF(CustomerData[[#This Row],[Profit/Loss]] &lt; 0, "Loss", IF(CustomerData[[#This Row],[Profit/Loss]] &gt; 0, "Profit"))</f>
        <v>Profit</v>
      </c>
    </row>
    <row r="224" spans="1:14" ht="15.75" customHeight="1" x14ac:dyDescent="0.25">
      <c r="A224" s="22">
        <v>223</v>
      </c>
      <c r="B224" s="22" t="s">
        <v>413</v>
      </c>
      <c r="C224" s="22">
        <v>23</v>
      </c>
      <c r="D224" s="22" t="s">
        <v>192</v>
      </c>
      <c r="E22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24" s="22">
        <v>1856</v>
      </c>
      <c r="G224" s="22">
        <v>303</v>
      </c>
      <c r="H224" s="22">
        <v>374</v>
      </c>
      <c r="I22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24" s="65">
        <f xml:space="preserve"> CustomerData[[#This Row],[Quantity]] *CustomerData[[#This Row],[Cost]]</f>
        <v>562368</v>
      </c>
      <c r="K224" s="65">
        <f xml:space="preserve"> CustomerData[[#This Row],[Quantity]] * CustomerData[[#This Row],[Price]]</f>
        <v>694144</v>
      </c>
      <c r="L224" s="65">
        <f xml:space="preserve"> CustomerData[[#This Row],[Price]] * CustomerData[[#This Row],[Discount]]</f>
        <v>93.5</v>
      </c>
      <c r="M224" s="67">
        <f xml:space="preserve"> (CustomerData[[#This Row],[Total_Revenue]]-CustomerData[[#This Row],[Discount_Amount]]) - CustomerData[[#This Row],[Total_Cost]]</f>
        <v>131682.5</v>
      </c>
      <c r="N224" s="69" t="str">
        <f xml:space="preserve"> IF(CustomerData[[#This Row],[Profit/Loss]] &lt; 0, "Loss", IF(CustomerData[[#This Row],[Profit/Loss]] &gt; 0, "Profit"))</f>
        <v>Profit</v>
      </c>
    </row>
    <row r="225" spans="1:14" ht="15.75" customHeight="1" x14ac:dyDescent="0.25">
      <c r="A225" s="22">
        <v>224</v>
      </c>
      <c r="B225" s="22" t="s">
        <v>414</v>
      </c>
      <c r="C225" s="22">
        <v>33</v>
      </c>
      <c r="D225" s="22" t="s">
        <v>192</v>
      </c>
      <c r="E22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25" s="22">
        <v>1627</v>
      </c>
      <c r="G225" s="22">
        <v>328</v>
      </c>
      <c r="H225" s="22">
        <v>241</v>
      </c>
      <c r="I22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25" s="65">
        <f xml:space="preserve"> CustomerData[[#This Row],[Quantity]] *CustomerData[[#This Row],[Cost]]</f>
        <v>533656</v>
      </c>
      <c r="K225" s="65">
        <f xml:space="preserve"> CustomerData[[#This Row],[Quantity]] * CustomerData[[#This Row],[Price]]</f>
        <v>392107</v>
      </c>
      <c r="L225" s="65">
        <f xml:space="preserve"> CustomerData[[#This Row],[Price]] * CustomerData[[#This Row],[Discount]]</f>
        <v>60.25</v>
      </c>
      <c r="M225" s="67">
        <f xml:space="preserve"> (CustomerData[[#This Row],[Total_Revenue]]-CustomerData[[#This Row],[Discount_Amount]]) - CustomerData[[#This Row],[Total_Cost]]</f>
        <v>-141609.25</v>
      </c>
      <c r="N225" s="69" t="str">
        <f xml:space="preserve"> IF(CustomerData[[#This Row],[Profit/Loss]] &lt; 0, "Loss", IF(CustomerData[[#This Row],[Profit/Loss]] &gt; 0, "Profit"))</f>
        <v>Loss</v>
      </c>
    </row>
    <row r="226" spans="1:14" ht="15.75" customHeight="1" x14ac:dyDescent="0.25">
      <c r="A226" s="22">
        <v>225</v>
      </c>
      <c r="B226" s="22" t="s">
        <v>415</v>
      </c>
      <c r="C226" s="22">
        <v>48</v>
      </c>
      <c r="D226" s="22" t="s">
        <v>192</v>
      </c>
      <c r="E22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26" s="22">
        <v>1295</v>
      </c>
      <c r="G226" s="22">
        <v>309</v>
      </c>
      <c r="H226" s="22">
        <v>274</v>
      </c>
      <c r="I22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26" s="65">
        <f xml:space="preserve"> CustomerData[[#This Row],[Quantity]] *CustomerData[[#This Row],[Cost]]</f>
        <v>400155</v>
      </c>
      <c r="K226" s="65">
        <f xml:space="preserve"> CustomerData[[#This Row],[Quantity]] * CustomerData[[#This Row],[Price]]</f>
        <v>354830</v>
      </c>
      <c r="L226" s="65">
        <f xml:space="preserve"> CustomerData[[#This Row],[Price]] * CustomerData[[#This Row],[Discount]]</f>
        <v>41.1</v>
      </c>
      <c r="M226" s="67">
        <f xml:space="preserve"> (CustomerData[[#This Row],[Total_Revenue]]-CustomerData[[#This Row],[Discount_Amount]]) - CustomerData[[#This Row],[Total_Cost]]</f>
        <v>-45366.099999999977</v>
      </c>
      <c r="N226" s="69" t="str">
        <f xml:space="preserve"> IF(CustomerData[[#This Row],[Profit/Loss]] &lt; 0, "Loss", IF(CustomerData[[#This Row],[Profit/Loss]] &gt; 0, "Profit"))</f>
        <v>Loss</v>
      </c>
    </row>
    <row r="227" spans="1:14" ht="15.75" customHeight="1" x14ac:dyDescent="0.25">
      <c r="A227" s="22">
        <v>226</v>
      </c>
      <c r="B227" s="22" t="s">
        <v>416</v>
      </c>
      <c r="C227" s="22">
        <v>67</v>
      </c>
      <c r="D227" s="22" t="s">
        <v>190</v>
      </c>
      <c r="E22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27" s="22">
        <v>1998</v>
      </c>
      <c r="G227" s="22">
        <v>275</v>
      </c>
      <c r="H227" s="22">
        <v>431</v>
      </c>
      <c r="I22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27" s="65">
        <f xml:space="preserve"> CustomerData[[#This Row],[Quantity]] *CustomerData[[#This Row],[Cost]]</f>
        <v>549450</v>
      </c>
      <c r="K227" s="65">
        <f xml:space="preserve"> CustomerData[[#This Row],[Quantity]] * CustomerData[[#This Row],[Price]]</f>
        <v>861138</v>
      </c>
      <c r="L227" s="65">
        <f xml:space="preserve"> CustomerData[[#This Row],[Price]] * CustomerData[[#This Row],[Discount]]</f>
        <v>107.75</v>
      </c>
      <c r="M227" s="67">
        <f xml:space="preserve"> (CustomerData[[#This Row],[Total_Revenue]]-CustomerData[[#This Row],[Discount_Amount]]) - CustomerData[[#This Row],[Total_Cost]]</f>
        <v>311580.25</v>
      </c>
      <c r="N227" s="69" t="str">
        <f xml:space="preserve"> IF(CustomerData[[#This Row],[Profit/Loss]] &lt; 0, "Loss", IF(CustomerData[[#This Row],[Profit/Loss]] &gt; 0, "Profit"))</f>
        <v>Profit</v>
      </c>
    </row>
    <row r="228" spans="1:14" ht="15.75" customHeight="1" x14ac:dyDescent="0.25">
      <c r="A228" s="22">
        <v>227</v>
      </c>
      <c r="B228" s="22" t="s">
        <v>417</v>
      </c>
      <c r="C228" s="22">
        <v>43</v>
      </c>
      <c r="D228" s="22" t="s">
        <v>192</v>
      </c>
      <c r="E22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28" s="22">
        <v>1878</v>
      </c>
      <c r="G228" s="22">
        <v>202</v>
      </c>
      <c r="H228" s="22">
        <v>217</v>
      </c>
      <c r="I22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28" s="65">
        <f xml:space="preserve"> CustomerData[[#This Row],[Quantity]] *CustomerData[[#This Row],[Cost]]</f>
        <v>379356</v>
      </c>
      <c r="K228" s="65">
        <f xml:space="preserve"> CustomerData[[#This Row],[Quantity]] * CustomerData[[#This Row],[Price]]</f>
        <v>407526</v>
      </c>
      <c r="L228" s="65">
        <f xml:space="preserve"> CustomerData[[#This Row],[Price]] * CustomerData[[#This Row],[Discount]]</f>
        <v>54.25</v>
      </c>
      <c r="M228" s="67">
        <f xml:space="preserve"> (CustomerData[[#This Row],[Total_Revenue]]-CustomerData[[#This Row],[Discount_Amount]]) - CustomerData[[#This Row],[Total_Cost]]</f>
        <v>28115.75</v>
      </c>
      <c r="N228" s="69" t="str">
        <f xml:space="preserve"> IF(CustomerData[[#This Row],[Profit/Loss]] &lt; 0, "Loss", IF(CustomerData[[#This Row],[Profit/Loss]] &gt; 0, "Profit"))</f>
        <v>Profit</v>
      </c>
    </row>
    <row r="229" spans="1:14" ht="15.75" customHeight="1" x14ac:dyDescent="0.25">
      <c r="A229" s="22">
        <v>228</v>
      </c>
      <c r="B229" s="22" t="s">
        <v>418</v>
      </c>
      <c r="C229" s="22">
        <v>85</v>
      </c>
      <c r="D229" s="22" t="s">
        <v>190</v>
      </c>
      <c r="E22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29" s="22">
        <v>1938</v>
      </c>
      <c r="G229" s="22">
        <v>259</v>
      </c>
      <c r="H229" s="22">
        <v>267</v>
      </c>
      <c r="I22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29" s="65">
        <f xml:space="preserve"> CustomerData[[#This Row],[Quantity]] *CustomerData[[#This Row],[Cost]]</f>
        <v>501942</v>
      </c>
      <c r="K229" s="65">
        <f xml:space="preserve"> CustomerData[[#This Row],[Quantity]] * CustomerData[[#This Row],[Price]]</f>
        <v>517446</v>
      </c>
      <c r="L229" s="65">
        <f xml:space="preserve"> CustomerData[[#This Row],[Price]] * CustomerData[[#This Row],[Discount]]</f>
        <v>66.75</v>
      </c>
      <c r="M229" s="67">
        <f xml:space="preserve"> (CustomerData[[#This Row],[Total_Revenue]]-CustomerData[[#This Row],[Discount_Amount]]) - CustomerData[[#This Row],[Total_Cost]]</f>
        <v>15437.25</v>
      </c>
      <c r="N229" s="69" t="str">
        <f xml:space="preserve"> IF(CustomerData[[#This Row],[Profit/Loss]] &lt; 0, "Loss", IF(CustomerData[[#This Row],[Profit/Loss]] &gt; 0, "Profit"))</f>
        <v>Profit</v>
      </c>
    </row>
    <row r="230" spans="1:14" ht="15.75" customHeight="1" x14ac:dyDescent="0.25">
      <c r="A230" s="22">
        <v>229</v>
      </c>
      <c r="B230" s="22" t="s">
        <v>419</v>
      </c>
      <c r="C230" s="22">
        <v>57</v>
      </c>
      <c r="D230" s="22" t="s">
        <v>190</v>
      </c>
      <c r="E23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30" s="22">
        <v>1833</v>
      </c>
      <c r="G230" s="22">
        <v>342</v>
      </c>
      <c r="H230" s="22">
        <v>349</v>
      </c>
      <c r="I23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30" s="65">
        <f xml:space="preserve"> CustomerData[[#This Row],[Quantity]] *CustomerData[[#This Row],[Cost]]</f>
        <v>626886</v>
      </c>
      <c r="K230" s="65">
        <f xml:space="preserve"> CustomerData[[#This Row],[Quantity]] * CustomerData[[#This Row],[Price]]</f>
        <v>639717</v>
      </c>
      <c r="L230" s="65">
        <f xml:space="preserve"> CustomerData[[#This Row],[Price]] * CustomerData[[#This Row],[Discount]]</f>
        <v>87.25</v>
      </c>
      <c r="M230" s="67">
        <f xml:space="preserve"> (CustomerData[[#This Row],[Total_Revenue]]-CustomerData[[#This Row],[Discount_Amount]]) - CustomerData[[#This Row],[Total_Cost]]</f>
        <v>12743.75</v>
      </c>
      <c r="N230" s="69" t="str">
        <f xml:space="preserve"> IF(CustomerData[[#This Row],[Profit/Loss]] &lt; 0, "Loss", IF(CustomerData[[#This Row],[Profit/Loss]] &gt; 0, "Profit"))</f>
        <v>Profit</v>
      </c>
    </row>
    <row r="231" spans="1:14" ht="15.75" customHeight="1" x14ac:dyDescent="0.25">
      <c r="A231" s="22">
        <v>230</v>
      </c>
      <c r="B231" s="22" t="s">
        <v>420</v>
      </c>
      <c r="C231" s="22">
        <v>40</v>
      </c>
      <c r="D231" s="22" t="s">
        <v>192</v>
      </c>
      <c r="E23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31" s="22">
        <v>1580</v>
      </c>
      <c r="G231" s="22">
        <v>282</v>
      </c>
      <c r="H231" s="22">
        <v>238</v>
      </c>
      <c r="I23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31" s="65">
        <f xml:space="preserve"> CustomerData[[#This Row],[Quantity]] *CustomerData[[#This Row],[Cost]]</f>
        <v>445560</v>
      </c>
      <c r="K231" s="65">
        <f xml:space="preserve"> CustomerData[[#This Row],[Quantity]] * CustomerData[[#This Row],[Price]]</f>
        <v>376040</v>
      </c>
      <c r="L231" s="65">
        <f xml:space="preserve"> CustomerData[[#This Row],[Price]] * CustomerData[[#This Row],[Discount]]</f>
        <v>59.5</v>
      </c>
      <c r="M231" s="67">
        <f xml:space="preserve"> (CustomerData[[#This Row],[Total_Revenue]]-CustomerData[[#This Row],[Discount_Amount]]) - CustomerData[[#This Row],[Total_Cost]]</f>
        <v>-69579.5</v>
      </c>
      <c r="N231" s="69" t="str">
        <f xml:space="preserve"> IF(CustomerData[[#This Row],[Profit/Loss]] &lt; 0, "Loss", IF(CustomerData[[#This Row],[Profit/Loss]] &gt; 0, "Profit"))</f>
        <v>Loss</v>
      </c>
    </row>
    <row r="232" spans="1:14" ht="15.75" customHeight="1" x14ac:dyDescent="0.25">
      <c r="A232" s="22">
        <v>231</v>
      </c>
      <c r="B232" s="22" t="s">
        <v>421</v>
      </c>
      <c r="C232" s="22">
        <v>34</v>
      </c>
      <c r="D232" s="22" t="s">
        <v>190</v>
      </c>
      <c r="E23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32" s="22">
        <v>2467</v>
      </c>
      <c r="G232" s="22">
        <v>324</v>
      </c>
      <c r="H232" s="22">
        <v>530</v>
      </c>
      <c r="I23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32" s="65">
        <f xml:space="preserve"> CustomerData[[#This Row],[Quantity]] *CustomerData[[#This Row],[Cost]]</f>
        <v>799308</v>
      </c>
      <c r="K232" s="65">
        <f xml:space="preserve"> CustomerData[[#This Row],[Quantity]] * CustomerData[[#This Row],[Price]]</f>
        <v>1307510</v>
      </c>
      <c r="L232" s="65">
        <f xml:space="preserve"> CustomerData[[#This Row],[Price]] * CustomerData[[#This Row],[Discount]]</f>
        <v>132.5</v>
      </c>
      <c r="M232" s="67">
        <f xml:space="preserve"> (CustomerData[[#This Row],[Total_Revenue]]-CustomerData[[#This Row],[Discount_Amount]]) - CustomerData[[#This Row],[Total_Cost]]</f>
        <v>508069.5</v>
      </c>
      <c r="N232" s="69" t="str">
        <f xml:space="preserve"> IF(CustomerData[[#This Row],[Profit/Loss]] &lt; 0, "Loss", IF(CustomerData[[#This Row],[Profit/Loss]] &gt; 0, "Profit"))</f>
        <v>Profit</v>
      </c>
    </row>
    <row r="233" spans="1:14" ht="15.75" customHeight="1" x14ac:dyDescent="0.25">
      <c r="A233" s="22">
        <v>232</v>
      </c>
      <c r="B233" s="22" t="s">
        <v>422</v>
      </c>
      <c r="C233" s="22">
        <v>64</v>
      </c>
      <c r="D233" s="22" t="s">
        <v>190</v>
      </c>
      <c r="E23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33" s="22">
        <v>1916</v>
      </c>
      <c r="G233" s="22">
        <v>315</v>
      </c>
      <c r="H233" s="22">
        <v>382</v>
      </c>
      <c r="I23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33" s="65">
        <f xml:space="preserve"> CustomerData[[#This Row],[Quantity]] *CustomerData[[#This Row],[Cost]]</f>
        <v>603540</v>
      </c>
      <c r="K233" s="65">
        <f xml:space="preserve"> CustomerData[[#This Row],[Quantity]] * CustomerData[[#This Row],[Price]]</f>
        <v>731912</v>
      </c>
      <c r="L233" s="65">
        <f xml:space="preserve"> CustomerData[[#This Row],[Price]] * CustomerData[[#This Row],[Discount]]</f>
        <v>95.5</v>
      </c>
      <c r="M233" s="67">
        <f xml:space="preserve"> (CustomerData[[#This Row],[Total_Revenue]]-CustomerData[[#This Row],[Discount_Amount]]) - CustomerData[[#This Row],[Total_Cost]]</f>
        <v>128276.5</v>
      </c>
      <c r="N233" s="69" t="str">
        <f xml:space="preserve"> IF(CustomerData[[#This Row],[Profit/Loss]] &lt; 0, "Loss", IF(CustomerData[[#This Row],[Profit/Loss]] &gt; 0, "Profit"))</f>
        <v>Profit</v>
      </c>
    </row>
    <row r="234" spans="1:14" ht="15.75" customHeight="1" x14ac:dyDescent="0.25">
      <c r="A234" s="22">
        <v>233</v>
      </c>
      <c r="B234" s="22" t="s">
        <v>423</v>
      </c>
      <c r="C234" s="22">
        <v>69</v>
      </c>
      <c r="D234" s="22" t="s">
        <v>190</v>
      </c>
      <c r="E23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34" s="22">
        <v>1818</v>
      </c>
      <c r="G234" s="22">
        <v>198</v>
      </c>
      <c r="H234" s="22">
        <v>240</v>
      </c>
      <c r="I23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34" s="65">
        <f xml:space="preserve"> CustomerData[[#This Row],[Quantity]] *CustomerData[[#This Row],[Cost]]</f>
        <v>359964</v>
      </c>
      <c r="K234" s="65">
        <f xml:space="preserve"> CustomerData[[#This Row],[Quantity]] * CustomerData[[#This Row],[Price]]</f>
        <v>436320</v>
      </c>
      <c r="L234" s="65">
        <f xml:space="preserve"> CustomerData[[#This Row],[Price]] * CustomerData[[#This Row],[Discount]]</f>
        <v>60</v>
      </c>
      <c r="M234" s="67">
        <f xml:space="preserve"> (CustomerData[[#This Row],[Total_Revenue]]-CustomerData[[#This Row],[Discount_Amount]]) - CustomerData[[#This Row],[Total_Cost]]</f>
        <v>76296</v>
      </c>
      <c r="N234" s="69" t="str">
        <f xml:space="preserve"> IF(CustomerData[[#This Row],[Profit/Loss]] &lt; 0, "Loss", IF(CustomerData[[#This Row],[Profit/Loss]] &gt; 0, "Profit"))</f>
        <v>Profit</v>
      </c>
    </row>
    <row r="235" spans="1:14" ht="15.75" customHeight="1" x14ac:dyDescent="0.25">
      <c r="A235" s="22">
        <v>234</v>
      </c>
      <c r="B235" s="22" t="s">
        <v>424</v>
      </c>
      <c r="C235" s="22">
        <v>28</v>
      </c>
      <c r="D235" s="22" t="s">
        <v>192</v>
      </c>
      <c r="E23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35" s="22">
        <v>2330</v>
      </c>
      <c r="G235" s="22">
        <v>111</v>
      </c>
      <c r="H235" s="22">
        <v>363</v>
      </c>
      <c r="I23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35" s="65">
        <f xml:space="preserve"> CustomerData[[#This Row],[Quantity]] *CustomerData[[#This Row],[Cost]]</f>
        <v>258630</v>
      </c>
      <c r="K235" s="65">
        <f xml:space="preserve"> CustomerData[[#This Row],[Quantity]] * CustomerData[[#This Row],[Price]]</f>
        <v>845790</v>
      </c>
      <c r="L235" s="65">
        <f xml:space="preserve"> CustomerData[[#This Row],[Price]] * CustomerData[[#This Row],[Discount]]</f>
        <v>90.75</v>
      </c>
      <c r="M235" s="67">
        <f xml:space="preserve"> (CustomerData[[#This Row],[Total_Revenue]]-CustomerData[[#This Row],[Discount_Amount]]) - CustomerData[[#This Row],[Total_Cost]]</f>
        <v>587069.25</v>
      </c>
      <c r="N235" s="69" t="str">
        <f xml:space="preserve"> IF(CustomerData[[#This Row],[Profit/Loss]] &lt; 0, "Loss", IF(CustomerData[[#This Row],[Profit/Loss]] &gt; 0, "Profit"))</f>
        <v>Profit</v>
      </c>
    </row>
    <row r="236" spans="1:14" ht="15.75" customHeight="1" x14ac:dyDescent="0.25">
      <c r="A236" s="22">
        <v>235</v>
      </c>
      <c r="B236" s="22" t="s">
        <v>425</v>
      </c>
      <c r="C236" s="22">
        <v>55</v>
      </c>
      <c r="D236" s="22" t="s">
        <v>190</v>
      </c>
      <c r="E23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36" s="22">
        <v>1725</v>
      </c>
      <c r="G236" s="22">
        <v>374</v>
      </c>
      <c r="H236" s="22">
        <v>306</v>
      </c>
      <c r="I23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36" s="65">
        <f xml:space="preserve"> CustomerData[[#This Row],[Quantity]] *CustomerData[[#This Row],[Cost]]</f>
        <v>645150</v>
      </c>
      <c r="K236" s="65">
        <f xml:space="preserve"> CustomerData[[#This Row],[Quantity]] * CustomerData[[#This Row],[Price]]</f>
        <v>527850</v>
      </c>
      <c r="L236" s="65">
        <f xml:space="preserve"> CustomerData[[#This Row],[Price]] * CustomerData[[#This Row],[Discount]]</f>
        <v>76.5</v>
      </c>
      <c r="M236" s="67">
        <f xml:space="preserve"> (CustomerData[[#This Row],[Total_Revenue]]-CustomerData[[#This Row],[Discount_Amount]]) - CustomerData[[#This Row],[Total_Cost]]</f>
        <v>-117376.5</v>
      </c>
      <c r="N236" s="69" t="str">
        <f xml:space="preserve"> IF(CustomerData[[#This Row],[Profit/Loss]] &lt; 0, "Loss", IF(CustomerData[[#This Row],[Profit/Loss]] &gt; 0, "Profit"))</f>
        <v>Loss</v>
      </c>
    </row>
    <row r="237" spans="1:14" ht="15.75" customHeight="1" x14ac:dyDescent="0.25">
      <c r="A237" s="22">
        <v>236</v>
      </c>
      <c r="B237" s="22" t="s">
        <v>426</v>
      </c>
      <c r="C237" s="22">
        <v>62</v>
      </c>
      <c r="D237" s="22" t="s">
        <v>190</v>
      </c>
      <c r="E23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37" s="22">
        <v>2339</v>
      </c>
      <c r="G237" s="22">
        <v>307</v>
      </c>
      <c r="H237" s="22">
        <v>306</v>
      </c>
      <c r="I23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37" s="65">
        <f xml:space="preserve"> CustomerData[[#This Row],[Quantity]] *CustomerData[[#This Row],[Cost]]</f>
        <v>718073</v>
      </c>
      <c r="K237" s="65">
        <f xml:space="preserve"> CustomerData[[#This Row],[Quantity]] * CustomerData[[#This Row],[Price]]</f>
        <v>715734</v>
      </c>
      <c r="L237" s="65">
        <f xml:space="preserve"> CustomerData[[#This Row],[Price]] * CustomerData[[#This Row],[Discount]]</f>
        <v>76.5</v>
      </c>
      <c r="M237" s="67">
        <f xml:space="preserve"> (CustomerData[[#This Row],[Total_Revenue]]-CustomerData[[#This Row],[Discount_Amount]]) - CustomerData[[#This Row],[Total_Cost]]</f>
        <v>-2415.5</v>
      </c>
      <c r="N237" s="69" t="str">
        <f xml:space="preserve"> IF(CustomerData[[#This Row],[Profit/Loss]] &lt; 0, "Loss", IF(CustomerData[[#This Row],[Profit/Loss]] &gt; 0, "Profit"))</f>
        <v>Loss</v>
      </c>
    </row>
    <row r="238" spans="1:14" ht="15.75" customHeight="1" x14ac:dyDescent="0.25">
      <c r="A238" s="22">
        <v>237</v>
      </c>
      <c r="B238" s="22" t="s">
        <v>427</v>
      </c>
      <c r="C238" s="22">
        <v>62</v>
      </c>
      <c r="D238" s="22" t="s">
        <v>192</v>
      </c>
      <c r="E23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38" s="22">
        <v>1075</v>
      </c>
      <c r="G238" s="22">
        <v>158</v>
      </c>
      <c r="H238" s="22">
        <v>434</v>
      </c>
      <c r="I23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38" s="65">
        <f xml:space="preserve"> CustomerData[[#This Row],[Quantity]] *CustomerData[[#This Row],[Cost]]</f>
        <v>169850</v>
      </c>
      <c r="K238" s="65">
        <f xml:space="preserve"> CustomerData[[#This Row],[Quantity]] * CustomerData[[#This Row],[Price]]</f>
        <v>466550</v>
      </c>
      <c r="L238" s="65">
        <f xml:space="preserve"> CustomerData[[#This Row],[Price]] * CustomerData[[#This Row],[Discount]]</f>
        <v>65.099999999999994</v>
      </c>
      <c r="M238" s="67">
        <f xml:space="preserve"> (CustomerData[[#This Row],[Total_Revenue]]-CustomerData[[#This Row],[Discount_Amount]]) - CustomerData[[#This Row],[Total_Cost]]</f>
        <v>296634.90000000002</v>
      </c>
      <c r="N238" s="69" t="str">
        <f xml:space="preserve"> IF(CustomerData[[#This Row],[Profit/Loss]] &lt; 0, "Loss", IF(CustomerData[[#This Row],[Profit/Loss]] &gt; 0, "Profit"))</f>
        <v>Profit</v>
      </c>
    </row>
    <row r="239" spans="1:14" ht="15.75" customHeight="1" x14ac:dyDescent="0.25">
      <c r="A239" s="22">
        <v>238</v>
      </c>
      <c r="B239" s="22" t="s">
        <v>428</v>
      </c>
      <c r="C239" s="22">
        <v>51</v>
      </c>
      <c r="D239" s="22" t="s">
        <v>192</v>
      </c>
      <c r="E23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39" s="22">
        <v>1972</v>
      </c>
      <c r="G239" s="22">
        <v>393</v>
      </c>
      <c r="H239" s="22">
        <v>273</v>
      </c>
      <c r="I23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39" s="65">
        <f xml:space="preserve"> CustomerData[[#This Row],[Quantity]] *CustomerData[[#This Row],[Cost]]</f>
        <v>774996</v>
      </c>
      <c r="K239" s="65">
        <f xml:space="preserve"> CustomerData[[#This Row],[Quantity]] * CustomerData[[#This Row],[Price]]</f>
        <v>538356</v>
      </c>
      <c r="L239" s="65">
        <f xml:space="preserve"> CustomerData[[#This Row],[Price]] * CustomerData[[#This Row],[Discount]]</f>
        <v>68.25</v>
      </c>
      <c r="M239" s="67">
        <f xml:space="preserve"> (CustomerData[[#This Row],[Total_Revenue]]-CustomerData[[#This Row],[Discount_Amount]]) - CustomerData[[#This Row],[Total_Cost]]</f>
        <v>-236708.25</v>
      </c>
      <c r="N239" s="69" t="str">
        <f xml:space="preserve"> IF(CustomerData[[#This Row],[Profit/Loss]] &lt; 0, "Loss", IF(CustomerData[[#This Row],[Profit/Loss]] &gt; 0, "Profit"))</f>
        <v>Loss</v>
      </c>
    </row>
    <row r="240" spans="1:14" ht="15.75" customHeight="1" x14ac:dyDescent="0.25">
      <c r="A240" s="22">
        <v>239</v>
      </c>
      <c r="B240" s="22" t="s">
        <v>429</v>
      </c>
      <c r="C240" s="22">
        <v>82</v>
      </c>
      <c r="D240" s="22" t="s">
        <v>190</v>
      </c>
      <c r="E24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40" s="22">
        <v>1663</v>
      </c>
      <c r="G240" s="22">
        <v>147</v>
      </c>
      <c r="H240" s="22">
        <v>215</v>
      </c>
      <c r="I24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40" s="65">
        <f xml:space="preserve"> CustomerData[[#This Row],[Quantity]] *CustomerData[[#This Row],[Cost]]</f>
        <v>244461</v>
      </c>
      <c r="K240" s="65">
        <f xml:space="preserve"> CustomerData[[#This Row],[Quantity]] * CustomerData[[#This Row],[Price]]</f>
        <v>357545</v>
      </c>
      <c r="L240" s="65">
        <f xml:space="preserve"> CustomerData[[#This Row],[Price]] * CustomerData[[#This Row],[Discount]]</f>
        <v>53.75</v>
      </c>
      <c r="M240" s="67">
        <f xml:space="preserve"> (CustomerData[[#This Row],[Total_Revenue]]-CustomerData[[#This Row],[Discount_Amount]]) - CustomerData[[#This Row],[Total_Cost]]</f>
        <v>113030.25</v>
      </c>
      <c r="N240" s="69" t="str">
        <f xml:space="preserve"> IF(CustomerData[[#This Row],[Profit/Loss]] &lt; 0, "Loss", IF(CustomerData[[#This Row],[Profit/Loss]] &gt; 0, "Profit"))</f>
        <v>Profit</v>
      </c>
    </row>
    <row r="241" spans="1:14" ht="15.75" customHeight="1" x14ac:dyDescent="0.25">
      <c r="A241" s="22">
        <v>240</v>
      </c>
      <c r="B241" s="22" t="s">
        <v>430</v>
      </c>
      <c r="C241" s="22">
        <v>67</v>
      </c>
      <c r="D241" s="22" t="s">
        <v>192</v>
      </c>
      <c r="E24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41" s="22">
        <v>2109</v>
      </c>
      <c r="G241" s="22">
        <v>258</v>
      </c>
      <c r="H241" s="22">
        <v>483</v>
      </c>
      <c r="I24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41" s="65">
        <f xml:space="preserve"> CustomerData[[#This Row],[Quantity]] *CustomerData[[#This Row],[Cost]]</f>
        <v>544122</v>
      </c>
      <c r="K241" s="65">
        <f xml:space="preserve"> CustomerData[[#This Row],[Quantity]] * CustomerData[[#This Row],[Price]]</f>
        <v>1018647</v>
      </c>
      <c r="L241" s="65">
        <f xml:space="preserve"> CustomerData[[#This Row],[Price]] * CustomerData[[#This Row],[Discount]]</f>
        <v>120.75</v>
      </c>
      <c r="M241" s="67">
        <f xml:space="preserve"> (CustomerData[[#This Row],[Total_Revenue]]-CustomerData[[#This Row],[Discount_Amount]]) - CustomerData[[#This Row],[Total_Cost]]</f>
        <v>474404.25</v>
      </c>
      <c r="N241" s="69" t="str">
        <f xml:space="preserve"> IF(CustomerData[[#This Row],[Profit/Loss]] &lt; 0, "Loss", IF(CustomerData[[#This Row],[Profit/Loss]] &gt; 0, "Profit"))</f>
        <v>Profit</v>
      </c>
    </row>
    <row r="242" spans="1:14" ht="15.75" customHeight="1" x14ac:dyDescent="0.25">
      <c r="A242" s="22">
        <v>241</v>
      </c>
      <c r="B242" s="22" t="s">
        <v>431</v>
      </c>
      <c r="C242" s="22">
        <v>51</v>
      </c>
      <c r="D242" s="22" t="s">
        <v>190</v>
      </c>
      <c r="E24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42" s="22">
        <v>2207</v>
      </c>
      <c r="G242" s="22">
        <v>146</v>
      </c>
      <c r="H242" s="22">
        <v>230</v>
      </c>
      <c r="I24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42" s="65">
        <f xml:space="preserve"> CustomerData[[#This Row],[Quantity]] *CustomerData[[#This Row],[Cost]]</f>
        <v>322222</v>
      </c>
      <c r="K242" s="65">
        <f xml:space="preserve"> CustomerData[[#This Row],[Quantity]] * CustomerData[[#This Row],[Price]]</f>
        <v>507610</v>
      </c>
      <c r="L242" s="65">
        <f xml:space="preserve"> CustomerData[[#This Row],[Price]] * CustomerData[[#This Row],[Discount]]</f>
        <v>57.5</v>
      </c>
      <c r="M242" s="67">
        <f xml:space="preserve"> (CustomerData[[#This Row],[Total_Revenue]]-CustomerData[[#This Row],[Discount_Amount]]) - CustomerData[[#This Row],[Total_Cost]]</f>
        <v>185330.5</v>
      </c>
      <c r="N242" s="69" t="str">
        <f xml:space="preserve"> IF(CustomerData[[#This Row],[Profit/Loss]] &lt; 0, "Loss", IF(CustomerData[[#This Row],[Profit/Loss]] &gt; 0, "Profit"))</f>
        <v>Profit</v>
      </c>
    </row>
    <row r="243" spans="1:14" ht="15.75" customHeight="1" x14ac:dyDescent="0.25">
      <c r="A243" s="22">
        <v>242</v>
      </c>
      <c r="B243" s="22" t="s">
        <v>432</v>
      </c>
      <c r="C243" s="22">
        <v>48</v>
      </c>
      <c r="D243" s="22" t="s">
        <v>190</v>
      </c>
      <c r="E24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43" s="22">
        <v>2089</v>
      </c>
      <c r="G243" s="22">
        <v>329</v>
      </c>
      <c r="H243" s="22">
        <v>444</v>
      </c>
      <c r="I24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43" s="65">
        <f xml:space="preserve"> CustomerData[[#This Row],[Quantity]] *CustomerData[[#This Row],[Cost]]</f>
        <v>687281</v>
      </c>
      <c r="K243" s="65">
        <f xml:space="preserve"> CustomerData[[#This Row],[Quantity]] * CustomerData[[#This Row],[Price]]</f>
        <v>927516</v>
      </c>
      <c r="L243" s="65">
        <f xml:space="preserve"> CustomerData[[#This Row],[Price]] * CustomerData[[#This Row],[Discount]]</f>
        <v>111</v>
      </c>
      <c r="M243" s="67">
        <f xml:space="preserve"> (CustomerData[[#This Row],[Total_Revenue]]-CustomerData[[#This Row],[Discount_Amount]]) - CustomerData[[#This Row],[Total_Cost]]</f>
        <v>240124</v>
      </c>
      <c r="N243" s="69" t="str">
        <f xml:space="preserve"> IF(CustomerData[[#This Row],[Profit/Loss]] &lt; 0, "Loss", IF(CustomerData[[#This Row],[Profit/Loss]] &gt; 0, "Profit"))</f>
        <v>Profit</v>
      </c>
    </row>
    <row r="244" spans="1:14" ht="15.75" customHeight="1" x14ac:dyDescent="0.25">
      <c r="A244" s="22">
        <v>243</v>
      </c>
      <c r="B244" s="22" t="s">
        <v>433</v>
      </c>
      <c r="C244" s="22">
        <v>76</v>
      </c>
      <c r="D244" s="22" t="s">
        <v>192</v>
      </c>
      <c r="E24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44" s="22">
        <v>1636</v>
      </c>
      <c r="G244" s="22">
        <v>344</v>
      </c>
      <c r="H244" s="22">
        <v>389</v>
      </c>
      <c r="I24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44" s="65">
        <f xml:space="preserve"> CustomerData[[#This Row],[Quantity]] *CustomerData[[#This Row],[Cost]]</f>
        <v>562784</v>
      </c>
      <c r="K244" s="65">
        <f xml:space="preserve"> CustomerData[[#This Row],[Quantity]] * CustomerData[[#This Row],[Price]]</f>
        <v>636404</v>
      </c>
      <c r="L244" s="65">
        <f xml:space="preserve"> CustomerData[[#This Row],[Price]] * CustomerData[[#This Row],[Discount]]</f>
        <v>97.25</v>
      </c>
      <c r="M244" s="67">
        <f xml:space="preserve"> (CustomerData[[#This Row],[Total_Revenue]]-CustomerData[[#This Row],[Discount_Amount]]) - CustomerData[[#This Row],[Total_Cost]]</f>
        <v>73522.75</v>
      </c>
      <c r="N244" s="69" t="str">
        <f xml:space="preserve"> IF(CustomerData[[#This Row],[Profit/Loss]] &lt; 0, "Loss", IF(CustomerData[[#This Row],[Profit/Loss]] &gt; 0, "Profit"))</f>
        <v>Profit</v>
      </c>
    </row>
    <row r="245" spans="1:14" ht="15.75" customHeight="1" x14ac:dyDescent="0.25">
      <c r="A245" s="22">
        <v>244</v>
      </c>
      <c r="B245" s="22" t="s">
        <v>434</v>
      </c>
      <c r="C245" s="22">
        <v>34</v>
      </c>
      <c r="D245" s="22" t="s">
        <v>190</v>
      </c>
      <c r="E24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45" s="22">
        <v>1753</v>
      </c>
      <c r="G245" s="22">
        <v>345</v>
      </c>
      <c r="H245" s="22">
        <v>511</v>
      </c>
      <c r="I24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45" s="65">
        <f xml:space="preserve"> CustomerData[[#This Row],[Quantity]] *CustomerData[[#This Row],[Cost]]</f>
        <v>604785</v>
      </c>
      <c r="K245" s="65">
        <f xml:space="preserve"> CustomerData[[#This Row],[Quantity]] * CustomerData[[#This Row],[Price]]</f>
        <v>895783</v>
      </c>
      <c r="L245" s="65">
        <f xml:space="preserve"> CustomerData[[#This Row],[Price]] * CustomerData[[#This Row],[Discount]]</f>
        <v>127.75</v>
      </c>
      <c r="M245" s="67">
        <f xml:space="preserve"> (CustomerData[[#This Row],[Total_Revenue]]-CustomerData[[#This Row],[Discount_Amount]]) - CustomerData[[#This Row],[Total_Cost]]</f>
        <v>290870.25</v>
      </c>
      <c r="N245" s="69" t="str">
        <f xml:space="preserve"> IF(CustomerData[[#This Row],[Profit/Loss]] &lt; 0, "Loss", IF(CustomerData[[#This Row],[Profit/Loss]] &gt; 0, "Profit"))</f>
        <v>Profit</v>
      </c>
    </row>
    <row r="246" spans="1:14" ht="15.75" customHeight="1" x14ac:dyDescent="0.25">
      <c r="A246" s="22">
        <v>245</v>
      </c>
      <c r="B246" s="22" t="s">
        <v>435</v>
      </c>
      <c r="C246" s="22">
        <v>83</v>
      </c>
      <c r="D246" s="22" t="s">
        <v>192</v>
      </c>
      <c r="E24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46" s="22">
        <v>1024</v>
      </c>
      <c r="G246" s="22">
        <v>309</v>
      </c>
      <c r="H246" s="22">
        <v>316</v>
      </c>
      <c r="I24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46" s="65">
        <f xml:space="preserve"> CustomerData[[#This Row],[Quantity]] *CustomerData[[#This Row],[Cost]]</f>
        <v>316416</v>
      </c>
      <c r="K246" s="65">
        <f xml:space="preserve"> CustomerData[[#This Row],[Quantity]] * CustomerData[[#This Row],[Price]]</f>
        <v>323584</v>
      </c>
      <c r="L246" s="65">
        <f xml:space="preserve"> CustomerData[[#This Row],[Price]] * CustomerData[[#This Row],[Discount]]</f>
        <v>47.4</v>
      </c>
      <c r="M246" s="67">
        <f xml:space="preserve"> (CustomerData[[#This Row],[Total_Revenue]]-CustomerData[[#This Row],[Discount_Amount]]) - CustomerData[[#This Row],[Total_Cost]]</f>
        <v>7120.5999999999767</v>
      </c>
      <c r="N246" s="69" t="str">
        <f xml:space="preserve"> IF(CustomerData[[#This Row],[Profit/Loss]] &lt; 0, "Loss", IF(CustomerData[[#This Row],[Profit/Loss]] &gt; 0, "Profit"))</f>
        <v>Profit</v>
      </c>
    </row>
    <row r="247" spans="1:14" ht="15.75" customHeight="1" x14ac:dyDescent="0.25">
      <c r="A247" s="22">
        <v>246</v>
      </c>
      <c r="B247" s="22" t="s">
        <v>436</v>
      </c>
      <c r="C247" s="22">
        <v>37</v>
      </c>
      <c r="D247" s="22" t="s">
        <v>190</v>
      </c>
      <c r="E24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47" s="22">
        <v>2491</v>
      </c>
      <c r="G247" s="22">
        <v>126</v>
      </c>
      <c r="H247" s="22">
        <v>443</v>
      </c>
      <c r="I24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47" s="65">
        <f xml:space="preserve"> CustomerData[[#This Row],[Quantity]] *CustomerData[[#This Row],[Cost]]</f>
        <v>313866</v>
      </c>
      <c r="K247" s="65">
        <f xml:space="preserve"> CustomerData[[#This Row],[Quantity]] * CustomerData[[#This Row],[Price]]</f>
        <v>1103513</v>
      </c>
      <c r="L247" s="65">
        <f xml:space="preserve"> CustomerData[[#This Row],[Price]] * CustomerData[[#This Row],[Discount]]</f>
        <v>110.75</v>
      </c>
      <c r="M247" s="67">
        <f xml:space="preserve"> (CustomerData[[#This Row],[Total_Revenue]]-CustomerData[[#This Row],[Discount_Amount]]) - CustomerData[[#This Row],[Total_Cost]]</f>
        <v>789536.25</v>
      </c>
      <c r="N247" s="69" t="str">
        <f xml:space="preserve"> IF(CustomerData[[#This Row],[Profit/Loss]] &lt; 0, "Loss", IF(CustomerData[[#This Row],[Profit/Loss]] &gt; 0, "Profit"))</f>
        <v>Profit</v>
      </c>
    </row>
    <row r="248" spans="1:14" ht="15.75" customHeight="1" x14ac:dyDescent="0.25">
      <c r="A248" s="22">
        <v>247</v>
      </c>
      <c r="B248" s="22" t="s">
        <v>437</v>
      </c>
      <c r="C248" s="22">
        <v>45</v>
      </c>
      <c r="D248" s="22" t="s">
        <v>190</v>
      </c>
      <c r="E24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48" s="22">
        <v>1599</v>
      </c>
      <c r="G248" s="22">
        <v>101</v>
      </c>
      <c r="H248" s="22">
        <v>395</v>
      </c>
      <c r="I24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48" s="65">
        <f xml:space="preserve"> CustomerData[[#This Row],[Quantity]] *CustomerData[[#This Row],[Cost]]</f>
        <v>161499</v>
      </c>
      <c r="K248" s="65">
        <f xml:space="preserve"> CustomerData[[#This Row],[Quantity]] * CustomerData[[#This Row],[Price]]</f>
        <v>631605</v>
      </c>
      <c r="L248" s="65">
        <f xml:space="preserve"> CustomerData[[#This Row],[Price]] * CustomerData[[#This Row],[Discount]]</f>
        <v>98.75</v>
      </c>
      <c r="M248" s="67">
        <f xml:space="preserve"> (CustomerData[[#This Row],[Total_Revenue]]-CustomerData[[#This Row],[Discount_Amount]]) - CustomerData[[#This Row],[Total_Cost]]</f>
        <v>470007.25</v>
      </c>
      <c r="N248" s="69" t="str">
        <f xml:space="preserve"> IF(CustomerData[[#This Row],[Profit/Loss]] &lt; 0, "Loss", IF(CustomerData[[#This Row],[Profit/Loss]] &gt; 0, "Profit"))</f>
        <v>Profit</v>
      </c>
    </row>
    <row r="249" spans="1:14" ht="15.75" customHeight="1" x14ac:dyDescent="0.25">
      <c r="A249" s="22">
        <v>248</v>
      </c>
      <c r="B249" s="22" t="s">
        <v>438</v>
      </c>
      <c r="C249" s="22">
        <v>65</v>
      </c>
      <c r="D249" s="22" t="s">
        <v>192</v>
      </c>
      <c r="E24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49" s="22">
        <v>1478</v>
      </c>
      <c r="G249" s="22">
        <v>228</v>
      </c>
      <c r="H249" s="22">
        <v>282</v>
      </c>
      <c r="I24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49" s="65">
        <f xml:space="preserve"> CustomerData[[#This Row],[Quantity]] *CustomerData[[#This Row],[Cost]]</f>
        <v>336984</v>
      </c>
      <c r="K249" s="65">
        <f xml:space="preserve"> CustomerData[[#This Row],[Quantity]] * CustomerData[[#This Row],[Price]]</f>
        <v>416796</v>
      </c>
      <c r="L249" s="65">
        <f xml:space="preserve"> CustomerData[[#This Row],[Price]] * CustomerData[[#This Row],[Discount]]</f>
        <v>42.3</v>
      </c>
      <c r="M249" s="67">
        <f xml:space="preserve"> (CustomerData[[#This Row],[Total_Revenue]]-CustomerData[[#This Row],[Discount_Amount]]) - CustomerData[[#This Row],[Total_Cost]]</f>
        <v>79769.700000000012</v>
      </c>
      <c r="N249" s="69" t="str">
        <f xml:space="preserve"> IF(CustomerData[[#This Row],[Profit/Loss]] &lt; 0, "Loss", IF(CustomerData[[#This Row],[Profit/Loss]] &gt; 0, "Profit"))</f>
        <v>Profit</v>
      </c>
    </row>
    <row r="250" spans="1:14" ht="15.75" customHeight="1" x14ac:dyDescent="0.25">
      <c r="A250" s="22">
        <v>249</v>
      </c>
      <c r="B250" s="22" t="s">
        <v>439</v>
      </c>
      <c r="C250" s="22">
        <v>85</v>
      </c>
      <c r="D250" s="22" t="s">
        <v>190</v>
      </c>
      <c r="E25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50" s="22">
        <v>2276</v>
      </c>
      <c r="G250" s="22">
        <v>108</v>
      </c>
      <c r="H250" s="22">
        <v>318</v>
      </c>
      <c r="I25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50" s="65">
        <f xml:space="preserve"> CustomerData[[#This Row],[Quantity]] *CustomerData[[#This Row],[Cost]]</f>
        <v>245808</v>
      </c>
      <c r="K250" s="65">
        <f xml:space="preserve"> CustomerData[[#This Row],[Quantity]] * CustomerData[[#This Row],[Price]]</f>
        <v>723768</v>
      </c>
      <c r="L250" s="65">
        <f xml:space="preserve"> CustomerData[[#This Row],[Price]] * CustomerData[[#This Row],[Discount]]</f>
        <v>79.5</v>
      </c>
      <c r="M250" s="67">
        <f xml:space="preserve"> (CustomerData[[#This Row],[Total_Revenue]]-CustomerData[[#This Row],[Discount_Amount]]) - CustomerData[[#This Row],[Total_Cost]]</f>
        <v>477880.5</v>
      </c>
      <c r="N250" s="69" t="str">
        <f xml:space="preserve"> IF(CustomerData[[#This Row],[Profit/Loss]] &lt; 0, "Loss", IF(CustomerData[[#This Row],[Profit/Loss]] &gt; 0, "Profit"))</f>
        <v>Profit</v>
      </c>
    </row>
    <row r="251" spans="1:14" ht="15.75" customHeight="1" x14ac:dyDescent="0.25">
      <c r="A251" s="22">
        <v>250</v>
      </c>
      <c r="B251" s="22" t="s">
        <v>440</v>
      </c>
      <c r="C251" s="22">
        <v>20</v>
      </c>
      <c r="D251" s="22" t="s">
        <v>192</v>
      </c>
      <c r="E25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51" s="22">
        <v>1455</v>
      </c>
      <c r="G251" s="22">
        <v>302</v>
      </c>
      <c r="H251" s="22">
        <v>445</v>
      </c>
      <c r="I25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51" s="65">
        <f xml:space="preserve"> CustomerData[[#This Row],[Quantity]] *CustomerData[[#This Row],[Cost]]</f>
        <v>439410</v>
      </c>
      <c r="K251" s="65">
        <f xml:space="preserve"> CustomerData[[#This Row],[Quantity]] * CustomerData[[#This Row],[Price]]</f>
        <v>647475</v>
      </c>
      <c r="L251" s="65">
        <f xml:space="preserve"> CustomerData[[#This Row],[Price]] * CustomerData[[#This Row],[Discount]]</f>
        <v>66.75</v>
      </c>
      <c r="M251" s="67">
        <f xml:space="preserve"> (CustomerData[[#This Row],[Total_Revenue]]-CustomerData[[#This Row],[Discount_Amount]]) - CustomerData[[#This Row],[Total_Cost]]</f>
        <v>207998.25</v>
      </c>
      <c r="N251" s="69" t="str">
        <f xml:space="preserve"> IF(CustomerData[[#This Row],[Profit/Loss]] &lt; 0, "Loss", IF(CustomerData[[#This Row],[Profit/Loss]] &gt; 0, "Profit"))</f>
        <v>Profit</v>
      </c>
    </row>
    <row r="252" spans="1:14" ht="15.75" customHeight="1" x14ac:dyDescent="0.25">
      <c r="A252" s="22">
        <v>251</v>
      </c>
      <c r="B252" s="22" t="s">
        <v>441</v>
      </c>
      <c r="C252" s="22">
        <v>62</v>
      </c>
      <c r="D252" s="22" t="s">
        <v>190</v>
      </c>
      <c r="E25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52" s="22">
        <v>1522</v>
      </c>
      <c r="G252" s="22">
        <v>129</v>
      </c>
      <c r="H252" s="22">
        <v>292</v>
      </c>
      <c r="I25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52" s="65">
        <f xml:space="preserve"> CustomerData[[#This Row],[Quantity]] *CustomerData[[#This Row],[Cost]]</f>
        <v>196338</v>
      </c>
      <c r="K252" s="65">
        <f xml:space="preserve"> CustomerData[[#This Row],[Quantity]] * CustomerData[[#This Row],[Price]]</f>
        <v>444424</v>
      </c>
      <c r="L252" s="65">
        <f xml:space="preserve"> CustomerData[[#This Row],[Price]] * CustomerData[[#This Row],[Discount]]</f>
        <v>73</v>
      </c>
      <c r="M252" s="67">
        <f xml:space="preserve"> (CustomerData[[#This Row],[Total_Revenue]]-CustomerData[[#This Row],[Discount_Amount]]) - CustomerData[[#This Row],[Total_Cost]]</f>
        <v>248013</v>
      </c>
      <c r="N252" s="69" t="str">
        <f xml:space="preserve"> IF(CustomerData[[#This Row],[Profit/Loss]] &lt; 0, "Loss", IF(CustomerData[[#This Row],[Profit/Loss]] &gt; 0, "Profit"))</f>
        <v>Profit</v>
      </c>
    </row>
    <row r="253" spans="1:14" ht="15.75" customHeight="1" x14ac:dyDescent="0.25">
      <c r="A253" s="22">
        <v>252</v>
      </c>
      <c r="B253" s="22" t="s">
        <v>442</v>
      </c>
      <c r="C253" s="22">
        <v>48</v>
      </c>
      <c r="D253" s="22" t="s">
        <v>190</v>
      </c>
      <c r="E25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53" s="22">
        <v>2005</v>
      </c>
      <c r="G253" s="22">
        <v>292</v>
      </c>
      <c r="H253" s="22">
        <v>344</v>
      </c>
      <c r="I25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53" s="65">
        <f xml:space="preserve"> CustomerData[[#This Row],[Quantity]] *CustomerData[[#This Row],[Cost]]</f>
        <v>585460</v>
      </c>
      <c r="K253" s="65">
        <f xml:space="preserve"> CustomerData[[#This Row],[Quantity]] * CustomerData[[#This Row],[Price]]</f>
        <v>689720</v>
      </c>
      <c r="L253" s="65">
        <f xml:space="preserve"> CustomerData[[#This Row],[Price]] * CustomerData[[#This Row],[Discount]]</f>
        <v>86</v>
      </c>
      <c r="M253" s="67">
        <f xml:space="preserve"> (CustomerData[[#This Row],[Total_Revenue]]-CustomerData[[#This Row],[Discount_Amount]]) - CustomerData[[#This Row],[Total_Cost]]</f>
        <v>104174</v>
      </c>
      <c r="N253" s="69" t="str">
        <f xml:space="preserve"> IF(CustomerData[[#This Row],[Profit/Loss]] &lt; 0, "Loss", IF(CustomerData[[#This Row],[Profit/Loss]] &gt; 0, "Profit"))</f>
        <v>Profit</v>
      </c>
    </row>
    <row r="254" spans="1:14" ht="15.75" customHeight="1" x14ac:dyDescent="0.25">
      <c r="A254" s="22">
        <v>253</v>
      </c>
      <c r="B254" s="22" t="s">
        <v>443</v>
      </c>
      <c r="C254" s="22">
        <v>48</v>
      </c>
      <c r="D254" s="22" t="s">
        <v>190</v>
      </c>
      <c r="E25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54" s="22">
        <v>1104</v>
      </c>
      <c r="G254" s="22">
        <v>163</v>
      </c>
      <c r="H254" s="22">
        <v>515</v>
      </c>
      <c r="I25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54" s="65">
        <f xml:space="preserve"> CustomerData[[#This Row],[Quantity]] *CustomerData[[#This Row],[Cost]]</f>
        <v>179952</v>
      </c>
      <c r="K254" s="65">
        <f xml:space="preserve"> CustomerData[[#This Row],[Quantity]] * CustomerData[[#This Row],[Price]]</f>
        <v>568560</v>
      </c>
      <c r="L254" s="65">
        <f xml:space="preserve"> CustomerData[[#This Row],[Price]] * CustomerData[[#This Row],[Discount]]</f>
        <v>77.25</v>
      </c>
      <c r="M254" s="67">
        <f xml:space="preserve"> (CustomerData[[#This Row],[Total_Revenue]]-CustomerData[[#This Row],[Discount_Amount]]) - CustomerData[[#This Row],[Total_Cost]]</f>
        <v>388530.75</v>
      </c>
      <c r="N254" s="69" t="str">
        <f xml:space="preserve"> IF(CustomerData[[#This Row],[Profit/Loss]] &lt; 0, "Loss", IF(CustomerData[[#This Row],[Profit/Loss]] &gt; 0, "Profit"))</f>
        <v>Profit</v>
      </c>
    </row>
    <row r="255" spans="1:14" ht="15.75" customHeight="1" x14ac:dyDescent="0.25">
      <c r="A255" s="22">
        <v>254</v>
      </c>
      <c r="B255" s="22" t="s">
        <v>444</v>
      </c>
      <c r="C255" s="22">
        <v>69</v>
      </c>
      <c r="D255" s="22" t="s">
        <v>192</v>
      </c>
      <c r="E25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55" s="22">
        <v>1728</v>
      </c>
      <c r="G255" s="22">
        <v>321</v>
      </c>
      <c r="H255" s="22">
        <v>436</v>
      </c>
      <c r="I25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55" s="65">
        <f xml:space="preserve"> CustomerData[[#This Row],[Quantity]] *CustomerData[[#This Row],[Cost]]</f>
        <v>554688</v>
      </c>
      <c r="K255" s="65">
        <f xml:space="preserve"> CustomerData[[#This Row],[Quantity]] * CustomerData[[#This Row],[Price]]</f>
        <v>753408</v>
      </c>
      <c r="L255" s="65">
        <f xml:space="preserve"> CustomerData[[#This Row],[Price]] * CustomerData[[#This Row],[Discount]]</f>
        <v>109</v>
      </c>
      <c r="M255" s="67">
        <f xml:space="preserve"> (CustomerData[[#This Row],[Total_Revenue]]-CustomerData[[#This Row],[Discount_Amount]]) - CustomerData[[#This Row],[Total_Cost]]</f>
        <v>198611</v>
      </c>
      <c r="N255" s="69" t="str">
        <f xml:space="preserve"> IF(CustomerData[[#This Row],[Profit/Loss]] &lt; 0, "Loss", IF(CustomerData[[#This Row],[Profit/Loss]] &gt; 0, "Profit"))</f>
        <v>Profit</v>
      </c>
    </row>
    <row r="256" spans="1:14" ht="15.75" customHeight="1" x14ac:dyDescent="0.25">
      <c r="A256" s="22">
        <v>255</v>
      </c>
      <c r="B256" s="22" t="s">
        <v>445</v>
      </c>
      <c r="C256" s="22">
        <v>83</v>
      </c>
      <c r="D256" s="22" t="s">
        <v>192</v>
      </c>
      <c r="E25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56" s="22">
        <v>2458</v>
      </c>
      <c r="G256" s="22">
        <v>191</v>
      </c>
      <c r="H256" s="22">
        <v>231</v>
      </c>
      <c r="I25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56" s="65">
        <f xml:space="preserve"> CustomerData[[#This Row],[Quantity]] *CustomerData[[#This Row],[Cost]]</f>
        <v>469478</v>
      </c>
      <c r="K256" s="65">
        <f xml:space="preserve"> CustomerData[[#This Row],[Quantity]] * CustomerData[[#This Row],[Price]]</f>
        <v>567798</v>
      </c>
      <c r="L256" s="65">
        <f xml:space="preserve"> CustomerData[[#This Row],[Price]] * CustomerData[[#This Row],[Discount]]</f>
        <v>57.75</v>
      </c>
      <c r="M256" s="67">
        <f xml:space="preserve"> (CustomerData[[#This Row],[Total_Revenue]]-CustomerData[[#This Row],[Discount_Amount]]) - CustomerData[[#This Row],[Total_Cost]]</f>
        <v>98262.25</v>
      </c>
      <c r="N256" s="69" t="str">
        <f xml:space="preserve"> IF(CustomerData[[#This Row],[Profit/Loss]] &lt; 0, "Loss", IF(CustomerData[[#This Row],[Profit/Loss]] &gt; 0, "Profit"))</f>
        <v>Profit</v>
      </c>
    </row>
    <row r="257" spans="1:14" ht="15.75" customHeight="1" x14ac:dyDescent="0.25">
      <c r="A257" s="22">
        <v>256</v>
      </c>
      <c r="B257" s="22" t="s">
        <v>446</v>
      </c>
      <c r="C257" s="22">
        <v>31</v>
      </c>
      <c r="D257" s="22" t="s">
        <v>190</v>
      </c>
      <c r="E25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57" s="22">
        <v>1526</v>
      </c>
      <c r="G257" s="22">
        <v>317</v>
      </c>
      <c r="H257" s="22">
        <v>285</v>
      </c>
      <c r="I25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57" s="65">
        <f xml:space="preserve"> CustomerData[[#This Row],[Quantity]] *CustomerData[[#This Row],[Cost]]</f>
        <v>483742</v>
      </c>
      <c r="K257" s="65">
        <f xml:space="preserve"> CustomerData[[#This Row],[Quantity]] * CustomerData[[#This Row],[Price]]</f>
        <v>434910</v>
      </c>
      <c r="L257" s="65">
        <f xml:space="preserve"> CustomerData[[#This Row],[Price]] * CustomerData[[#This Row],[Discount]]</f>
        <v>71.25</v>
      </c>
      <c r="M257" s="67">
        <f xml:space="preserve"> (CustomerData[[#This Row],[Total_Revenue]]-CustomerData[[#This Row],[Discount_Amount]]) - CustomerData[[#This Row],[Total_Cost]]</f>
        <v>-48903.25</v>
      </c>
      <c r="N257" s="69" t="str">
        <f xml:space="preserve"> IF(CustomerData[[#This Row],[Profit/Loss]] &lt; 0, "Loss", IF(CustomerData[[#This Row],[Profit/Loss]] &gt; 0, "Profit"))</f>
        <v>Loss</v>
      </c>
    </row>
    <row r="258" spans="1:14" ht="15.75" customHeight="1" x14ac:dyDescent="0.25">
      <c r="A258" s="22">
        <v>257</v>
      </c>
      <c r="B258" s="22" t="s">
        <v>447</v>
      </c>
      <c r="C258" s="22">
        <v>59</v>
      </c>
      <c r="D258" s="22" t="s">
        <v>190</v>
      </c>
      <c r="E25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58" s="22">
        <v>1848</v>
      </c>
      <c r="G258" s="22">
        <v>384</v>
      </c>
      <c r="H258" s="22">
        <v>331</v>
      </c>
      <c r="I25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58" s="65">
        <f xml:space="preserve"> CustomerData[[#This Row],[Quantity]] *CustomerData[[#This Row],[Cost]]</f>
        <v>709632</v>
      </c>
      <c r="K258" s="65">
        <f xml:space="preserve"> CustomerData[[#This Row],[Quantity]] * CustomerData[[#This Row],[Price]]</f>
        <v>611688</v>
      </c>
      <c r="L258" s="65">
        <f xml:space="preserve"> CustomerData[[#This Row],[Price]] * CustomerData[[#This Row],[Discount]]</f>
        <v>82.75</v>
      </c>
      <c r="M258" s="67">
        <f xml:space="preserve"> (CustomerData[[#This Row],[Total_Revenue]]-CustomerData[[#This Row],[Discount_Amount]]) - CustomerData[[#This Row],[Total_Cost]]</f>
        <v>-98026.75</v>
      </c>
      <c r="N258" s="69" t="str">
        <f xml:space="preserve"> IF(CustomerData[[#This Row],[Profit/Loss]] &lt; 0, "Loss", IF(CustomerData[[#This Row],[Profit/Loss]] &gt; 0, "Profit"))</f>
        <v>Loss</v>
      </c>
    </row>
    <row r="259" spans="1:14" ht="15.75" customHeight="1" x14ac:dyDescent="0.25">
      <c r="A259" s="22">
        <v>258</v>
      </c>
      <c r="B259" s="22" t="s">
        <v>448</v>
      </c>
      <c r="C259" s="22">
        <v>57</v>
      </c>
      <c r="D259" s="22" t="s">
        <v>190</v>
      </c>
      <c r="E25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59" s="22">
        <v>1329</v>
      </c>
      <c r="G259" s="22">
        <v>103</v>
      </c>
      <c r="H259" s="22">
        <v>273</v>
      </c>
      <c r="I25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59" s="65">
        <f xml:space="preserve"> CustomerData[[#This Row],[Quantity]] *CustomerData[[#This Row],[Cost]]</f>
        <v>136887</v>
      </c>
      <c r="K259" s="65">
        <f xml:space="preserve"> CustomerData[[#This Row],[Quantity]] * CustomerData[[#This Row],[Price]]</f>
        <v>362817</v>
      </c>
      <c r="L259" s="65">
        <f xml:space="preserve"> CustomerData[[#This Row],[Price]] * CustomerData[[#This Row],[Discount]]</f>
        <v>40.949999999999996</v>
      </c>
      <c r="M259" s="67">
        <f xml:space="preserve"> (CustomerData[[#This Row],[Total_Revenue]]-CustomerData[[#This Row],[Discount_Amount]]) - CustomerData[[#This Row],[Total_Cost]]</f>
        <v>225889.05</v>
      </c>
      <c r="N259" s="69" t="str">
        <f xml:space="preserve"> IF(CustomerData[[#This Row],[Profit/Loss]] &lt; 0, "Loss", IF(CustomerData[[#This Row],[Profit/Loss]] &gt; 0, "Profit"))</f>
        <v>Profit</v>
      </c>
    </row>
    <row r="260" spans="1:14" ht="15.75" customHeight="1" x14ac:dyDescent="0.25">
      <c r="A260" s="22">
        <v>259</v>
      </c>
      <c r="B260" s="22" t="s">
        <v>449</v>
      </c>
      <c r="C260" s="22">
        <v>48</v>
      </c>
      <c r="D260" s="22" t="s">
        <v>190</v>
      </c>
      <c r="E26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60" s="22">
        <v>1931</v>
      </c>
      <c r="G260" s="22">
        <v>307</v>
      </c>
      <c r="H260" s="22">
        <v>333</v>
      </c>
      <c r="I26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60" s="65">
        <f xml:space="preserve"> CustomerData[[#This Row],[Quantity]] *CustomerData[[#This Row],[Cost]]</f>
        <v>592817</v>
      </c>
      <c r="K260" s="65">
        <f xml:space="preserve"> CustomerData[[#This Row],[Quantity]] * CustomerData[[#This Row],[Price]]</f>
        <v>643023</v>
      </c>
      <c r="L260" s="65">
        <f xml:space="preserve"> CustomerData[[#This Row],[Price]] * CustomerData[[#This Row],[Discount]]</f>
        <v>83.25</v>
      </c>
      <c r="M260" s="67">
        <f xml:space="preserve"> (CustomerData[[#This Row],[Total_Revenue]]-CustomerData[[#This Row],[Discount_Amount]]) - CustomerData[[#This Row],[Total_Cost]]</f>
        <v>50122.75</v>
      </c>
      <c r="N260" s="69" t="str">
        <f xml:space="preserve"> IF(CustomerData[[#This Row],[Profit/Loss]] &lt; 0, "Loss", IF(CustomerData[[#This Row],[Profit/Loss]] &gt; 0, "Profit"))</f>
        <v>Profit</v>
      </c>
    </row>
    <row r="261" spans="1:14" ht="15.75" customHeight="1" x14ac:dyDescent="0.25">
      <c r="A261" s="22">
        <v>260</v>
      </c>
      <c r="B261" s="22" t="s">
        <v>450</v>
      </c>
      <c r="C261" s="22">
        <v>31</v>
      </c>
      <c r="D261" s="22" t="s">
        <v>190</v>
      </c>
      <c r="E26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61" s="22">
        <v>1795</v>
      </c>
      <c r="G261" s="22">
        <v>299</v>
      </c>
      <c r="H261" s="22">
        <v>459</v>
      </c>
      <c r="I26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61" s="65">
        <f xml:space="preserve"> CustomerData[[#This Row],[Quantity]] *CustomerData[[#This Row],[Cost]]</f>
        <v>536705</v>
      </c>
      <c r="K261" s="65">
        <f xml:space="preserve"> CustomerData[[#This Row],[Quantity]] * CustomerData[[#This Row],[Price]]</f>
        <v>823905</v>
      </c>
      <c r="L261" s="65">
        <f xml:space="preserve"> CustomerData[[#This Row],[Price]] * CustomerData[[#This Row],[Discount]]</f>
        <v>114.75</v>
      </c>
      <c r="M261" s="67">
        <f xml:space="preserve"> (CustomerData[[#This Row],[Total_Revenue]]-CustomerData[[#This Row],[Discount_Amount]]) - CustomerData[[#This Row],[Total_Cost]]</f>
        <v>287085.25</v>
      </c>
      <c r="N261" s="69" t="str">
        <f xml:space="preserve"> IF(CustomerData[[#This Row],[Profit/Loss]] &lt; 0, "Loss", IF(CustomerData[[#This Row],[Profit/Loss]] &gt; 0, "Profit"))</f>
        <v>Profit</v>
      </c>
    </row>
    <row r="262" spans="1:14" ht="15.75" customHeight="1" x14ac:dyDescent="0.25">
      <c r="A262" s="22">
        <v>261</v>
      </c>
      <c r="B262" s="22" t="s">
        <v>451</v>
      </c>
      <c r="C262" s="22">
        <v>60</v>
      </c>
      <c r="D262" s="22" t="s">
        <v>190</v>
      </c>
      <c r="E26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62" s="22">
        <v>1117</v>
      </c>
      <c r="G262" s="22">
        <v>370</v>
      </c>
      <c r="H262" s="22">
        <v>246</v>
      </c>
      <c r="I26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62" s="65">
        <f xml:space="preserve"> CustomerData[[#This Row],[Quantity]] *CustomerData[[#This Row],[Cost]]</f>
        <v>413290</v>
      </c>
      <c r="K262" s="65">
        <f xml:space="preserve"> CustomerData[[#This Row],[Quantity]] * CustomerData[[#This Row],[Price]]</f>
        <v>274782</v>
      </c>
      <c r="L262" s="65">
        <f xml:space="preserve"> CustomerData[[#This Row],[Price]] * CustomerData[[#This Row],[Discount]]</f>
        <v>36.9</v>
      </c>
      <c r="M262" s="67">
        <f xml:space="preserve"> (CustomerData[[#This Row],[Total_Revenue]]-CustomerData[[#This Row],[Discount_Amount]]) - CustomerData[[#This Row],[Total_Cost]]</f>
        <v>-138544.90000000002</v>
      </c>
      <c r="N262" s="69" t="str">
        <f xml:space="preserve"> IF(CustomerData[[#This Row],[Profit/Loss]] &lt; 0, "Loss", IF(CustomerData[[#This Row],[Profit/Loss]] &gt; 0, "Profit"))</f>
        <v>Loss</v>
      </c>
    </row>
    <row r="263" spans="1:14" ht="15.75" customHeight="1" x14ac:dyDescent="0.25">
      <c r="A263" s="22">
        <v>262</v>
      </c>
      <c r="B263" s="22" t="s">
        <v>452</v>
      </c>
      <c r="C263" s="22">
        <v>45</v>
      </c>
      <c r="D263" s="22" t="s">
        <v>192</v>
      </c>
      <c r="E26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63" s="22">
        <v>1298</v>
      </c>
      <c r="G263" s="22">
        <v>381</v>
      </c>
      <c r="H263" s="22">
        <v>426</v>
      </c>
      <c r="I26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63" s="65">
        <f xml:space="preserve"> CustomerData[[#This Row],[Quantity]] *CustomerData[[#This Row],[Cost]]</f>
        <v>494538</v>
      </c>
      <c r="K263" s="65">
        <f xml:space="preserve"> CustomerData[[#This Row],[Quantity]] * CustomerData[[#This Row],[Price]]</f>
        <v>552948</v>
      </c>
      <c r="L263" s="65">
        <f xml:space="preserve"> CustomerData[[#This Row],[Price]] * CustomerData[[#This Row],[Discount]]</f>
        <v>63.9</v>
      </c>
      <c r="M263" s="67">
        <f xml:space="preserve"> (CustomerData[[#This Row],[Total_Revenue]]-CustomerData[[#This Row],[Discount_Amount]]) - CustomerData[[#This Row],[Total_Cost]]</f>
        <v>58346.099999999977</v>
      </c>
      <c r="N263" s="69" t="str">
        <f xml:space="preserve"> IF(CustomerData[[#This Row],[Profit/Loss]] &lt; 0, "Loss", IF(CustomerData[[#This Row],[Profit/Loss]] &gt; 0, "Profit"))</f>
        <v>Profit</v>
      </c>
    </row>
    <row r="264" spans="1:14" ht="15.75" customHeight="1" x14ac:dyDescent="0.25">
      <c r="A264" s="22">
        <v>263</v>
      </c>
      <c r="B264" s="22" t="s">
        <v>453</v>
      </c>
      <c r="C264" s="22">
        <v>16</v>
      </c>
      <c r="D264" s="22" t="s">
        <v>192</v>
      </c>
      <c r="E26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64" s="22">
        <v>1594</v>
      </c>
      <c r="G264" s="22">
        <v>201</v>
      </c>
      <c r="H264" s="22">
        <v>296</v>
      </c>
      <c r="I26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64" s="65">
        <f xml:space="preserve"> CustomerData[[#This Row],[Quantity]] *CustomerData[[#This Row],[Cost]]</f>
        <v>320394</v>
      </c>
      <c r="K264" s="65">
        <f xml:space="preserve"> CustomerData[[#This Row],[Quantity]] * CustomerData[[#This Row],[Price]]</f>
        <v>471824</v>
      </c>
      <c r="L264" s="65">
        <f xml:space="preserve"> CustomerData[[#This Row],[Price]] * CustomerData[[#This Row],[Discount]]</f>
        <v>74</v>
      </c>
      <c r="M264" s="67">
        <f xml:space="preserve"> (CustomerData[[#This Row],[Total_Revenue]]-CustomerData[[#This Row],[Discount_Amount]]) - CustomerData[[#This Row],[Total_Cost]]</f>
        <v>151356</v>
      </c>
      <c r="N264" s="69" t="str">
        <f xml:space="preserve"> IF(CustomerData[[#This Row],[Profit/Loss]] &lt; 0, "Loss", IF(CustomerData[[#This Row],[Profit/Loss]] &gt; 0, "Profit"))</f>
        <v>Profit</v>
      </c>
    </row>
    <row r="265" spans="1:14" ht="15.75" customHeight="1" x14ac:dyDescent="0.25">
      <c r="A265" s="22">
        <v>264</v>
      </c>
      <c r="B265" s="22" t="s">
        <v>454</v>
      </c>
      <c r="C265" s="22">
        <v>59</v>
      </c>
      <c r="D265" s="22" t="s">
        <v>192</v>
      </c>
      <c r="E26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65" s="22">
        <v>1282</v>
      </c>
      <c r="G265" s="22">
        <v>259</v>
      </c>
      <c r="H265" s="22">
        <v>514</v>
      </c>
      <c r="I26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65" s="65">
        <f xml:space="preserve"> CustomerData[[#This Row],[Quantity]] *CustomerData[[#This Row],[Cost]]</f>
        <v>332038</v>
      </c>
      <c r="K265" s="65">
        <f xml:space="preserve"> CustomerData[[#This Row],[Quantity]] * CustomerData[[#This Row],[Price]]</f>
        <v>658948</v>
      </c>
      <c r="L265" s="65">
        <f xml:space="preserve"> CustomerData[[#This Row],[Price]] * CustomerData[[#This Row],[Discount]]</f>
        <v>77.099999999999994</v>
      </c>
      <c r="M265" s="67">
        <f xml:space="preserve"> (CustomerData[[#This Row],[Total_Revenue]]-CustomerData[[#This Row],[Discount_Amount]]) - CustomerData[[#This Row],[Total_Cost]]</f>
        <v>326832.90000000002</v>
      </c>
      <c r="N265" s="69" t="str">
        <f xml:space="preserve"> IF(CustomerData[[#This Row],[Profit/Loss]] &lt; 0, "Loss", IF(CustomerData[[#This Row],[Profit/Loss]] &gt; 0, "Profit"))</f>
        <v>Profit</v>
      </c>
    </row>
    <row r="266" spans="1:14" ht="15.75" customHeight="1" x14ac:dyDescent="0.25">
      <c r="A266" s="22">
        <v>265</v>
      </c>
      <c r="B266" s="22" t="s">
        <v>455</v>
      </c>
      <c r="C266" s="22">
        <v>76</v>
      </c>
      <c r="D266" s="22" t="s">
        <v>190</v>
      </c>
      <c r="E26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66" s="22">
        <v>1406</v>
      </c>
      <c r="G266" s="22">
        <v>214</v>
      </c>
      <c r="H266" s="22">
        <v>425</v>
      </c>
      <c r="I26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66" s="65">
        <f xml:space="preserve"> CustomerData[[#This Row],[Quantity]] *CustomerData[[#This Row],[Cost]]</f>
        <v>300884</v>
      </c>
      <c r="K266" s="65">
        <f xml:space="preserve"> CustomerData[[#This Row],[Quantity]] * CustomerData[[#This Row],[Price]]</f>
        <v>597550</v>
      </c>
      <c r="L266" s="65">
        <f xml:space="preserve"> CustomerData[[#This Row],[Price]] * CustomerData[[#This Row],[Discount]]</f>
        <v>63.75</v>
      </c>
      <c r="M266" s="67">
        <f xml:space="preserve"> (CustomerData[[#This Row],[Total_Revenue]]-CustomerData[[#This Row],[Discount_Amount]]) - CustomerData[[#This Row],[Total_Cost]]</f>
        <v>296602.25</v>
      </c>
      <c r="N266" s="69" t="str">
        <f xml:space="preserve"> IF(CustomerData[[#This Row],[Profit/Loss]] &lt; 0, "Loss", IF(CustomerData[[#This Row],[Profit/Loss]] &gt; 0, "Profit"))</f>
        <v>Profit</v>
      </c>
    </row>
    <row r="267" spans="1:14" ht="15.75" customHeight="1" x14ac:dyDescent="0.25">
      <c r="A267" s="22">
        <v>266</v>
      </c>
      <c r="B267" s="22" t="s">
        <v>456</v>
      </c>
      <c r="C267" s="22">
        <v>28</v>
      </c>
      <c r="D267" s="22" t="s">
        <v>190</v>
      </c>
      <c r="E26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67" s="22">
        <v>1293</v>
      </c>
      <c r="G267" s="22">
        <v>114</v>
      </c>
      <c r="H267" s="22">
        <v>204</v>
      </c>
      <c r="I26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67" s="65">
        <f xml:space="preserve"> CustomerData[[#This Row],[Quantity]] *CustomerData[[#This Row],[Cost]]</f>
        <v>147402</v>
      </c>
      <c r="K267" s="65">
        <f xml:space="preserve"> CustomerData[[#This Row],[Quantity]] * CustomerData[[#This Row],[Price]]</f>
        <v>263772</v>
      </c>
      <c r="L267" s="65">
        <f xml:space="preserve"> CustomerData[[#This Row],[Price]] * CustomerData[[#This Row],[Discount]]</f>
        <v>30.599999999999998</v>
      </c>
      <c r="M267" s="67">
        <f xml:space="preserve"> (CustomerData[[#This Row],[Total_Revenue]]-CustomerData[[#This Row],[Discount_Amount]]) - CustomerData[[#This Row],[Total_Cost]]</f>
        <v>116339.40000000002</v>
      </c>
      <c r="N267" s="69" t="str">
        <f xml:space="preserve"> IF(CustomerData[[#This Row],[Profit/Loss]] &lt; 0, "Loss", IF(CustomerData[[#This Row],[Profit/Loss]] &gt; 0, "Profit"))</f>
        <v>Profit</v>
      </c>
    </row>
    <row r="268" spans="1:14" ht="15.75" customHeight="1" x14ac:dyDescent="0.25">
      <c r="A268" s="22">
        <v>267</v>
      </c>
      <c r="B268" s="22" t="s">
        <v>457</v>
      </c>
      <c r="C268" s="22">
        <v>83</v>
      </c>
      <c r="D268" s="22" t="s">
        <v>190</v>
      </c>
      <c r="E26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68" s="22">
        <v>2258</v>
      </c>
      <c r="G268" s="22">
        <v>392</v>
      </c>
      <c r="H268" s="22">
        <v>494</v>
      </c>
      <c r="I26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68" s="65">
        <f xml:space="preserve"> CustomerData[[#This Row],[Quantity]] *CustomerData[[#This Row],[Cost]]</f>
        <v>885136</v>
      </c>
      <c r="K268" s="65">
        <f xml:space="preserve"> CustomerData[[#This Row],[Quantity]] * CustomerData[[#This Row],[Price]]</f>
        <v>1115452</v>
      </c>
      <c r="L268" s="65">
        <f xml:space="preserve"> CustomerData[[#This Row],[Price]] * CustomerData[[#This Row],[Discount]]</f>
        <v>123.5</v>
      </c>
      <c r="M268" s="67">
        <f xml:space="preserve"> (CustomerData[[#This Row],[Total_Revenue]]-CustomerData[[#This Row],[Discount_Amount]]) - CustomerData[[#This Row],[Total_Cost]]</f>
        <v>230192.5</v>
      </c>
      <c r="N268" s="69" t="str">
        <f xml:space="preserve"> IF(CustomerData[[#This Row],[Profit/Loss]] &lt; 0, "Loss", IF(CustomerData[[#This Row],[Profit/Loss]] &gt; 0, "Profit"))</f>
        <v>Profit</v>
      </c>
    </row>
    <row r="269" spans="1:14" ht="15.75" customHeight="1" x14ac:dyDescent="0.25">
      <c r="A269" s="22">
        <v>268</v>
      </c>
      <c r="B269" s="22" t="s">
        <v>458</v>
      </c>
      <c r="C269" s="22">
        <v>79</v>
      </c>
      <c r="D269" s="22" t="s">
        <v>192</v>
      </c>
      <c r="E26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69" s="22">
        <v>1894</v>
      </c>
      <c r="G269" s="22">
        <v>357</v>
      </c>
      <c r="H269" s="22">
        <v>270</v>
      </c>
      <c r="I26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69" s="65">
        <f xml:space="preserve"> CustomerData[[#This Row],[Quantity]] *CustomerData[[#This Row],[Cost]]</f>
        <v>676158</v>
      </c>
      <c r="K269" s="65">
        <f xml:space="preserve"> CustomerData[[#This Row],[Quantity]] * CustomerData[[#This Row],[Price]]</f>
        <v>511380</v>
      </c>
      <c r="L269" s="65">
        <f xml:space="preserve"> CustomerData[[#This Row],[Price]] * CustomerData[[#This Row],[Discount]]</f>
        <v>67.5</v>
      </c>
      <c r="M269" s="67">
        <f xml:space="preserve"> (CustomerData[[#This Row],[Total_Revenue]]-CustomerData[[#This Row],[Discount_Amount]]) - CustomerData[[#This Row],[Total_Cost]]</f>
        <v>-164845.5</v>
      </c>
      <c r="N269" s="69" t="str">
        <f xml:space="preserve"> IF(CustomerData[[#This Row],[Profit/Loss]] &lt; 0, "Loss", IF(CustomerData[[#This Row],[Profit/Loss]] &gt; 0, "Profit"))</f>
        <v>Loss</v>
      </c>
    </row>
    <row r="270" spans="1:14" ht="15.75" customHeight="1" x14ac:dyDescent="0.25">
      <c r="A270" s="22">
        <v>269</v>
      </c>
      <c r="B270" s="22" t="s">
        <v>459</v>
      </c>
      <c r="C270" s="22">
        <v>75</v>
      </c>
      <c r="D270" s="22" t="s">
        <v>192</v>
      </c>
      <c r="E27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70" s="22">
        <v>1455</v>
      </c>
      <c r="G270" s="22">
        <v>155</v>
      </c>
      <c r="H270" s="22">
        <v>404</v>
      </c>
      <c r="I27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70" s="65">
        <f xml:space="preserve"> CustomerData[[#This Row],[Quantity]] *CustomerData[[#This Row],[Cost]]</f>
        <v>225525</v>
      </c>
      <c r="K270" s="65">
        <f xml:space="preserve"> CustomerData[[#This Row],[Quantity]] * CustomerData[[#This Row],[Price]]</f>
        <v>587820</v>
      </c>
      <c r="L270" s="65">
        <f xml:space="preserve"> CustomerData[[#This Row],[Price]] * CustomerData[[#This Row],[Discount]]</f>
        <v>60.599999999999994</v>
      </c>
      <c r="M270" s="67">
        <f xml:space="preserve"> (CustomerData[[#This Row],[Total_Revenue]]-CustomerData[[#This Row],[Discount_Amount]]) - CustomerData[[#This Row],[Total_Cost]]</f>
        <v>362234.4</v>
      </c>
      <c r="N270" s="69" t="str">
        <f xml:space="preserve"> IF(CustomerData[[#This Row],[Profit/Loss]] &lt; 0, "Loss", IF(CustomerData[[#This Row],[Profit/Loss]] &gt; 0, "Profit"))</f>
        <v>Profit</v>
      </c>
    </row>
    <row r="271" spans="1:14" ht="15.75" customHeight="1" x14ac:dyDescent="0.25">
      <c r="A271" s="22">
        <v>270</v>
      </c>
      <c r="B271" s="22" t="s">
        <v>460</v>
      </c>
      <c r="C271" s="22">
        <v>26</v>
      </c>
      <c r="D271" s="22" t="s">
        <v>190</v>
      </c>
      <c r="E27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71" s="22">
        <v>2151</v>
      </c>
      <c r="G271" s="22">
        <v>301</v>
      </c>
      <c r="H271" s="22">
        <v>511</v>
      </c>
      <c r="I27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71" s="65">
        <f xml:space="preserve"> CustomerData[[#This Row],[Quantity]] *CustomerData[[#This Row],[Cost]]</f>
        <v>647451</v>
      </c>
      <c r="K271" s="65">
        <f xml:space="preserve"> CustomerData[[#This Row],[Quantity]] * CustomerData[[#This Row],[Price]]</f>
        <v>1099161</v>
      </c>
      <c r="L271" s="65">
        <f xml:space="preserve"> CustomerData[[#This Row],[Price]] * CustomerData[[#This Row],[Discount]]</f>
        <v>127.75</v>
      </c>
      <c r="M271" s="67">
        <f xml:space="preserve"> (CustomerData[[#This Row],[Total_Revenue]]-CustomerData[[#This Row],[Discount_Amount]]) - CustomerData[[#This Row],[Total_Cost]]</f>
        <v>451582.25</v>
      </c>
      <c r="N271" s="69" t="str">
        <f xml:space="preserve"> IF(CustomerData[[#This Row],[Profit/Loss]] &lt; 0, "Loss", IF(CustomerData[[#This Row],[Profit/Loss]] &gt; 0, "Profit"))</f>
        <v>Profit</v>
      </c>
    </row>
    <row r="272" spans="1:14" ht="15.75" customHeight="1" x14ac:dyDescent="0.25">
      <c r="A272" s="22">
        <v>271</v>
      </c>
      <c r="B272" s="22" t="s">
        <v>461</v>
      </c>
      <c r="C272" s="22">
        <v>79</v>
      </c>
      <c r="D272" s="22" t="s">
        <v>192</v>
      </c>
      <c r="E27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72" s="22">
        <v>1900</v>
      </c>
      <c r="G272" s="22">
        <v>381</v>
      </c>
      <c r="H272" s="22">
        <v>313</v>
      </c>
      <c r="I27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72" s="65">
        <f xml:space="preserve"> CustomerData[[#This Row],[Quantity]] *CustomerData[[#This Row],[Cost]]</f>
        <v>723900</v>
      </c>
      <c r="K272" s="65">
        <f xml:space="preserve"> CustomerData[[#This Row],[Quantity]] * CustomerData[[#This Row],[Price]]</f>
        <v>594700</v>
      </c>
      <c r="L272" s="65">
        <f xml:space="preserve"> CustomerData[[#This Row],[Price]] * CustomerData[[#This Row],[Discount]]</f>
        <v>78.25</v>
      </c>
      <c r="M272" s="67">
        <f xml:space="preserve"> (CustomerData[[#This Row],[Total_Revenue]]-CustomerData[[#This Row],[Discount_Amount]]) - CustomerData[[#This Row],[Total_Cost]]</f>
        <v>-129278.25</v>
      </c>
      <c r="N272" s="69" t="str">
        <f xml:space="preserve"> IF(CustomerData[[#This Row],[Profit/Loss]] &lt; 0, "Loss", IF(CustomerData[[#This Row],[Profit/Loss]] &gt; 0, "Profit"))</f>
        <v>Loss</v>
      </c>
    </row>
    <row r="273" spans="1:14" ht="15.75" customHeight="1" x14ac:dyDescent="0.25">
      <c r="A273" s="22">
        <v>272</v>
      </c>
      <c r="B273" s="22" t="s">
        <v>462</v>
      </c>
      <c r="C273" s="22">
        <v>26</v>
      </c>
      <c r="D273" s="22" t="s">
        <v>190</v>
      </c>
      <c r="E27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73" s="22">
        <v>1733</v>
      </c>
      <c r="G273" s="22">
        <v>267</v>
      </c>
      <c r="H273" s="22">
        <v>267</v>
      </c>
      <c r="I27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73" s="65">
        <f xml:space="preserve"> CustomerData[[#This Row],[Quantity]] *CustomerData[[#This Row],[Cost]]</f>
        <v>462711</v>
      </c>
      <c r="K273" s="65">
        <f xml:space="preserve"> CustomerData[[#This Row],[Quantity]] * CustomerData[[#This Row],[Price]]</f>
        <v>462711</v>
      </c>
      <c r="L273" s="65">
        <f xml:space="preserve"> CustomerData[[#This Row],[Price]] * CustomerData[[#This Row],[Discount]]</f>
        <v>66.75</v>
      </c>
      <c r="M273" s="67">
        <f xml:space="preserve"> (CustomerData[[#This Row],[Total_Revenue]]-CustomerData[[#This Row],[Discount_Amount]]) - CustomerData[[#This Row],[Total_Cost]]</f>
        <v>-66.75</v>
      </c>
      <c r="N273" s="69" t="str">
        <f xml:space="preserve"> IF(CustomerData[[#This Row],[Profit/Loss]] &lt; 0, "Loss", IF(CustomerData[[#This Row],[Profit/Loss]] &gt; 0, "Profit"))</f>
        <v>Loss</v>
      </c>
    </row>
    <row r="274" spans="1:14" ht="15.75" customHeight="1" x14ac:dyDescent="0.25">
      <c r="A274" s="22">
        <v>273</v>
      </c>
      <c r="B274" s="22" t="s">
        <v>463</v>
      </c>
      <c r="C274" s="22">
        <v>82</v>
      </c>
      <c r="D274" s="22" t="s">
        <v>190</v>
      </c>
      <c r="E27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74" s="22">
        <v>2361</v>
      </c>
      <c r="G274" s="22">
        <v>147</v>
      </c>
      <c r="H274" s="22">
        <v>455</v>
      </c>
      <c r="I27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74" s="65">
        <f xml:space="preserve"> CustomerData[[#This Row],[Quantity]] *CustomerData[[#This Row],[Cost]]</f>
        <v>347067</v>
      </c>
      <c r="K274" s="65">
        <f xml:space="preserve"> CustomerData[[#This Row],[Quantity]] * CustomerData[[#This Row],[Price]]</f>
        <v>1074255</v>
      </c>
      <c r="L274" s="65">
        <f xml:space="preserve"> CustomerData[[#This Row],[Price]] * CustomerData[[#This Row],[Discount]]</f>
        <v>113.75</v>
      </c>
      <c r="M274" s="67">
        <f xml:space="preserve"> (CustomerData[[#This Row],[Total_Revenue]]-CustomerData[[#This Row],[Discount_Amount]]) - CustomerData[[#This Row],[Total_Cost]]</f>
        <v>727074.25</v>
      </c>
      <c r="N274" s="69" t="str">
        <f xml:space="preserve"> IF(CustomerData[[#This Row],[Profit/Loss]] &lt; 0, "Loss", IF(CustomerData[[#This Row],[Profit/Loss]] &gt; 0, "Profit"))</f>
        <v>Profit</v>
      </c>
    </row>
    <row r="275" spans="1:14" ht="15.75" customHeight="1" x14ac:dyDescent="0.25">
      <c r="A275" s="22">
        <v>274</v>
      </c>
      <c r="B275" s="22" t="s">
        <v>464</v>
      </c>
      <c r="C275" s="22">
        <v>20</v>
      </c>
      <c r="D275" s="22" t="s">
        <v>192</v>
      </c>
      <c r="E27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75" s="22">
        <v>1574</v>
      </c>
      <c r="G275" s="22">
        <v>293</v>
      </c>
      <c r="H275" s="22">
        <v>362</v>
      </c>
      <c r="I27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75" s="65">
        <f xml:space="preserve"> CustomerData[[#This Row],[Quantity]] *CustomerData[[#This Row],[Cost]]</f>
        <v>461182</v>
      </c>
      <c r="K275" s="65">
        <f xml:space="preserve"> CustomerData[[#This Row],[Quantity]] * CustomerData[[#This Row],[Price]]</f>
        <v>569788</v>
      </c>
      <c r="L275" s="65">
        <f xml:space="preserve"> CustomerData[[#This Row],[Price]] * CustomerData[[#This Row],[Discount]]</f>
        <v>90.5</v>
      </c>
      <c r="M275" s="67">
        <f xml:space="preserve"> (CustomerData[[#This Row],[Total_Revenue]]-CustomerData[[#This Row],[Discount_Amount]]) - CustomerData[[#This Row],[Total_Cost]]</f>
        <v>108515.5</v>
      </c>
      <c r="N275" s="69" t="str">
        <f xml:space="preserve"> IF(CustomerData[[#This Row],[Profit/Loss]] &lt; 0, "Loss", IF(CustomerData[[#This Row],[Profit/Loss]] &gt; 0, "Profit"))</f>
        <v>Profit</v>
      </c>
    </row>
    <row r="276" spans="1:14" ht="15.75" customHeight="1" x14ac:dyDescent="0.25">
      <c r="A276" s="22">
        <v>275</v>
      </c>
      <c r="B276" s="22" t="s">
        <v>465</v>
      </c>
      <c r="C276" s="22">
        <v>83</v>
      </c>
      <c r="D276" s="22" t="s">
        <v>192</v>
      </c>
      <c r="E27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76" s="22">
        <v>1123</v>
      </c>
      <c r="G276" s="22">
        <v>106</v>
      </c>
      <c r="H276" s="22">
        <v>540</v>
      </c>
      <c r="I27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76" s="65">
        <f xml:space="preserve"> CustomerData[[#This Row],[Quantity]] *CustomerData[[#This Row],[Cost]]</f>
        <v>119038</v>
      </c>
      <c r="K276" s="65">
        <f xml:space="preserve"> CustomerData[[#This Row],[Quantity]] * CustomerData[[#This Row],[Price]]</f>
        <v>606420</v>
      </c>
      <c r="L276" s="65">
        <f xml:space="preserve"> CustomerData[[#This Row],[Price]] * CustomerData[[#This Row],[Discount]]</f>
        <v>81</v>
      </c>
      <c r="M276" s="67">
        <f xml:space="preserve"> (CustomerData[[#This Row],[Total_Revenue]]-CustomerData[[#This Row],[Discount_Amount]]) - CustomerData[[#This Row],[Total_Cost]]</f>
        <v>487301</v>
      </c>
      <c r="N276" s="69" t="str">
        <f xml:space="preserve"> IF(CustomerData[[#This Row],[Profit/Loss]] &lt; 0, "Loss", IF(CustomerData[[#This Row],[Profit/Loss]] &gt; 0, "Profit"))</f>
        <v>Profit</v>
      </c>
    </row>
    <row r="277" spans="1:14" ht="15.75" customHeight="1" x14ac:dyDescent="0.25">
      <c r="A277" s="22">
        <v>276</v>
      </c>
      <c r="B277" s="22" t="s">
        <v>466</v>
      </c>
      <c r="C277" s="22">
        <v>50</v>
      </c>
      <c r="D277" s="22" t="s">
        <v>190</v>
      </c>
      <c r="E27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77" s="22">
        <v>1029</v>
      </c>
      <c r="G277" s="22">
        <v>148</v>
      </c>
      <c r="H277" s="22">
        <v>513</v>
      </c>
      <c r="I27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77" s="65">
        <f xml:space="preserve"> CustomerData[[#This Row],[Quantity]] *CustomerData[[#This Row],[Cost]]</f>
        <v>152292</v>
      </c>
      <c r="K277" s="65">
        <f xml:space="preserve"> CustomerData[[#This Row],[Quantity]] * CustomerData[[#This Row],[Price]]</f>
        <v>527877</v>
      </c>
      <c r="L277" s="65">
        <f xml:space="preserve"> CustomerData[[#This Row],[Price]] * CustomerData[[#This Row],[Discount]]</f>
        <v>76.95</v>
      </c>
      <c r="M277" s="67">
        <f xml:space="preserve"> (CustomerData[[#This Row],[Total_Revenue]]-CustomerData[[#This Row],[Discount_Amount]]) - CustomerData[[#This Row],[Total_Cost]]</f>
        <v>375508.05000000005</v>
      </c>
      <c r="N277" s="69" t="str">
        <f xml:space="preserve"> IF(CustomerData[[#This Row],[Profit/Loss]] &lt; 0, "Loss", IF(CustomerData[[#This Row],[Profit/Loss]] &gt; 0, "Profit"))</f>
        <v>Profit</v>
      </c>
    </row>
    <row r="278" spans="1:14" ht="15.75" customHeight="1" x14ac:dyDescent="0.25">
      <c r="A278" s="22">
        <v>277</v>
      </c>
      <c r="B278" s="22" t="s">
        <v>467</v>
      </c>
      <c r="C278" s="22">
        <v>21</v>
      </c>
      <c r="D278" s="22" t="s">
        <v>192</v>
      </c>
      <c r="E27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78" s="22">
        <v>1012</v>
      </c>
      <c r="G278" s="22">
        <v>372</v>
      </c>
      <c r="H278" s="22">
        <v>371</v>
      </c>
      <c r="I27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78" s="65">
        <f xml:space="preserve"> CustomerData[[#This Row],[Quantity]] *CustomerData[[#This Row],[Cost]]</f>
        <v>376464</v>
      </c>
      <c r="K278" s="65">
        <f xml:space="preserve"> CustomerData[[#This Row],[Quantity]] * CustomerData[[#This Row],[Price]]</f>
        <v>375452</v>
      </c>
      <c r="L278" s="65">
        <f xml:space="preserve"> CustomerData[[#This Row],[Price]] * CustomerData[[#This Row],[Discount]]</f>
        <v>55.65</v>
      </c>
      <c r="M278" s="67">
        <f xml:space="preserve"> (CustomerData[[#This Row],[Total_Revenue]]-CustomerData[[#This Row],[Discount_Amount]]) - CustomerData[[#This Row],[Total_Cost]]</f>
        <v>-1067.6500000000233</v>
      </c>
      <c r="N278" s="69" t="str">
        <f xml:space="preserve"> IF(CustomerData[[#This Row],[Profit/Loss]] &lt; 0, "Loss", IF(CustomerData[[#This Row],[Profit/Loss]] &gt; 0, "Profit"))</f>
        <v>Loss</v>
      </c>
    </row>
    <row r="279" spans="1:14" ht="15.75" customHeight="1" x14ac:dyDescent="0.25">
      <c r="A279" s="22">
        <v>278</v>
      </c>
      <c r="B279" s="22" t="s">
        <v>468</v>
      </c>
      <c r="C279" s="22">
        <v>57</v>
      </c>
      <c r="D279" s="22" t="s">
        <v>192</v>
      </c>
      <c r="E27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79" s="22">
        <v>2343</v>
      </c>
      <c r="G279" s="22">
        <v>249</v>
      </c>
      <c r="H279" s="22">
        <v>389</v>
      </c>
      <c r="I27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79" s="65">
        <f xml:space="preserve"> CustomerData[[#This Row],[Quantity]] *CustomerData[[#This Row],[Cost]]</f>
        <v>583407</v>
      </c>
      <c r="K279" s="65">
        <f xml:space="preserve"> CustomerData[[#This Row],[Quantity]] * CustomerData[[#This Row],[Price]]</f>
        <v>911427</v>
      </c>
      <c r="L279" s="65">
        <f xml:space="preserve"> CustomerData[[#This Row],[Price]] * CustomerData[[#This Row],[Discount]]</f>
        <v>97.25</v>
      </c>
      <c r="M279" s="67">
        <f xml:space="preserve"> (CustomerData[[#This Row],[Total_Revenue]]-CustomerData[[#This Row],[Discount_Amount]]) - CustomerData[[#This Row],[Total_Cost]]</f>
        <v>327922.75</v>
      </c>
      <c r="N279" s="69" t="str">
        <f xml:space="preserve"> IF(CustomerData[[#This Row],[Profit/Loss]] &lt; 0, "Loss", IF(CustomerData[[#This Row],[Profit/Loss]] &gt; 0, "Profit"))</f>
        <v>Profit</v>
      </c>
    </row>
    <row r="280" spans="1:14" ht="15.75" customHeight="1" x14ac:dyDescent="0.25">
      <c r="A280" s="22">
        <v>279</v>
      </c>
      <c r="B280" s="22" t="s">
        <v>469</v>
      </c>
      <c r="C280" s="22">
        <v>73</v>
      </c>
      <c r="D280" s="22" t="s">
        <v>192</v>
      </c>
      <c r="E28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80" s="22">
        <v>2083</v>
      </c>
      <c r="G280" s="22">
        <v>311</v>
      </c>
      <c r="H280" s="22">
        <v>487</v>
      </c>
      <c r="I28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80" s="65">
        <f xml:space="preserve"> CustomerData[[#This Row],[Quantity]] *CustomerData[[#This Row],[Cost]]</f>
        <v>647813</v>
      </c>
      <c r="K280" s="65">
        <f xml:space="preserve"> CustomerData[[#This Row],[Quantity]] * CustomerData[[#This Row],[Price]]</f>
        <v>1014421</v>
      </c>
      <c r="L280" s="65">
        <f xml:space="preserve"> CustomerData[[#This Row],[Price]] * CustomerData[[#This Row],[Discount]]</f>
        <v>121.75</v>
      </c>
      <c r="M280" s="67">
        <f xml:space="preserve"> (CustomerData[[#This Row],[Total_Revenue]]-CustomerData[[#This Row],[Discount_Amount]]) - CustomerData[[#This Row],[Total_Cost]]</f>
        <v>366486.25</v>
      </c>
      <c r="N280" s="69" t="str">
        <f xml:space="preserve"> IF(CustomerData[[#This Row],[Profit/Loss]] &lt; 0, "Loss", IF(CustomerData[[#This Row],[Profit/Loss]] &gt; 0, "Profit"))</f>
        <v>Profit</v>
      </c>
    </row>
    <row r="281" spans="1:14" ht="15.75" customHeight="1" x14ac:dyDescent="0.25">
      <c r="A281" s="22">
        <v>280</v>
      </c>
      <c r="B281" s="22" t="s">
        <v>470</v>
      </c>
      <c r="C281" s="22">
        <v>62</v>
      </c>
      <c r="D281" s="22" t="s">
        <v>190</v>
      </c>
      <c r="E28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81" s="22">
        <v>2485</v>
      </c>
      <c r="G281" s="22">
        <v>187</v>
      </c>
      <c r="H281" s="22">
        <v>519</v>
      </c>
      <c r="I28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81" s="65">
        <f xml:space="preserve"> CustomerData[[#This Row],[Quantity]] *CustomerData[[#This Row],[Cost]]</f>
        <v>464695</v>
      </c>
      <c r="K281" s="65">
        <f xml:space="preserve"> CustomerData[[#This Row],[Quantity]] * CustomerData[[#This Row],[Price]]</f>
        <v>1289715</v>
      </c>
      <c r="L281" s="65">
        <f xml:space="preserve"> CustomerData[[#This Row],[Price]] * CustomerData[[#This Row],[Discount]]</f>
        <v>129.75</v>
      </c>
      <c r="M281" s="67">
        <f xml:space="preserve"> (CustomerData[[#This Row],[Total_Revenue]]-CustomerData[[#This Row],[Discount_Amount]]) - CustomerData[[#This Row],[Total_Cost]]</f>
        <v>824890.25</v>
      </c>
      <c r="N281" s="69" t="str">
        <f xml:space="preserve"> IF(CustomerData[[#This Row],[Profit/Loss]] &lt; 0, "Loss", IF(CustomerData[[#This Row],[Profit/Loss]] &gt; 0, "Profit"))</f>
        <v>Profit</v>
      </c>
    </row>
    <row r="282" spans="1:14" ht="15.75" customHeight="1" x14ac:dyDescent="0.25">
      <c r="A282" s="22">
        <v>281</v>
      </c>
      <c r="B282" s="22" t="s">
        <v>471</v>
      </c>
      <c r="C282" s="22">
        <v>85</v>
      </c>
      <c r="D282" s="22" t="s">
        <v>190</v>
      </c>
      <c r="E28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82" s="22">
        <v>1419</v>
      </c>
      <c r="G282" s="22">
        <v>372</v>
      </c>
      <c r="H282" s="22">
        <v>463</v>
      </c>
      <c r="I28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82" s="65">
        <f xml:space="preserve"> CustomerData[[#This Row],[Quantity]] *CustomerData[[#This Row],[Cost]]</f>
        <v>527868</v>
      </c>
      <c r="K282" s="65">
        <f xml:space="preserve"> CustomerData[[#This Row],[Quantity]] * CustomerData[[#This Row],[Price]]</f>
        <v>656997</v>
      </c>
      <c r="L282" s="65">
        <f xml:space="preserve"> CustomerData[[#This Row],[Price]] * CustomerData[[#This Row],[Discount]]</f>
        <v>69.45</v>
      </c>
      <c r="M282" s="67">
        <f xml:space="preserve"> (CustomerData[[#This Row],[Total_Revenue]]-CustomerData[[#This Row],[Discount_Amount]]) - CustomerData[[#This Row],[Total_Cost]]</f>
        <v>129059.55000000005</v>
      </c>
      <c r="N282" s="69" t="str">
        <f xml:space="preserve"> IF(CustomerData[[#This Row],[Profit/Loss]] &lt; 0, "Loss", IF(CustomerData[[#This Row],[Profit/Loss]] &gt; 0, "Profit"))</f>
        <v>Profit</v>
      </c>
    </row>
    <row r="283" spans="1:14" ht="15.75" customHeight="1" x14ac:dyDescent="0.25">
      <c r="A283" s="22">
        <v>282</v>
      </c>
      <c r="B283" s="22" t="s">
        <v>472</v>
      </c>
      <c r="C283" s="22">
        <v>79</v>
      </c>
      <c r="D283" s="22" t="s">
        <v>190</v>
      </c>
      <c r="E28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83" s="22">
        <v>2283</v>
      </c>
      <c r="G283" s="22">
        <v>339</v>
      </c>
      <c r="H283" s="22">
        <v>516</v>
      </c>
      <c r="I28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83" s="65">
        <f xml:space="preserve"> CustomerData[[#This Row],[Quantity]] *CustomerData[[#This Row],[Cost]]</f>
        <v>773937</v>
      </c>
      <c r="K283" s="65">
        <f xml:space="preserve"> CustomerData[[#This Row],[Quantity]] * CustomerData[[#This Row],[Price]]</f>
        <v>1178028</v>
      </c>
      <c r="L283" s="65">
        <f xml:space="preserve"> CustomerData[[#This Row],[Price]] * CustomerData[[#This Row],[Discount]]</f>
        <v>129</v>
      </c>
      <c r="M283" s="67">
        <f xml:space="preserve"> (CustomerData[[#This Row],[Total_Revenue]]-CustomerData[[#This Row],[Discount_Amount]]) - CustomerData[[#This Row],[Total_Cost]]</f>
        <v>403962</v>
      </c>
      <c r="N283" s="69" t="str">
        <f xml:space="preserve"> IF(CustomerData[[#This Row],[Profit/Loss]] &lt; 0, "Loss", IF(CustomerData[[#This Row],[Profit/Loss]] &gt; 0, "Profit"))</f>
        <v>Profit</v>
      </c>
    </row>
    <row r="284" spans="1:14" ht="15.75" customHeight="1" x14ac:dyDescent="0.25">
      <c r="A284" s="22">
        <v>283</v>
      </c>
      <c r="B284" s="22" t="s">
        <v>473</v>
      </c>
      <c r="C284" s="22">
        <v>59</v>
      </c>
      <c r="D284" s="22" t="s">
        <v>190</v>
      </c>
      <c r="E28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84" s="22">
        <v>1339</v>
      </c>
      <c r="G284" s="22">
        <v>343</v>
      </c>
      <c r="H284" s="22">
        <v>230</v>
      </c>
      <c r="I28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84" s="65">
        <f xml:space="preserve"> CustomerData[[#This Row],[Quantity]] *CustomerData[[#This Row],[Cost]]</f>
        <v>459277</v>
      </c>
      <c r="K284" s="65">
        <f xml:space="preserve"> CustomerData[[#This Row],[Quantity]] * CustomerData[[#This Row],[Price]]</f>
        <v>307970</v>
      </c>
      <c r="L284" s="65">
        <f xml:space="preserve"> CustomerData[[#This Row],[Price]] * CustomerData[[#This Row],[Discount]]</f>
        <v>34.5</v>
      </c>
      <c r="M284" s="67">
        <f xml:space="preserve"> (CustomerData[[#This Row],[Total_Revenue]]-CustomerData[[#This Row],[Discount_Amount]]) - CustomerData[[#This Row],[Total_Cost]]</f>
        <v>-151341.5</v>
      </c>
      <c r="N284" s="69" t="str">
        <f xml:space="preserve"> IF(CustomerData[[#This Row],[Profit/Loss]] &lt; 0, "Loss", IF(CustomerData[[#This Row],[Profit/Loss]] &gt; 0, "Profit"))</f>
        <v>Loss</v>
      </c>
    </row>
    <row r="285" spans="1:14" ht="15.75" customHeight="1" x14ac:dyDescent="0.25">
      <c r="A285" s="22">
        <v>284</v>
      </c>
      <c r="B285" s="22" t="s">
        <v>474</v>
      </c>
      <c r="C285" s="22">
        <v>19</v>
      </c>
      <c r="D285" s="22" t="s">
        <v>192</v>
      </c>
      <c r="E28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85" s="22">
        <v>1596</v>
      </c>
      <c r="G285" s="22">
        <v>201</v>
      </c>
      <c r="H285" s="22">
        <v>272</v>
      </c>
      <c r="I28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85" s="65">
        <f xml:space="preserve"> CustomerData[[#This Row],[Quantity]] *CustomerData[[#This Row],[Cost]]</f>
        <v>320796</v>
      </c>
      <c r="K285" s="65">
        <f xml:space="preserve"> CustomerData[[#This Row],[Quantity]] * CustomerData[[#This Row],[Price]]</f>
        <v>434112</v>
      </c>
      <c r="L285" s="65">
        <f xml:space="preserve"> CustomerData[[#This Row],[Price]] * CustomerData[[#This Row],[Discount]]</f>
        <v>68</v>
      </c>
      <c r="M285" s="67">
        <f xml:space="preserve"> (CustomerData[[#This Row],[Total_Revenue]]-CustomerData[[#This Row],[Discount_Amount]]) - CustomerData[[#This Row],[Total_Cost]]</f>
        <v>113248</v>
      </c>
      <c r="N285" s="69" t="str">
        <f xml:space="preserve"> IF(CustomerData[[#This Row],[Profit/Loss]] &lt; 0, "Loss", IF(CustomerData[[#This Row],[Profit/Loss]] &gt; 0, "Profit"))</f>
        <v>Profit</v>
      </c>
    </row>
    <row r="286" spans="1:14" ht="15.75" customHeight="1" x14ac:dyDescent="0.25">
      <c r="A286" s="22">
        <v>285</v>
      </c>
      <c r="B286" s="22" t="s">
        <v>475</v>
      </c>
      <c r="C286" s="22">
        <v>34</v>
      </c>
      <c r="D286" s="22" t="s">
        <v>190</v>
      </c>
      <c r="E28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86" s="22">
        <v>1433</v>
      </c>
      <c r="G286" s="22">
        <v>372</v>
      </c>
      <c r="H286" s="22">
        <v>229</v>
      </c>
      <c r="I28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86" s="65">
        <f xml:space="preserve"> CustomerData[[#This Row],[Quantity]] *CustomerData[[#This Row],[Cost]]</f>
        <v>533076</v>
      </c>
      <c r="K286" s="65">
        <f xml:space="preserve"> CustomerData[[#This Row],[Quantity]] * CustomerData[[#This Row],[Price]]</f>
        <v>328157</v>
      </c>
      <c r="L286" s="65">
        <f xml:space="preserve"> CustomerData[[#This Row],[Price]] * CustomerData[[#This Row],[Discount]]</f>
        <v>34.35</v>
      </c>
      <c r="M286" s="67">
        <f xml:space="preserve"> (CustomerData[[#This Row],[Total_Revenue]]-CustomerData[[#This Row],[Discount_Amount]]) - CustomerData[[#This Row],[Total_Cost]]</f>
        <v>-204953.34999999998</v>
      </c>
      <c r="N286" s="69" t="str">
        <f xml:space="preserve"> IF(CustomerData[[#This Row],[Profit/Loss]] &lt; 0, "Loss", IF(CustomerData[[#This Row],[Profit/Loss]] &gt; 0, "Profit"))</f>
        <v>Loss</v>
      </c>
    </row>
    <row r="287" spans="1:14" ht="15.75" customHeight="1" x14ac:dyDescent="0.25">
      <c r="A287" s="22">
        <v>286</v>
      </c>
      <c r="B287" s="22" t="s">
        <v>476</v>
      </c>
      <c r="C287" s="22">
        <v>28</v>
      </c>
      <c r="D287" s="22" t="s">
        <v>190</v>
      </c>
      <c r="E28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87" s="22">
        <v>1632</v>
      </c>
      <c r="G287" s="22">
        <v>382</v>
      </c>
      <c r="H287" s="22">
        <v>232</v>
      </c>
      <c r="I28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87" s="65">
        <f xml:space="preserve"> CustomerData[[#This Row],[Quantity]] *CustomerData[[#This Row],[Cost]]</f>
        <v>623424</v>
      </c>
      <c r="K287" s="65">
        <f xml:space="preserve"> CustomerData[[#This Row],[Quantity]] * CustomerData[[#This Row],[Price]]</f>
        <v>378624</v>
      </c>
      <c r="L287" s="65">
        <f xml:space="preserve"> CustomerData[[#This Row],[Price]] * CustomerData[[#This Row],[Discount]]</f>
        <v>58</v>
      </c>
      <c r="M287" s="67">
        <f xml:space="preserve"> (CustomerData[[#This Row],[Total_Revenue]]-CustomerData[[#This Row],[Discount_Amount]]) - CustomerData[[#This Row],[Total_Cost]]</f>
        <v>-244858</v>
      </c>
      <c r="N287" s="69" t="str">
        <f xml:space="preserve"> IF(CustomerData[[#This Row],[Profit/Loss]] &lt; 0, "Loss", IF(CustomerData[[#This Row],[Profit/Loss]] &gt; 0, "Profit"))</f>
        <v>Loss</v>
      </c>
    </row>
    <row r="288" spans="1:14" ht="15.75" customHeight="1" x14ac:dyDescent="0.25">
      <c r="A288" s="22">
        <v>287</v>
      </c>
      <c r="B288" s="22" t="s">
        <v>477</v>
      </c>
      <c r="C288" s="22">
        <v>57</v>
      </c>
      <c r="D288" s="22" t="s">
        <v>190</v>
      </c>
      <c r="E28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88" s="22">
        <v>1669</v>
      </c>
      <c r="G288" s="22">
        <v>233</v>
      </c>
      <c r="H288" s="22">
        <v>213</v>
      </c>
      <c r="I28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88" s="65">
        <f xml:space="preserve"> CustomerData[[#This Row],[Quantity]] *CustomerData[[#This Row],[Cost]]</f>
        <v>388877</v>
      </c>
      <c r="K288" s="65">
        <f xml:space="preserve"> CustomerData[[#This Row],[Quantity]] * CustomerData[[#This Row],[Price]]</f>
        <v>355497</v>
      </c>
      <c r="L288" s="65">
        <f xml:space="preserve"> CustomerData[[#This Row],[Price]] * CustomerData[[#This Row],[Discount]]</f>
        <v>53.25</v>
      </c>
      <c r="M288" s="67">
        <f xml:space="preserve"> (CustomerData[[#This Row],[Total_Revenue]]-CustomerData[[#This Row],[Discount_Amount]]) - CustomerData[[#This Row],[Total_Cost]]</f>
        <v>-33433.25</v>
      </c>
      <c r="N288" s="69" t="str">
        <f xml:space="preserve"> IF(CustomerData[[#This Row],[Profit/Loss]] &lt; 0, "Loss", IF(CustomerData[[#This Row],[Profit/Loss]] &gt; 0, "Profit"))</f>
        <v>Loss</v>
      </c>
    </row>
    <row r="289" spans="1:14" ht="15.75" customHeight="1" x14ac:dyDescent="0.25">
      <c r="A289" s="22">
        <v>288</v>
      </c>
      <c r="B289" s="22" t="s">
        <v>478</v>
      </c>
      <c r="C289" s="22">
        <v>52</v>
      </c>
      <c r="D289" s="22" t="s">
        <v>192</v>
      </c>
      <c r="E28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89" s="22">
        <v>2491</v>
      </c>
      <c r="G289" s="22">
        <v>259</v>
      </c>
      <c r="H289" s="22">
        <v>543</v>
      </c>
      <c r="I28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89" s="65">
        <f xml:space="preserve"> CustomerData[[#This Row],[Quantity]] *CustomerData[[#This Row],[Cost]]</f>
        <v>645169</v>
      </c>
      <c r="K289" s="65">
        <f xml:space="preserve"> CustomerData[[#This Row],[Quantity]] * CustomerData[[#This Row],[Price]]</f>
        <v>1352613</v>
      </c>
      <c r="L289" s="65">
        <f xml:space="preserve"> CustomerData[[#This Row],[Price]] * CustomerData[[#This Row],[Discount]]</f>
        <v>135.75</v>
      </c>
      <c r="M289" s="67">
        <f xml:space="preserve"> (CustomerData[[#This Row],[Total_Revenue]]-CustomerData[[#This Row],[Discount_Amount]]) - CustomerData[[#This Row],[Total_Cost]]</f>
        <v>707308.25</v>
      </c>
      <c r="N289" s="69" t="str">
        <f xml:space="preserve"> IF(CustomerData[[#This Row],[Profit/Loss]] &lt; 0, "Loss", IF(CustomerData[[#This Row],[Profit/Loss]] &gt; 0, "Profit"))</f>
        <v>Profit</v>
      </c>
    </row>
    <row r="290" spans="1:14" ht="15.75" customHeight="1" x14ac:dyDescent="0.25">
      <c r="A290" s="22">
        <v>289</v>
      </c>
      <c r="B290" s="22" t="s">
        <v>479</v>
      </c>
      <c r="C290" s="22">
        <v>42</v>
      </c>
      <c r="D290" s="22" t="s">
        <v>190</v>
      </c>
      <c r="E29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90" s="22">
        <v>1026</v>
      </c>
      <c r="G290" s="22">
        <v>208</v>
      </c>
      <c r="H290" s="22">
        <v>316</v>
      </c>
      <c r="I29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90" s="65">
        <f xml:space="preserve"> CustomerData[[#This Row],[Quantity]] *CustomerData[[#This Row],[Cost]]</f>
        <v>213408</v>
      </c>
      <c r="K290" s="65">
        <f xml:space="preserve"> CustomerData[[#This Row],[Quantity]] * CustomerData[[#This Row],[Price]]</f>
        <v>324216</v>
      </c>
      <c r="L290" s="65">
        <f xml:space="preserve"> CustomerData[[#This Row],[Price]] * CustomerData[[#This Row],[Discount]]</f>
        <v>47.4</v>
      </c>
      <c r="M290" s="67">
        <f xml:space="preserve"> (CustomerData[[#This Row],[Total_Revenue]]-CustomerData[[#This Row],[Discount_Amount]]) - CustomerData[[#This Row],[Total_Cost]]</f>
        <v>110760.59999999998</v>
      </c>
      <c r="N290" s="69" t="str">
        <f xml:space="preserve"> IF(CustomerData[[#This Row],[Profit/Loss]] &lt; 0, "Loss", IF(CustomerData[[#This Row],[Profit/Loss]] &gt; 0, "Profit"))</f>
        <v>Profit</v>
      </c>
    </row>
    <row r="291" spans="1:14" ht="15.75" customHeight="1" x14ac:dyDescent="0.25">
      <c r="A291" s="22">
        <v>290</v>
      </c>
      <c r="B291" s="22" t="s">
        <v>480</v>
      </c>
      <c r="C291" s="22">
        <v>82</v>
      </c>
      <c r="D291" s="22" t="s">
        <v>190</v>
      </c>
      <c r="E29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91" s="22">
        <v>1149</v>
      </c>
      <c r="G291" s="22">
        <v>109</v>
      </c>
      <c r="H291" s="22">
        <v>343</v>
      </c>
      <c r="I29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91" s="65">
        <f xml:space="preserve"> CustomerData[[#This Row],[Quantity]] *CustomerData[[#This Row],[Cost]]</f>
        <v>125241</v>
      </c>
      <c r="K291" s="65">
        <f xml:space="preserve"> CustomerData[[#This Row],[Quantity]] * CustomerData[[#This Row],[Price]]</f>
        <v>394107</v>
      </c>
      <c r="L291" s="65">
        <f xml:space="preserve"> CustomerData[[#This Row],[Price]] * CustomerData[[#This Row],[Discount]]</f>
        <v>51.449999999999996</v>
      </c>
      <c r="M291" s="67">
        <f xml:space="preserve"> (CustomerData[[#This Row],[Total_Revenue]]-CustomerData[[#This Row],[Discount_Amount]]) - CustomerData[[#This Row],[Total_Cost]]</f>
        <v>268814.55</v>
      </c>
      <c r="N291" s="69" t="str">
        <f xml:space="preserve"> IF(CustomerData[[#This Row],[Profit/Loss]] &lt; 0, "Loss", IF(CustomerData[[#This Row],[Profit/Loss]] &gt; 0, "Profit"))</f>
        <v>Profit</v>
      </c>
    </row>
    <row r="292" spans="1:14" ht="15.75" customHeight="1" x14ac:dyDescent="0.25">
      <c r="A292" s="22">
        <v>291</v>
      </c>
      <c r="B292" s="22" t="s">
        <v>481</v>
      </c>
      <c r="C292" s="22">
        <v>37</v>
      </c>
      <c r="D292" s="22" t="s">
        <v>192</v>
      </c>
      <c r="E29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92" s="22">
        <v>1832</v>
      </c>
      <c r="G292" s="22">
        <v>291</v>
      </c>
      <c r="H292" s="22">
        <v>368</v>
      </c>
      <c r="I29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92" s="65">
        <f xml:space="preserve"> CustomerData[[#This Row],[Quantity]] *CustomerData[[#This Row],[Cost]]</f>
        <v>533112</v>
      </c>
      <c r="K292" s="65">
        <f xml:space="preserve"> CustomerData[[#This Row],[Quantity]] * CustomerData[[#This Row],[Price]]</f>
        <v>674176</v>
      </c>
      <c r="L292" s="65">
        <f xml:space="preserve"> CustomerData[[#This Row],[Price]] * CustomerData[[#This Row],[Discount]]</f>
        <v>92</v>
      </c>
      <c r="M292" s="67">
        <f xml:space="preserve"> (CustomerData[[#This Row],[Total_Revenue]]-CustomerData[[#This Row],[Discount_Amount]]) - CustomerData[[#This Row],[Total_Cost]]</f>
        <v>140972</v>
      </c>
      <c r="N292" s="69" t="str">
        <f xml:space="preserve"> IF(CustomerData[[#This Row],[Profit/Loss]] &lt; 0, "Loss", IF(CustomerData[[#This Row],[Profit/Loss]] &gt; 0, "Profit"))</f>
        <v>Profit</v>
      </c>
    </row>
    <row r="293" spans="1:14" ht="15.75" customHeight="1" x14ac:dyDescent="0.25">
      <c r="A293" s="22">
        <v>292</v>
      </c>
      <c r="B293" s="22" t="s">
        <v>482</v>
      </c>
      <c r="C293" s="22">
        <v>57</v>
      </c>
      <c r="D293" s="22" t="s">
        <v>192</v>
      </c>
      <c r="E29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93" s="22">
        <v>1634</v>
      </c>
      <c r="G293" s="22">
        <v>332</v>
      </c>
      <c r="H293" s="22">
        <v>292</v>
      </c>
      <c r="I29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93" s="65">
        <f xml:space="preserve"> CustomerData[[#This Row],[Quantity]] *CustomerData[[#This Row],[Cost]]</f>
        <v>542488</v>
      </c>
      <c r="K293" s="65">
        <f xml:space="preserve"> CustomerData[[#This Row],[Quantity]] * CustomerData[[#This Row],[Price]]</f>
        <v>477128</v>
      </c>
      <c r="L293" s="65">
        <f xml:space="preserve"> CustomerData[[#This Row],[Price]] * CustomerData[[#This Row],[Discount]]</f>
        <v>73</v>
      </c>
      <c r="M293" s="67">
        <f xml:space="preserve"> (CustomerData[[#This Row],[Total_Revenue]]-CustomerData[[#This Row],[Discount_Amount]]) - CustomerData[[#This Row],[Total_Cost]]</f>
        <v>-65433</v>
      </c>
      <c r="N293" s="69" t="str">
        <f xml:space="preserve"> IF(CustomerData[[#This Row],[Profit/Loss]] &lt; 0, "Loss", IF(CustomerData[[#This Row],[Profit/Loss]] &gt; 0, "Profit"))</f>
        <v>Loss</v>
      </c>
    </row>
    <row r="294" spans="1:14" ht="15.75" customHeight="1" x14ac:dyDescent="0.25">
      <c r="A294" s="22">
        <v>293</v>
      </c>
      <c r="B294" s="22" t="s">
        <v>483</v>
      </c>
      <c r="C294" s="22">
        <v>32</v>
      </c>
      <c r="D294" s="22" t="s">
        <v>190</v>
      </c>
      <c r="E29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94" s="22">
        <v>1738</v>
      </c>
      <c r="G294" s="22">
        <v>229</v>
      </c>
      <c r="H294" s="22">
        <v>203</v>
      </c>
      <c r="I29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94" s="65">
        <f xml:space="preserve"> CustomerData[[#This Row],[Quantity]] *CustomerData[[#This Row],[Cost]]</f>
        <v>398002</v>
      </c>
      <c r="K294" s="65">
        <f xml:space="preserve"> CustomerData[[#This Row],[Quantity]] * CustomerData[[#This Row],[Price]]</f>
        <v>352814</v>
      </c>
      <c r="L294" s="65">
        <f xml:space="preserve"> CustomerData[[#This Row],[Price]] * CustomerData[[#This Row],[Discount]]</f>
        <v>50.75</v>
      </c>
      <c r="M294" s="67">
        <f xml:space="preserve"> (CustomerData[[#This Row],[Total_Revenue]]-CustomerData[[#This Row],[Discount_Amount]]) - CustomerData[[#This Row],[Total_Cost]]</f>
        <v>-45238.75</v>
      </c>
      <c r="N294" s="69" t="str">
        <f xml:space="preserve"> IF(CustomerData[[#This Row],[Profit/Loss]] &lt; 0, "Loss", IF(CustomerData[[#This Row],[Profit/Loss]] &gt; 0, "Profit"))</f>
        <v>Loss</v>
      </c>
    </row>
    <row r="295" spans="1:14" ht="15.75" customHeight="1" x14ac:dyDescent="0.25">
      <c r="A295" s="22">
        <v>294</v>
      </c>
      <c r="B295" s="22" t="s">
        <v>484</v>
      </c>
      <c r="C295" s="22">
        <v>58</v>
      </c>
      <c r="D295" s="22" t="s">
        <v>192</v>
      </c>
      <c r="E29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95" s="22">
        <v>1789</v>
      </c>
      <c r="G295" s="22">
        <v>323</v>
      </c>
      <c r="H295" s="22">
        <v>314</v>
      </c>
      <c r="I29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95" s="65">
        <f xml:space="preserve"> CustomerData[[#This Row],[Quantity]] *CustomerData[[#This Row],[Cost]]</f>
        <v>577847</v>
      </c>
      <c r="K295" s="65">
        <f xml:space="preserve"> CustomerData[[#This Row],[Quantity]] * CustomerData[[#This Row],[Price]]</f>
        <v>561746</v>
      </c>
      <c r="L295" s="65">
        <f xml:space="preserve"> CustomerData[[#This Row],[Price]] * CustomerData[[#This Row],[Discount]]</f>
        <v>78.5</v>
      </c>
      <c r="M295" s="67">
        <f xml:space="preserve"> (CustomerData[[#This Row],[Total_Revenue]]-CustomerData[[#This Row],[Discount_Amount]]) - CustomerData[[#This Row],[Total_Cost]]</f>
        <v>-16179.5</v>
      </c>
      <c r="N295" s="69" t="str">
        <f xml:space="preserve"> IF(CustomerData[[#This Row],[Profit/Loss]] &lt; 0, "Loss", IF(CustomerData[[#This Row],[Profit/Loss]] &gt; 0, "Profit"))</f>
        <v>Loss</v>
      </c>
    </row>
    <row r="296" spans="1:14" ht="15.75" customHeight="1" x14ac:dyDescent="0.25">
      <c r="A296" s="22">
        <v>295</v>
      </c>
      <c r="B296" s="22" t="s">
        <v>485</v>
      </c>
      <c r="C296" s="22">
        <v>35</v>
      </c>
      <c r="D296" s="22" t="s">
        <v>192</v>
      </c>
      <c r="E29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96" s="22">
        <v>2125</v>
      </c>
      <c r="G296" s="22">
        <v>236</v>
      </c>
      <c r="H296" s="22">
        <v>367</v>
      </c>
      <c r="I29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96" s="65">
        <f xml:space="preserve"> CustomerData[[#This Row],[Quantity]] *CustomerData[[#This Row],[Cost]]</f>
        <v>501500</v>
      </c>
      <c r="K296" s="65">
        <f xml:space="preserve"> CustomerData[[#This Row],[Quantity]] * CustomerData[[#This Row],[Price]]</f>
        <v>779875</v>
      </c>
      <c r="L296" s="65">
        <f xml:space="preserve"> CustomerData[[#This Row],[Price]] * CustomerData[[#This Row],[Discount]]</f>
        <v>91.75</v>
      </c>
      <c r="M296" s="67">
        <f xml:space="preserve"> (CustomerData[[#This Row],[Total_Revenue]]-CustomerData[[#This Row],[Discount_Amount]]) - CustomerData[[#This Row],[Total_Cost]]</f>
        <v>278283.25</v>
      </c>
      <c r="N296" s="69" t="str">
        <f xml:space="preserve"> IF(CustomerData[[#This Row],[Profit/Loss]] &lt; 0, "Loss", IF(CustomerData[[#This Row],[Profit/Loss]] &gt; 0, "Profit"))</f>
        <v>Profit</v>
      </c>
    </row>
    <row r="297" spans="1:14" ht="15.75" customHeight="1" x14ac:dyDescent="0.25">
      <c r="A297" s="22">
        <v>296</v>
      </c>
      <c r="B297" s="22" t="s">
        <v>486</v>
      </c>
      <c r="C297" s="22">
        <v>54</v>
      </c>
      <c r="D297" s="22" t="s">
        <v>192</v>
      </c>
      <c r="E29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97" s="22">
        <v>1702</v>
      </c>
      <c r="G297" s="22">
        <v>110</v>
      </c>
      <c r="H297" s="22">
        <v>225</v>
      </c>
      <c r="I29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97" s="65">
        <f xml:space="preserve"> CustomerData[[#This Row],[Quantity]] *CustomerData[[#This Row],[Cost]]</f>
        <v>187220</v>
      </c>
      <c r="K297" s="65">
        <f xml:space="preserve"> CustomerData[[#This Row],[Quantity]] * CustomerData[[#This Row],[Price]]</f>
        <v>382950</v>
      </c>
      <c r="L297" s="65">
        <f xml:space="preserve"> CustomerData[[#This Row],[Price]] * CustomerData[[#This Row],[Discount]]</f>
        <v>56.25</v>
      </c>
      <c r="M297" s="67">
        <f xml:space="preserve"> (CustomerData[[#This Row],[Total_Revenue]]-CustomerData[[#This Row],[Discount_Amount]]) - CustomerData[[#This Row],[Total_Cost]]</f>
        <v>195673.75</v>
      </c>
      <c r="N297" s="69" t="str">
        <f xml:space="preserve"> IF(CustomerData[[#This Row],[Profit/Loss]] &lt; 0, "Loss", IF(CustomerData[[#This Row],[Profit/Loss]] &gt; 0, "Profit"))</f>
        <v>Profit</v>
      </c>
    </row>
    <row r="298" spans="1:14" ht="15.75" customHeight="1" x14ac:dyDescent="0.25">
      <c r="A298" s="22">
        <v>297</v>
      </c>
      <c r="B298" s="22" t="s">
        <v>487</v>
      </c>
      <c r="C298" s="22">
        <v>73</v>
      </c>
      <c r="D298" s="22" t="s">
        <v>192</v>
      </c>
      <c r="E29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98" s="22">
        <v>1106</v>
      </c>
      <c r="G298" s="22">
        <v>345</v>
      </c>
      <c r="H298" s="22">
        <v>359</v>
      </c>
      <c r="I29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98" s="65">
        <f xml:space="preserve"> CustomerData[[#This Row],[Quantity]] *CustomerData[[#This Row],[Cost]]</f>
        <v>381570</v>
      </c>
      <c r="K298" s="65">
        <f xml:space="preserve"> CustomerData[[#This Row],[Quantity]] * CustomerData[[#This Row],[Price]]</f>
        <v>397054</v>
      </c>
      <c r="L298" s="65">
        <f xml:space="preserve"> CustomerData[[#This Row],[Price]] * CustomerData[[#This Row],[Discount]]</f>
        <v>53.85</v>
      </c>
      <c r="M298" s="67">
        <f xml:space="preserve"> (CustomerData[[#This Row],[Total_Revenue]]-CustomerData[[#This Row],[Discount_Amount]]) - CustomerData[[#This Row],[Total_Cost]]</f>
        <v>15430.150000000023</v>
      </c>
      <c r="N298" s="69" t="str">
        <f xml:space="preserve"> IF(CustomerData[[#This Row],[Profit/Loss]] &lt; 0, "Loss", IF(CustomerData[[#This Row],[Profit/Loss]] &gt; 0, "Profit"))</f>
        <v>Profit</v>
      </c>
    </row>
    <row r="299" spans="1:14" ht="15.75" customHeight="1" x14ac:dyDescent="0.25">
      <c r="A299" s="22">
        <v>298</v>
      </c>
      <c r="B299" s="22" t="s">
        <v>488</v>
      </c>
      <c r="C299" s="22">
        <v>54</v>
      </c>
      <c r="D299" s="22" t="s">
        <v>192</v>
      </c>
      <c r="E29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99" s="22">
        <v>1382</v>
      </c>
      <c r="G299" s="22">
        <v>198</v>
      </c>
      <c r="H299" s="22">
        <v>437</v>
      </c>
      <c r="I29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99" s="65">
        <f xml:space="preserve"> CustomerData[[#This Row],[Quantity]] *CustomerData[[#This Row],[Cost]]</f>
        <v>273636</v>
      </c>
      <c r="K299" s="65">
        <f xml:space="preserve"> CustomerData[[#This Row],[Quantity]] * CustomerData[[#This Row],[Price]]</f>
        <v>603934</v>
      </c>
      <c r="L299" s="65">
        <f xml:space="preserve"> CustomerData[[#This Row],[Price]] * CustomerData[[#This Row],[Discount]]</f>
        <v>65.55</v>
      </c>
      <c r="M299" s="67">
        <f xml:space="preserve"> (CustomerData[[#This Row],[Total_Revenue]]-CustomerData[[#This Row],[Discount_Amount]]) - CustomerData[[#This Row],[Total_Cost]]</f>
        <v>330232.44999999995</v>
      </c>
      <c r="N299" s="69" t="str">
        <f xml:space="preserve"> IF(CustomerData[[#This Row],[Profit/Loss]] &lt; 0, "Loss", IF(CustomerData[[#This Row],[Profit/Loss]] &gt; 0, "Profit"))</f>
        <v>Profit</v>
      </c>
    </row>
    <row r="300" spans="1:14" ht="15.75" customHeight="1" x14ac:dyDescent="0.25">
      <c r="A300" s="22">
        <v>299</v>
      </c>
      <c r="B300" s="22" t="s">
        <v>489</v>
      </c>
      <c r="C300" s="22">
        <v>59</v>
      </c>
      <c r="D300" s="22" t="s">
        <v>192</v>
      </c>
      <c r="E30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00" s="22">
        <v>1587</v>
      </c>
      <c r="G300" s="22">
        <v>327</v>
      </c>
      <c r="H300" s="22">
        <v>513</v>
      </c>
      <c r="I30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00" s="65">
        <f xml:space="preserve"> CustomerData[[#This Row],[Quantity]] *CustomerData[[#This Row],[Cost]]</f>
        <v>518949</v>
      </c>
      <c r="K300" s="65">
        <f xml:space="preserve"> CustomerData[[#This Row],[Quantity]] * CustomerData[[#This Row],[Price]]</f>
        <v>814131</v>
      </c>
      <c r="L300" s="65">
        <f xml:space="preserve"> CustomerData[[#This Row],[Price]] * CustomerData[[#This Row],[Discount]]</f>
        <v>128.25</v>
      </c>
      <c r="M300" s="67">
        <f xml:space="preserve"> (CustomerData[[#This Row],[Total_Revenue]]-CustomerData[[#This Row],[Discount_Amount]]) - CustomerData[[#This Row],[Total_Cost]]</f>
        <v>295053.75</v>
      </c>
      <c r="N300" s="69" t="str">
        <f xml:space="preserve"> IF(CustomerData[[#This Row],[Profit/Loss]] &lt; 0, "Loss", IF(CustomerData[[#This Row],[Profit/Loss]] &gt; 0, "Profit"))</f>
        <v>Profit</v>
      </c>
    </row>
    <row r="301" spans="1:14" ht="15.75" customHeight="1" x14ac:dyDescent="0.25">
      <c r="A301" s="22">
        <v>300</v>
      </c>
      <c r="B301" s="22" t="s">
        <v>490</v>
      </c>
      <c r="C301" s="22">
        <v>43</v>
      </c>
      <c r="D301" s="22" t="s">
        <v>190</v>
      </c>
      <c r="E30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01" s="22">
        <v>1145</v>
      </c>
      <c r="G301" s="22">
        <v>235</v>
      </c>
      <c r="H301" s="22">
        <v>401</v>
      </c>
      <c r="I30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01" s="65">
        <f xml:space="preserve"> CustomerData[[#This Row],[Quantity]] *CustomerData[[#This Row],[Cost]]</f>
        <v>269075</v>
      </c>
      <c r="K301" s="65">
        <f xml:space="preserve"> CustomerData[[#This Row],[Quantity]] * CustomerData[[#This Row],[Price]]</f>
        <v>459145</v>
      </c>
      <c r="L301" s="65">
        <f xml:space="preserve"> CustomerData[[#This Row],[Price]] * CustomerData[[#This Row],[Discount]]</f>
        <v>60.15</v>
      </c>
      <c r="M301" s="67">
        <f xml:space="preserve"> (CustomerData[[#This Row],[Total_Revenue]]-CustomerData[[#This Row],[Discount_Amount]]) - CustomerData[[#This Row],[Total_Cost]]</f>
        <v>190009.84999999998</v>
      </c>
      <c r="N301" s="69" t="str">
        <f xml:space="preserve"> IF(CustomerData[[#This Row],[Profit/Loss]] &lt; 0, "Loss", IF(CustomerData[[#This Row],[Profit/Loss]] &gt; 0, "Profit"))</f>
        <v>Profit</v>
      </c>
    </row>
    <row r="302" spans="1:14" ht="15.75" customHeight="1" x14ac:dyDescent="0.25">
      <c r="A302" s="22">
        <v>301</v>
      </c>
      <c r="B302" s="22" t="s">
        <v>491</v>
      </c>
      <c r="C302" s="22">
        <v>37</v>
      </c>
      <c r="D302" s="22" t="s">
        <v>192</v>
      </c>
      <c r="E30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02" s="22">
        <v>1541</v>
      </c>
      <c r="G302" s="22">
        <v>278</v>
      </c>
      <c r="H302" s="22">
        <v>220</v>
      </c>
      <c r="I30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02" s="65">
        <f xml:space="preserve"> CustomerData[[#This Row],[Quantity]] *CustomerData[[#This Row],[Cost]]</f>
        <v>428398</v>
      </c>
      <c r="K302" s="65">
        <f xml:space="preserve"> CustomerData[[#This Row],[Quantity]] * CustomerData[[#This Row],[Price]]</f>
        <v>339020</v>
      </c>
      <c r="L302" s="65">
        <f xml:space="preserve"> CustomerData[[#This Row],[Price]] * CustomerData[[#This Row],[Discount]]</f>
        <v>55</v>
      </c>
      <c r="M302" s="67">
        <f xml:space="preserve"> (CustomerData[[#This Row],[Total_Revenue]]-CustomerData[[#This Row],[Discount_Amount]]) - CustomerData[[#This Row],[Total_Cost]]</f>
        <v>-89433</v>
      </c>
      <c r="N302" s="69" t="str">
        <f xml:space="preserve"> IF(CustomerData[[#This Row],[Profit/Loss]] &lt; 0, "Loss", IF(CustomerData[[#This Row],[Profit/Loss]] &gt; 0, "Profit"))</f>
        <v>Loss</v>
      </c>
    </row>
    <row r="303" spans="1:14" ht="15.75" customHeight="1" x14ac:dyDescent="0.25">
      <c r="A303" s="22">
        <v>302</v>
      </c>
      <c r="B303" s="22" t="s">
        <v>492</v>
      </c>
      <c r="C303" s="22">
        <v>43</v>
      </c>
      <c r="D303" s="22" t="s">
        <v>190</v>
      </c>
      <c r="E30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03" s="22">
        <v>2423</v>
      </c>
      <c r="G303" s="22">
        <v>178</v>
      </c>
      <c r="H303" s="22">
        <v>255</v>
      </c>
      <c r="I30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03" s="65">
        <f xml:space="preserve"> CustomerData[[#This Row],[Quantity]] *CustomerData[[#This Row],[Cost]]</f>
        <v>431294</v>
      </c>
      <c r="K303" s="65">
        <f xml:space="preserve"> CustomerData[[#This Row],[Quantity]] * CustomerData[[#This Row],[Price]]</f>
        <v>617865</v>
      </c>
      <c r="L303" s="65">
        <f xml:space="preserve"> CustomerData[[#This Row],[Price]] * CustomerData[[#This Row],[Discount]]</f>
        <v>63.75</v>
      </c>
      <c r="M303" s="67">
        <f xml:space="preserve"> (CustomerData[[#This Row],[Total_Revenue]]-CustomerData[[#This Row],[Discount_Amount]]) - CustomerData[[#This Row],[Total_Cost]]</f>
        <v>186507.25</v>
      </c>
      <c r="N303" s="69" t="str">
        <f xml:space="preserve"> IF(CustomerData[[#This Row],[Profit/Loss]] &lt; 0, "Loss", IF(CustomerData[[#This Row],[Profit/Loss]] &gt; 0, "Profit"))</f>
        <v>Profit</v>
      </c>
    </row>
    <row r="304" spans="1:14" ht="15.75" customHeight="1" x14ac:dyDescent="0.25">
      <c r="A304" s="22">
        <v>303</v>
      </c>
      <c r="B304" s="22" t="s">
        <v>493</v>
      </c>
      <c r="C304" s="22">
        <v>74</v>
      </c>
      <c r="D304" s="22" t="s">
        <v>190</v>
      </c>
      <c r="E30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04" s="22">
        <v>2286</v>
      </c>
      <c r="G304" s="22">
        <v>157</v>
      </c>
      <c r="H304" s="22">
        <v>249</v>
      </c>
      <c r="I30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04" s="65">
        <f xml:space="preserve"> CustomerData[[#This Row],[Quantity]] *CustomerData[[#This Row],[Cost]]</f>
        <v>358902</v>
      </c>
      <c r="K304" s="65">
        <f xml:space="preserve"> CustomerData[[#This Row],[Quantity]] * CustomerData[[#This Row],[Price]]</f>
        <v>569214</v>
      </c>
      <c r="L304" s="65">
        <f xml:space="preserve"> CustomerData[[#This Row],[Price]] * CustomerData[[#This Row],[Discount]]</f>
        <v>62.25</v>
      </c>
      <c r="M304" s="67">
        <f xml:space="preserve"> (CustomerData[[#This Row],[Total_Revenue]]-CustomerData[[#This Row],[Discount_Amount]]) - CustomerData[[#This Row],[Total_Cost]]</f>
        <v>210249.75</v>
      </c>
      <c r="N304" s="69" t="str">
        <f xml:space="preserve"> IF(CustomerData[[#This Row],[Profit/Loss]] &lt; 0, "Loss", IF(CustomerData[[#This Row],[Profit/Loss]] &gt; 0, "Profit"))</f>
        <v>Profit</v>
      </c>
    </row>
    <row r="305" spans="1:14" ht="15.75" customHeight="1" x14ac:dyDescent="0.25">
      <c r="A305" s="22">
        <v>304</v>
      </c>
      <c r="B305" s="22" t="s">
        <v>494</v>
      </c>
      <c r="C305" s="22">
        <v>77</v>
      </c>
      <c r="D305" s="22" t="s">
        <v>192</v>
      </c>
      <c r="E30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05" s="22">
        <v>1165</v>
      </c>
      <c r="G305" s="22">
        <v>333</v>
      </c>
      <c r="H305" s="22">
        <v>442</v>
      </c>
      <c r="I30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05" s="65">
        <f xml:space="preserve"> CustomerData[[#This Row],[Quantity]] *CustomerData[[#This Row],[Cost]]</f>
        <v>387945</v>
      </c>
      <c r="K305" s="65">
        <f xml:space="preserve"> CustomerData[[#This Row],[Quantity]] * CustomerData[[#This Row],[Price]]</f>
        <v>514930</v>
      </c>
      <c r="L305" s="65">
        <f xml:space="preserve"> CustomerData[[#This Row],[Price]] * CustomerData[[#This Row],[Discount]]</f>
        <v>66.3</v>
      </c>
      <c r="M305" s="67">
        <f xml:space="preserve"> (CustomerData[[#This Row],[Total_Revenue]]-CustomerData[[#This Row],[Discount_Amount]]) - CustomerData[[#This Row],[Total_Cost]]</f>
        <v>126918.70000000001</v>
      </c>
      <c r="N305" s="69" t="str">
        <f xml:space="preserve"> IF(CustomerData[[#This Row],[Profit/Loss]] &lt; 0, "Loss", IF(CustomerData[[#This Row],[Profit/Loss]] &gt; 0, "Profit"))</f>
        <v>Profit</v>
      </c>
    </row>
    <row r="306" spans="1:14" ht="15.75" customHeight="1" x14ac:dyDescent="0.25">
      <c r="A306" s="22">
        <v>305</v>
      </c>
      <c r="B306" s="22" t="s">
        <v>495</v>
      </c>
      <c r="C306" s="22">
        <v>55</v>
      </c>
      <c r="D306" s="22" t="s">
        <v>192</v>
      </c>
      <c r="E30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06" s="22">
        <v>1415</v>
      </c>
      <c r="G306" s="22">
        <v>151</v>
      </c>
      <c r="H306" s="22">
        <v>438</v>
      </c>
      <c r="I30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06" s="65">
        <f xml:space="preserve"> CustomerData[[#This Row],[Quantity]] *CustomerData[[#This Row],[Cost]]</f>
        <v>213665</v>
      </c>
      <c r="K306" s="65">
        <f xml:space="preserve"> CustomerData[[#This Row],[Quantity]] * CustomerData[[#This Row],[Price]]</f>
        <v>619770</v>
      </c>
      <c r="L306" s="65">
        <f xml:space="preserve"> CustomerData[[#This Row],[Price]] * CustomerData[[#This Row],[Discount]]</f>
        <v>65.7</v>
      </c>
      <c r="M306" s="67">
        <f xml:space="preserve"> (CustomerData[[#This Row],[Total_Revenue]]-CustomerData[[#This Row],[Discount_Amount]]) - CustomerData[[#This Row],[Total_Cost]]</f>
        <v>406039.30000000005</v>
      </c>
      <c r="N306" s="69" t="str">
        <f xml:space="preserve"> IF(CustomerData[[#This Row],[Profit/Loss]] &lt; 0, "Loss", IF(CustomerData[[#This Row],[Profit/Loss]] &gt; 0, "Profit"))</f>
        <v>Profit</v>
      </c>
    </row>
    <row r="307" spans="1:14" ht="15.75" customHeight="1" x14ac:dyDescent="0.25">
      <c r="A307" s="22">
        <v>306</v>
      </c>
      <c r="B307" s="22" t="s">
        <v>496</v>
      </c>
      <c r="C307" s="22">
        <v>51</v>
      </c>
      <c r="D307" s="22" t="s">
        <v>190</v>
      </c>
      <c r="E30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07" s="22">
        <v>1418</v>
      </c>
      <c r="G307" s="22">
        <v>228</v>
      </c>
      <c r="H307" s="22">
        <v>498</v>
      </c>
      <c r="I30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07" s="65">
        <f xml:space="preserve"> CustomerData[[#This Row],[Quantity]] *CustomerData[[#This Row],[Cost]]</f>
        <v>323304</v>
      </c>
      <c r="K307" s="65">
        <f xml:space="preserve"> CustomerData[[#This Row],[Quantity]] * CustomerData[[#This Row],[Price]]</f>
        <v>706164</v>
      </c>
      <c r="L307" s="65">
        <f xml:space="preserve"> CustomerData[[#This Row],[Price]] * CustomerData[[#This Row],[Discount]]</f>
        <v>74.7</v>
      </c>
      <c r="M307" s="67">
        <f xml:space="preserve"> (CustomerData[[#This Row],[Total_Revenue]]-CustomerData[[#This Row],[Discount_Amount]]) - CustomerData[[#This Row],[Total_Cost]]</f>
        <v>382785.30000000005</v>
      </c>
      <c r="N307" s="69" t="str">
        <f xml:space="preserve"> IF(CustomerData[[#This Row],[Profit/Loss]] &lt; 0, "Loss", IF(CustomerData[[#This Row],[Profit/Loss]] &gt; 0, "Profit"))</f>
        <v>Profit</v>
      </c>
    </row>
    <row r="308" spans="1:14" ht="15.75" customHeight="1" x14ac:dyDescent="0.25">
      <c r="A308" s="22">
        <v>307</v>
      </c>
      <c r="B308" s="22" t="s">
        <v>497</v>
      </c>
      <c r="C308" s="22">
        <v>72</v>
      </c>
      <c r="D308" s="22" t="s">
        <v>190</v>
      </c>
      <c r="E30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08" s="22">
        <v>2014</v>
      </c>
      <c r="G308" s="22">
        <v>105</v>
      </c>
      <c r="H308" s="22">
        <v>264</v>
      </c>
      <c r="I30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08" s="65">
        <f xml:space="preserve"> CustomerData[[#This Row],[Quantity]] *CustomerData[[#This Row],[Cost]]</f>
        <v>211470</v>
      </c>
      <c r="K308" s="65">
        <f xml:space="preserve"> CustomerData[[#This Row],[Quantity]] * CustomerData[[#This Row],[Price]]</f>
        <v>531696</v>
      </c>
      <c r="L308" s="65">
        <f xml:space="preserve"> CustomerData[[#This Row],[Price]] * CustomerData[[#This Row],[Discount]]</f>
        <v>66</v>
      </c>
      <c r="M308" s="67">
        <f xml:space="preserve"> (CustomerData[[#This Row],[Total_Revenue]]-CustomerData[[#This Row],[Discount_Amount]]) - CustomerData[[#This Row],[Total_Cost]]</f>
        <v>320160</v>
      </c>
      <c r="N308" s="69" t="str">
        <f xml:space="preserve"> IF(CustomerData[[#This Row],[Profit/Loss]] &lt; 0, "Loss", IF(CustomerData[[#This Row],[Profit/Loss]] &gt; 0, "Profit"))</f>
        <v>Profit</v>
      </c>
    </row>
    <row r="309" spans="1:14" ht="15.75" customHeight="1" x14ac:dyDescent="0.25">
      <c r="A309" s="22">
        <v>308</v>
      </c>
      <c r="B309" s="22" t="s">
        <v>498</v>
      </c>
      <c r="C309" s="22">
        <v>72</v>
      </c>
      <c r="D309" s="22" t="s">
        <v>190</v>
      </c>
      <c r="E30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09" s="22">
        <v>2125</v>
      </c>
      <c r="G309" s="22">
        <v>210</v>
      </c>
      <c r="H309" s="22">
        <v>479</v>
      </c>
      <c r="I30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09" s="65">
        <f xml:space="preserve"> CustomerData[[#This Row],[Quantity]] *CustomerData[[#This Row],[Cost]]</f>
        <v>446250</v>
      </c>
      <c r="K309" s="65">
        <f xml:space="preserve"> CustomerData[[#This Row],[Quantity]] * CustomerData[[#This Row],[Price]]</f>
        <v>1017875</v>
      </c>
      <c r="L309" s="65">
        <f xml:space="preserve"> CustomerData[[#This Row],[Price]] * CustomerData[[#This Row],[Discount]]</f>
        <v>119.75</v>
      </c>
      <c r="M309" s="67">
        <f xml:space="preserve"> (CustomerData[[#This Row],[Total_Revenue]]-CustomerData[[#This Row],[Discount_Amount]]) - CustomerData[[#This Row],[Total_Cost]]</f>
        <v>571505.25</v>
      </c>
      <c r="N309" s="69" t="str">
        <f xml:space="preserve"> IF(CustomerData[[#This Row],[Profit/Loss]] &lt; 0, "Loss", IF(CustomerData[[#This Row],[Profit/Loss]] &gt; 0, "Profit"))</f>
        <v>Profit</v>
      </c>
    </row>
    <row r="310" spans="1:14" ht="15.75" customHeight="1" x14ac:dyDescent="0.25">
      <c r="A310" s="22">
        <v>309</v>
      </c>
      <c r="B310" s="22" t="s">
        <v>499</v>
      </c>
      <c r="C310" s="22">
        <v>38</v>
      </c>
      <c r="D310" s="22" t="s">
        <v>190</v>
      </c>
      <c r="E31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10" s="22">
        <v>2194</v>
      </c>
      <c r="G310" s="22">
        <v>179</v>
      </c>
      <c r="H310" s="22">
        <v>205</v>
      </c>
      <c r="I31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10" s="65">
        <f xml:space="preserve"> CustomerData[[#This Row],[Quantity]] *CustomerData[[#This Row],[Cost]]</f>
        <v>392726</v>
      </c>
      <c r="K310" s="65">
        <f xml:space="preserve"> CustomerData[[#This Row],[Quantity]] * CustomerData[[#This Row],[Price]]</f>
        <v>449770</v>
      </c>
      <c r="L310" s="65">
        <f xml:space="preserve"> CustomerData[[#This Row],[Price]] * CustomerData[[#This Row],[Discount]]</f>
        <v>51.25</v>
      </c>
      <c r="M310" s="67">
        <f xml:space="preserve"> (CustomerData[[#This Row],[Total_Revenue]]-CustomerData[[#This Row],[Discount_Amount]]) - CustomerData[[#This Row],[Total_Cost]]</f>
        <v>56992.75</v>
      </c>
      <c r="N310" s="69" t="str">
        <f xml:space="preserve"> IF(CustomerData[[#This Row],[Profit/Loss]] &lt; 0, "Loss", IF(CustomerData[[#This Row],[Profit/Loss]] &gt; 0, "Profit"))</f>
        <v>Profit</v>
      </c>
    </row>
    <row r="311" spans="1:14" ht="15.75" customHeight="1" x14ac:dyDescent="0.25">
      <c r="A311" s="22">
        <v>310</v>
      </c>
      <c r="B311" s="22" t="s">
        <v>500</v>
      </c>
      <c r="C311" s="22">
        <v>34</v>
      </c>
      <c r="D311" s="22" t="s">
        <v>190</v>
      </c>
      <c r="E31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11" s="22">
        <v>1917</v>
      </c>
      <c r="G311" s="22">
        <v>183</v>
      </c>
      <c r="H311" s="22">
        <v>426</v>
      </c>
      <c r="I31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11" s="65">
        <f xml:space="preserve"> CustomerData[[#This Row],[Quantity]] *CustomerData[[#This Row],[Cost]]</f>
        <v>350811</v>
      </c>
      <c r="K311" s="65">
        <f xml:space="preserve"> CustomerData[[#This Row],[Quantity]] * CustomerData[[#This Row],[Price]]</f>
        <v>816642</v>
      </c>
      <c r="L311" s="65">
        <f xml:space="preserve"> CustomerData[[#This Row],[Price]] * CustomerData[[#This Row],[Discount]]</f>
        <v>106.5</v>
      </c>
      <c r="M311" s="67">
        <f xml:space="preserve"> (CustomerData[[#This Row],[Total_Revenue]]-CustomerData[[#This Row],[Discount_Amount]]) - CustomerData[[#This Row],[Total_Cost]]</f>
        <v>465724.5</v>
      </c>
      <c r="N311" s="69" t="str">
        <f xml:space="preserve"> IF(CustomerData[[#This Row],[Profit/Loss]] &lt; 0, "Loss", IF(CustomerData[[#This Row],[Profit/Loss]] &gt; 0, "Profit"))</f>
        <v>Profit</v>
      </c>
    </row>
    <row r="312" spans="1:14" ht="15.75" customHeight="1" x14ac:dyDescent="0.25">
      <c r="A312" s="22">
        <v>311</v>
      </c>
      <c r="B312" s="22" t="s">
        <v>501</v>
      </c>
      <c r="C312" s="22">
        <v>54</v>
      </c>
      <c r="D312" s="22" t="s">
        <v>190</v>
      </c>
      <c r="E31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12" s="22">
        <v>1652</v>
      </c>
      <c r="G312" s="22">
        <v>379</v>
      </c>
      <c r="H312" s="22">
        <v>464</v>
      </c>
      <c r="I31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12" s="65">
        <f xml:space="preserve"> CustomerData[[#This Row],[Quantity]] *CustomerData[[#This Row],[Cost]]</f>
        <v>626108</v>
      </c>
      <c r="K312" s="65">
        <f xml:space="preserve"> CustomerData[[#This Row],[Quantity]] * CustomerData[[#This Row],[Price]]</f>
        <v>766528</v>
      </c>
      <c r="L312" s="65">
        <f xml:space="preserve"> CustomerData[[#This Row],[Price]] * CustomerData[[#This Row],[Discount]]</f>
        <v>116</v>
      </c>
      <c r="M312" s="67">
        <f xml:space="preserve"> (CustomerData[[#This Row],[Total_Revenue]]-CustomerData[[#This Row],[Discount_Amount]]) - CustomerData[[#This Row],[Total_Cost]]</f>
        <v>140304</v>
      </c>
      <c r="N312" s="69" t="str">
        <f xml:space="preserve"> IF(CustomerData[[#This Row],[Profit/Loss]] &lt; 0, "Loss", IF(CustomerData[[#This Row],[Profit/Loss]] &gt; 0, "Profit"))</f>
        <v>Profit</v>
      </c>
    </row>
    <row r="313" spans="1:14" ht="15.75" customHeight="1" x14ac:dyDescent="0.25">
      <c r="A313" s="22">
        <v>312</v>
      </c>
      <c r="B313" s="22" t="s">
        <v>502</v>
      </c>
      <c r="C313" s="22">
        <v>16</v>
      </c>
      <c r="D313" s="22" t="s">
        <v>190</v>
      </c>
      <c r="E31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313" s="22">
        <v>1950</v>
      </c>
      <c r="G313" s="22">
        <v>301</v>
      </c>
      <c r="H313" s="22">
        <v>353</v>
      </c>
      <c r="I31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13" s="65">
        <f xml:space="preserve"> CustomerData[[#This Row],[Quantity]] *CustomerData[[#This Row],[Cost]]</f>
        <v>586950</v>
      </c>
      <c r="K313" s="65">
        <f xml:space="preserve"> CustomerData[[#This Row],[Quantity]] * CustomerData[[#This Row],[Price]]</f>
        <v>688350</v>
      </c>
      <c r="L313" s="65">
        <f xml:space="preserve"> CustomerData[[#This Row],[Price]] * CustomerData[[#This Row],[Discount]]</f>
        <v>88.25</v>
      </c>
      <c r="M313" s="67">
        <f xml:space="preserve"> (CustomerData[[#This Row],[Total_Revenue]]-CustomerData[[#This Row],[Discount_Amount]]) - CustomerData[[#This Row],[Total_Cost]]</f>
        <v>101311.75</v>
      </c>
      <c r="N313" s="69" t="str">
        <f xml:space="preserve"> IF(CustomerData[[#This Row],[Profit/Loss]] &lt; 0, "Loss", IF(CustomerData[[#This Row],[Profit/Loss]] &gt; 0, "Profit"))</f>
        <v>Profit</v>
      </c>
    </row>
    <row r="314" spans="1:14" ht="15.75" customHeight="1" x14ac:dyDescent="0.25">
      <c r="A314" s="22">
        <v>313</v>
      </c>
      <c r="B314" s="22" t="s">
        <v>503</v>
      </c>
      <c r="C314" s="22">
        <v>29</v>
      </c>
      <c r="D314" s="22" t="s">
        <v>190</v>
      </c>
      <c r="E31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14" s="22">
        <v>1630</v>
      </c>
      <c r="G314" s="22">
        <v>315</v>
      </c>
      <c r="H314" s="22">
        <v>230</v>
      </c>
      <c r="I31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14" s="65">
        <f xml:space="preserve"> CustomerData[[#This Row],[Quantity]] *CustomerData[[#This Row],[Cost]]</f>
        <v>513450</v>
      </c>
      <c r="K314" s="65">
        <f xml:space="preserve"> CustomerData[[#This Row],[Quantity]] * CustomerData[[#This Row],[Price]]</f>
        <v>374900</v>
      </c>
      <c r="L314" s="65">
        <f xml:space="preserve"> CustomerData[[#This Row],[Price]] * CustomerData[[#This Row],[Discount]]</f>
        <v>57.5</v>
      </c>
      <c r="M314" s="67">
        <f xml:space="preserve"> (CustomerData[[#This Row],[Total_Revenue]]-CustomerData[[#This Row],[Discount_Amount]]) - CustomerData[[#This Row],[Total_Cost]]</f>
        <v>-138607.5</v>
      </c>
      <c r="N314" s="69" t="str">
        <f xml:space="preserve"> IF(CustomerData[[#This Row],[Profit/Loss]] &lt; 0, "Loss", IF(CustomerData[[#This Row],[Profit/Loss]] &gt; 0, "Profit"))</f>
        <v>Loss</v>
      </c>
    </row>
    <row r="315" spans="1:14" ht="15.75" customHeight="1" x14ac:dyDescent="0.25">
      <c r="A315" s="22">
        <v>314</v>
      </c>
      <c r="B315" s="22" t="s">
        <v>504</v>
      </c>
      <c r="C315" s="22">
        <v>73</v>
      </c>
      <c r="D315" s="22" t="s">
        <v>190</v>
      </c>
      <c r="E31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15" s="22">
        <v>1932</v>
      </c>
      <c r="G315" s="22">
        <v>181</v>
      </c>
      <c r="H315" s="22">
        <v>389</v>
      </c>
      <c r="I31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15" s="65">
        <f xml:space="preserve"> CustomerData[[#This Row],[Quantity]] *CustomerData[[#This Row],[Cost]]</f>
        <v>349692</v>
      </c>
      <c r="K315" s="65">
        <f xml:space="preserve"> CustomerData[[#This Row],[Quantity]] * CustomerData[[#This Row],[Price]]</f>
        <v>751548</v>
      </c>
      <c r="L315" s="65">
        <f xml:space="preserve"> CustomerData[[#This Row],[Price]] * CustomerData[[#This Row],[Discount]]</f>
        <v>97.25</v>
      </c>
      <c r="M315" s="67">
        <f xml:space="preserve"> (CustomerData[[#This Row],[Total_Revenue]]-CustomerData[[#This Row],[Discount_Amount]]) - CustomerData[[#This Row],[Total_Cost]]</f>
        <v>401758.75</v>
      </c>
      <c r="N315" s="69" t="str">
        <f xml:space="preserve"> IF(CustomerData[[#This Row],[Profit/Loss]] &lt; 0, "Loss", IF(CustomerData[[#This Row],[Profit/Loss]] &gt; 0, "Profit"))</f>
        <v>Profit</v>
      </c>
    </row>
    <row r="316" spans="1:14" ht="15.75" customHeight="1" x14ac:dyDescent="0.25">
      <c r="A316" s="22">
        <v>315</v>
      </c>
      <c r="B316" s="22" t="s">
        <v>505</v>
      </c>
      <c r="C316" s="22">
        <v>56</v>
      </c>
      <c r="D316" s="22" t="s">
        <v>192</v>
      </c>
      <c r="E31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16" s="22">
        <v>1868</v>
      </c>
      <c r="G316" s="22">
        <v>346</v>
      </c>
      <c r="H316" s="22">
        <v>410</v>
      </c>
      <c r="I31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16" s="65">
        <f xml:space="preserve"> CustomerData[[#This Row],[Quantity]] *CustomerData[[#This Row],[Cost]]</f>
        <v>646328</v>
      </c>
      <c r="K316" s="65">
        <f xml:space="preserve"> CustomerData[[#This Row],[Quantity]] * CustomerData[[#This Row],[Price]]</f>
        <v>765880</v>
      </c>
      <c r="L316" s="65">
        <f xml:space="preserve"> CustomerData[[#This Row],[Price]] * CustomerData[[#This Row],[Discount]]</f>
        <v>102.5</v>
      </c>
      <c r="M316" s="67">
        <f xml:space="preserve"> (CustomerData[[#This Row],[Total_Revenue]]-CustomerData[[#This Row],[Discount_Amount]]) - CustomerData[[#This Row],[Total_Cost]]</f>
        <v>119449.5</v>
      </c>
      <c r="N316" s="69" t="str">
        <f xml:space="preserve"> IF(CustomerData[[#This Row],[Profit/Loss]] &lt; 0, "Loss", IF(CustomerData[[#This Row],[Profit/Loss]] &gt; 0, "Profit"))</f>
        <v>Profit</v>
      </c>
    </row>
    <row r="317" spans="1:14" ht="15.75" customHeight="1" x14ac:dyDescent="0.25">
      <c r="A317" s="22">
        <v>316</v>
      </c>
      <c r="B317" s="22" t="s">
        <v>506</v>
      </c>
      <c r="C317" s="22">
        <v>49</v>
      </c>
      <c r="D317" s="22" t="s">
        <v>192</v>
      </c>
      <c r="E31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17" s="22">
        <v>1360</v>
      </c>
      <c r="G317" s="22">
        <v>372</v>
      </c>
      <c r="H317" s="22">
        <v>465</v>
      </c>
      <c r="I31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17" s="65">
        <f xml:space="preserve"> CustomerData[[#This Row],[Quantity]] *CustomerData[[#This Row],[Cost]]</f>
        <v>505920</v>
      </c>
      <c r="K317" s="65">
        <f xml:space="preserve"> CustomerData[[#This Row],[Quantity]] * CustomerData[[#This Row],[Price]]</f>
        <v>632400</v>
      </c>
      <c r="L317" s="65">
        <f xml:space="preserve"> CustomerData[[#This Row],[Price]] * CustomerData[[#This Row],[Discount]]</f>
        <v>69.75</v>
      </c>
      <c r="M317" s="67">
        <f xml:space="preserve"> (CustomerData[[#This Row],[Total_Revenue]]-CustomerData[[#This Row],[Discount_Amount]]) - CustomerData[[#This Row],[Total_Cost]]</f>
        <v>126410.25</v>
      </c>
      <c r="N317" s="69" t="str">
        <f xml:space="preserve"> IF(CustomerData[[#This Row],[Profit/Loss]] &lt; 0, "Loss", IF(CustomerData[[#This Row],[Profit/Loss]] &gt; 0, "Profit"))</f>
        <v>Profit</v>
      </c>
    </row>
    <row r="318" spans="1:14" ht="15.75" customHeight="1" x14ac:dyDescent="0.25">
      <c r="A318" s="22">
        <v>317</v>
      </c>
      <c r="B318" s="22" t="s">
        <v>507</v>
      </c>
      <c r="C318" s="22">
        <v>62</v>
      </c>
      <c r="D318" s="22" t="s">
        <v>190</v>
      </c>
      <c r="E31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18" s="22">
        <v>1645</v>
      </c>
      <c r="G318" s="22">
        <v>194</v>
      </c>
      <c r="H318" s="22">
        <v>433</v>
      </c>
      <c r="I31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18" s="65">
        <f xml:space="preserve"> CustomerData[[#This Row],[Quantity]] *CustomerData[[#This Row],[Cost]]</f>
        <v>319130</v>
      </c>
      <c r="K318" s="65">
        <f xml:space="preserve"> CustomerData[[#This Row],[Quantity]] * CustomerData[[#This Row],[Price]]</f>
        <v>712285</v>
      </c>
      <c r="L318" s="65">
        <f xml:space="preserve"> CustomerData[[#This Row],[Price]] * CustomerData[[#This Row],[Discount]]</f>
        <v>108.25</v>
      </c>
      <c r="M318" s="67">
        <f xml:space="preserve"> (CustomerData[[#This Row],[Total_Revenue]]-CustomerData[[#This Row],[Discount_Amount]]) - CustomerData[[#This Row],[Total_Cost]]</f>
        <v>393046.75</v>
      </c>
      <c r="N318" s="69" t="str">
        <f xml:space="preserve"> IF(CustomerData[[#This Row],[Profit/Loss]] &lt; 0, "Loss", IF(CustomerData[[#This Row],[Profit/Loss]] &gt; 0, "Profit"))</f>
        <v>Profit</v>
      </c>
    </row>
    <row r="319" spans="1:14" ht="15.75" customHeight="1" x14ac:dyDescent="0.25">
      <c r="A319" s="22">
        <v>318</v>
      </c>
      <c r="B319" s="22" t="s">
        <v>508</v>
      </c>
      <c r="C319" s="22">
        <v>40</v>
      </c>
      <c r="D319" s="22" t="s">
        <v>190</v>
      </c>
      <c r="E31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19" s="22">
        <v>1275</v>
      </c>
      <c r="G319" s="22">
        <v>344</v>
      </c>
      <c r="H319" s="22">
        <v>348</v>
      </c>
      <c r="I31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19" s="65">
        <f xml:space="preserve"> CustomerData[[#This Row],[Quantity]] *CustomerData[[#This Row],[Cost]]</f>
        <v>438600</v>
      </c>
      <c r="K319" s="65">
        <f xml:space="preserve"> CustomerData[[#This Row],[Quantity]] * CustomerData[[#This Row],[Price]]</f>
        <v>443700</v>
      </c>
      <c r="L319" s="65">
        <f xml:space="preserve"> CustomerData[[#This Row],[Price]] * CustomerData[[#This Row],[Discount]]</f>
        <v>52.199999999999996</v>
      </c>
      <c r="M319" s="67">
        <f xml:space="preserve"> (CustomerData[[#This Row],[Total_Revenue]]-CustomerData[[#This Row],[Discount_Amount]]) - CustomerData[[#This Row],[Total_Cost]]</f>
        <v>5047.7999999999884</v>
      </c>
      <c r="N319" s="69" t="str">
        <f xml:space="preserve"> IF(CustomerData[[#This Row],[Profit/Loss]] &lt; 0, "Loss", IF(CustomerData[[#This Row],[Profit/Loss]] &gt; 0, "Profit"))</f>
        <v>Profit</v>
      </c>
    </row>
    <row r="320" spans="1:14" ht="15.75" customHeight="1" x14ac:dyDescent="0.25">
      <c r="A320" s="22">
        <v>319</v>
      </c>
      <c r="B320" s="22" t="s">
        <v>509</v>
      </c>
      <c r="C320" s="22">
        <v>53</v>
      </c>
      <c r="D320" s="22" t="s">
        <v>190</v>
      </c>
      <c r="E32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20" s="22">
        <v>1408</v>
      </c>
      <c r="G320" s="22">
        <v>205</v>
      </c>
      <c r="H320" s="22">
        <v>443</v>
      </c>
      <c r="I32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20" s="65">
        <f xml:space="preserve"> CustomerData[[#This Row],[Quantity]] *CustomerData[[#This Row],[Cost]]</f>
        <v>288640</v>
      </c>
      <c r="K320" s="65">
        <f xml:space="preserve"> CustomerData[[#This Row],[Quantity]] * CustomerData[[#This Row],[Price]]</f>
        <v>623744</v>
      </c>
      <c r="L320" s="65">
        <f xml:space="preserve"> CustomerData[[#This Row],[Price]] * CustomerData[[#This Row],[Discount]]</f>
        <v>66.45</v>
      </c>
      <c r="M320" s="67">
        <f xml:space="preserve"> (CustomerData[[#This Row],[Total_Revenue]]-CustomerData[[#This Row],[Discount_Amount]]) - CustomerData[[#This Row],[Total_Cost]]</f>
        <v>335037.55000000005</v>
      </c>
      <c r="N320" s="69" t="str">
        <f xml:space="preserve"> IF(CustomerData[[#This Row],[Profit/Loss]] &lt; 0, "Loss", IF(CustomerData[[#This Row],[Profit/Loss]] &gt; 0, "Profit"))</f>
        <v>Profit</v>
      </c>
    </row>
    <row r="321" spans="1:14" ht="15.75" customHeight="1" x14ac:dyDescent="0.25">
      <c r="A321" s="22">
        <v>320</v>
      </c>
      <c r="B321" s="22" t="s">
        <v>510</v>
      </c>
      <c r="C321" s="22">
        <v>33</v>
      </c>
      <c r="D321" s="22" t="s">
        <v>190</v>
      </c>
      <c r="E32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21" s="22">
        <v>2448</v>
      </c>
      <c r="G321" s="22">
        <v>301</v>
      </c>
      <c r="H321" s="22">
        <v>494</v>
      </c>
      <c r="I32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21" s="65">
        <f xml:space="preserve"> CustomerData[[#This Row],[Quantity]] *CustomerData[[#This Row],[Cost]]</f>
        <v>736848</v>
      </c>
      <c r="K321" s="65">
        <f xml:space="preserve"> CustomerData[[#This Row],[Quantity]] * CustomerData[[#This Row],[Price]]</f>
        <v>1209312</v>
      </c>
      <c r="L321" s="65">
        <f xml:space="preserve"> CustomerData[[#This Row],[Price]] * CustomerData[[#This Row],[Discount]]</f>
        <v>123.5</v>
      </c>
      <c r="M321" s="67">
        <f xml:space="preserve"> (CustomerData[[#This Row],[Total_Revenue]]-CustomerData[[#This Row],[Discount_Amount]]) - CustomerData[[#This Row],[Total_Cost]]</f>
        <v>472340.5</v>
      </c>
      <c r="N321" s="69" t="str">
        <f xml:space="preserve"> IF(CustomerData[[#This Row],[Profit/Loss]] &lt; 0, "Loss", IF(CustomerData[[#This Row],[Profit/Loss]] &gt; 0, "Profit"))</f>
        <v>Profit</v>
      </c>
    </row>
    <row r="322" spans="1:14" ht="15.75" customHeight="1" x14ac:dyDescent="0.25">
      <c r="A322" s="22">
        <v>321</v>
      </c>
      <c r="B322" s="22" t="s">
        <v>511</v>
      </c>
      <c r="C322" s="22">
        <v>53</v>
      </c>
      <c r="D322" s="22" t="s">
        <v>192</v>
      </c>
      <c r="E32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22" s="22">
        <v>1536</v>
      </c>
      <c r="G322" s="22">
        <v>318</v>
      </c>
      <c r="H322" s="22">
        <v>315</v>
      </c>
      <c r="I32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22" s="65">
        <f xml:space="preserve"> CustomerData[[#This Row],[Quantity]] *CustomerData[[#This Row],[Cost]]</f>
        <v>488448</v>
      </c>
      <c r="K322" s="65">
        <f xml:space="preserve"> CustomerData[[#This Row],[Quantity]] * CustomerData[[#This Row],[Price]]</f>
        <v>483840</v>
      </c>
      <c r="L322" s="65">
        <f xml:space="preserve"> CustomerData[[#This Row],[Price]] * CustomerData[[#This Row],[Discount]]</f>
        <v>78.75</v>
      </c>
      <c r="M322" s="67">
        <f xml:space="preserve"> (CustomerData[[#This Row],[Total_Revenue]]-CustomerData[[#This Row],[Discount_Amount]]) - CustomerData[[#This Row],[Total_Cost]]</f>
        <v>-4686.75</v>
      </c>
      <c r="N322" s="69" t="str">
        <f xml:space="preserve"> IF(CustomerData[[#This Row],[Profit/Loss]] &lt; 0, "Loss", IF(CustomerData[[#This Row],[Profit/Loss]] &gt; 0, "Profit"))</f>
        <v>Loss</v>
      </c>
    </row>
    <row r="323" spans="1:14" ht="15.75" customHeight="1" x14ac:dyDescent="0.25">
      <c r="A323" s="22">
        <v>322</v>
      </c>
      <c r="B323" s="22" t="s">
        <v>512</v>
      </c>
      <c r="C323" s="22">
        <v>57</v>
      </c>
      <c r="D323" s="22" t="s">
        <v>192</v>
      </c>
      <c r="E32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23" s="22">
        <v>1571</v>
      </c>
      <c r="G323" s="22">
        <v>237</v>
      </c>
      <c r="H323" s="22">
        <v>289</v>
      </c>
      <c r="I32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23" s="65">
        <f xml:space="preserve"> CustomerData[[#This Row],[Quantity]] *CustomerData[[#This Row],[Cost]]</f>
        <v>372327</v>
      </c>
      <c r="K323" s="65">
        <f xml:space="preserve"> CustomerData[[#This Row],[Quantity]] * CustomerData[[#This Row],[Price]]</f>
        <v>454019</v>
      </c>
      <c r="L323" s="65">
        <f xml:space="preserve"> CustomerData[[#This Row],[Price]] * CustomerData[[#This Row],[Discount]]</f>
        <v>72.25</v>
      </c>
      <c r="M323" s="67">
        <f xml:space="preserve"> (CustomerData[[#This Row],[Total_Revenue]]-CustomerData[[#This Row],[Discount_Amount]]) - CustomerData[[#This Row],[Total_Cost]]</f>
        <v>81619.75</v>
      </c>
      <c r="N323" s="69" t="str">
        <f xml:space="preserve"> IF(CustomerData[[#This Row],[Profit/Loss]] &lt; 0, "Loss", IF(CustomerData[[#This Row],[Profit/Loss]] &gt; 0, "Profit"))</f>
        <v>Profit</v>
      </c>
    </row>
    <row r="324" spans="1:14" ht="15.75" customHeight="1" x14ac:dyDescent="0.25">
      <c r="A324" s="22">
        <v>323</v>
      </c>
      <c r="B324" s="22" t="s">
        <v>513</v>
      </c>
      <c r="C324" s="22">
        <v>73</v>
      </c>
      <c r="D324" s="22" t="s">
        <v>190</v>
      </c>
      <c r="E32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24" s="22">
        <v>2082</v>
      </c>
      <c r="G324" s="22">
        <v>191</v>
      </c>
      <c r="H324" s="22">
        <v>324</v>
      </c>
      <c r="I32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24" s="65">
        <f xml:space="preserve"> CustomerData[[#This Row],[Quantity]] *CustomerData[[#This Row],[Cost]]</f>
        <v>397662</v>
      </c>
      <c r="K324" s="65">
        <f xml:space="preserve"> CustomerData[[#This Row],[Quantity]] * CustomerData[[#This Row],[Price]]</f>
        <v>674568</v>
      </c>
      <c r="L324" s="65">
        <f xml:space="preserve"> CustomerData[[#This Row],[Price]] * CustomerData[[#This Row],[Discount]]</f>
        <v>81</v>
      </c>
      <c r="M324" s="67">
        <f xml:space="preserve"> (CustomerData[[#This Row],[Total_Revenue]]-CustomerData[[#This Row],[Discount_Amount]]) - CustomerData[[#This Row],[Total_Cost]]</f>
        <v>276825</v>
      </c>
      <c r="N324" s="69" t="str">
        <f xml:space="preserve"> IF(CustomerData[[#This Row],[Profit/Loss]] &lt; 0, "Loss", IF(CustomerData[[#This Row],[Profit/Loss]] &gt; 0, "Profit"))</f>
        <v>Profit</v>
      </c>
    </row>
    <row r="325" spans="1:14" ht="15.75" customHeight="1" x14ac:dyDescent="0.25">
      <c r="A325" s="22">
        <v>324</v>
      </c>
      <c r="B325" s="22" t="s">
        <v>514</v>
      </c>
      <c r="C325" s="22">
        <v>61</v>
      </c>
      <c r="D325" s="22" t="s">
        <v>192</v>
      </c>
      <c r="E32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25" s="22">
        <v>1014</v>
      </c>
      <c r="G325" s="22">
        <v>101</v>
      </c>
      <c r="H325" s="22">
        <v>510</v>
      </c>
      <c r="I32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25" s="65">
        <f xml:space="preserve"> CustomerData[[#This Row],[Quantity]] *CustomerData[[#This Row],[Cost]]</f>
        <v>102414</v>
      </c>
      <c r="K325" s="65">
        <f xml:space="preserve"> CustomerData[[#This Row],[Quantity]] * CustomerData[[#This Row],[Price]]</f>
        <v>517140</v>
      </c>
      <c r="L325" s="65">
        <f xml:space="preserve"> CustomerData[[#This Row],[Price]] * CustomerData[[#This Row],[Discount]]</f>
        <v>76.5</v>
      </c>
      <c r="M325" s="67">
        <f xml:space="preserve"> (CustomerData[[#This Row],[Total_Revenue]]-CustomerData[[#This Row],[Discount_Amount]]) - CustomerData[[#This Row],[Total_Cost]]</f>
        <v>414649.5</v>
      </c>
      <c r="N325" s="69" t="str">
        <f xml:space="preserve"> IF(CustomerData[[#This Row],[Profit/Loss]] &lt; 0, "Loss", IF(CustomerData[[#This Row],[Profit/Loss]] &gt; 0, "Profit"))</f>
        <v>Profit</v>
      </c>
    </row>
    <row r="326" spans="1:14" ht="15.75" customHeight="1" x14ac:dyDescent="0.25">
      <c r="A326" s="22">
        <v>325</v>
      </c>
      <c r="B326" s="22" t="s">
        <v>515</v>
      </c>
      <c r="C326" s="22">
        <v>34</v>
      </c>
      <c r="D326" s="22" t="s">
        <v>190</v>
      </c>
      <c r="E32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26" s="22">
        <v>1844</v>
      </c>
      <c r="G326" s="22">
        <v>378</v>
      </c>
      <c r="H326" s="22">
        <v>373</v>
      </c>
      <c r="I32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26" s="65">
        <f xml:space="preserve"> CustomerData[[#This Row],[Quantity]] *CustomerData[[#This Row],[Cost]]</f>
        <v>697032</v>
      </c>
      <c r="K326" s="65">
        <f xml:space="preserve"> CustomerData[[#This Row],[Quantity]] * CustomerData[[#This Row],[Price]]</f>
        <v>687812</v>
      </c>
      <c r="L326" s="65">
        <f xml:space="preserve"> CustomerData[[#This Row],[Price]] * CustomerData[[#This Row],[Discount]]</f>
        <v>93.25</v>
      </c>
      <c r="M326" s="67">
        <f xml:space="preserve"> (CustomerData[[#This Row],[Total_Revenue]]-CustomerData[[#This Row],[Discount_Amount]]) - CustomerData[[#This Row],[Total_Cost]]</f>
        <v>-9313.25</v>
      </c>
      <c r="N326" s="69" t="str">
        <f xml:space="preserve"> IF(CustomerData[[#This Row],[Profit/Loss]] &lt; 0, "Loss", IF(CustomerData[[#This Row],[Profit/Loss]] &gt; 0, "Profit"))</f>
        <v>Loss</v>
      </c>
    </row>
    <row r="327" spans="1:14" ht="15.75" customHeight="1" x14ac:dyDescent="0.25">
      <c r="A327" s="22">
        <v>326</v>
      </c>
      <c r="B327" s="22" t="s">
        <v>516</v>
      </c>
      <c r="C327" s="22">
        <v>41</v>
      </c>
      <c r="D327" s="22" t="s">
        <v>192</v>
      </c>
      <c r="E32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27" s="22">
        <v>1737</v>
      </c>
      <c r="G327" s="22">
        <v>173</v>
      </c>
      <c r="H327" s="22">
        <v>233</v>
      </c>
      <c r="I32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27" s="65">
        <f xml:space="preserve"> CustomerData[[#This Row],[Quantity]] *CustomerData[[#This Row],[Cost]]</f>
        <v>300501</v>
      </c>
      <c r="K327" s="65">
        <f xml:space="preserve"> CustomerData[[#This Row],[Quantity]] * CustomerData[[#This Row],[Price]]</f>
        <v>404721</v>
      </c>
      <c r="L327" s="65">
        <f xml:space="preserve"> CustomerData[[#This Row],[Price]] * CustomerData[[#This Row],[Discount]]</f>
        <v>58.25</v>
      </c>
      <c r="M327" s="67">
        <f xml:space="preserve"> (CustomerData[[#This Row],[Total_Revenue]]-CustomerData[[#This Row],[Discount_Amount]]) - CustomerData[[#This Row],[Total_Cost]]</f>
        <v>104161.75</v>
      </c>
      <c r="N327" s="69" t="str">
        <f xml:space="preserve"> IF(CustomerData[[#This Row],[Profit/Loss]] &lt; 0, "Loss", IF(CustomerData[[#This Row],[Profit/Loss]] &gt; 0, "Profit"))</f>
        <v>Profit</v>
      </c>
    </row>
    <row r="328" spans="1:14" ht="15.75" customHeight="1" x14ac:dyDescent="0.25">
      <c r="A328" s="22">
        <v>327</v>
      </c>
      <c r="B328" s="22" t="s">
        <v>517</v>
      </c>
      <c r="C328" s="22">
        <v>74</v>
      </c>
      <c r="D328" s="22" t="s">
        <v>190</v>
      </c>
      <c r="E32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28" s="22">
        <v>1822</v>
      </c>
      <c r="G328" s="22">
        <v>168</v>
      </c>
      <c r="H328" s="22">
        <v>291</v>
      </c>
      <c r="I32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28" s="65">
        <f xml:space="preserve"> CustomerData[[#This Row],[Quantity]] *CustomerData[[#This Row],[Cost]]</f>
        <v>306096</v>
      </c>
      <c r="K328" s="65">
        <f xml:space="preserve"> CustomerData[[#This Row],[Quantity]] * CustomerData[[#This Row],[Price]]</f>
        <v>530202</v>
      </c>
      <c r="L328" s="65">
        <f xml:space="preserve"> CustomerData[[#This Row],[Price]] * CustomerData[[#This Row],[Discount]]</f>
        <v>72.75</v>
      </c>
      <c r="M328" s="67">
        <f xml:space="preserve"> (CustomerData[[#This Row],[Total_Revenue]]-CustomerData[[#This Row],[Discount_Amount]]) - CustomerData[[#This Row],[Total_Cost]]</f>
        <v>224033.25</v>
      </c>
      <c r="N328" s="69" t="str">
        <f xml:space="preserve"> IF(CustomerData[[#This Row],[Profit/Loss]] &lt; 0, "Loss", IF(CustomerData[[#This Row],[Profit/Loss]] &gt; 0, "Profit"))</f>
        <v>Profit</v>
      </c>
    </row>
    <row r="329" spans="1:14" ht="15.75" customHeight="1" x14ac:dyDescent="0.25">
      <c r="A329" s="22">
        <v>328</v>
      </c>
      <c r="B329" s="22" t="s">
        <v>518</v>
      </c>
      <c r="C329" s="22">
        <v>74</v>
      </c>
      <c r="D329" s="22" t="s">
        <v>192</v>
      </c>
      <c r="E32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29" s="22">
        <v>1043</v>
      </c>
      <c r="G329" s="22">
        <v>175</v>
      </c>
      <c r="H329" s="22">
        <v>333</v>
      </c>
      <c r="I32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29" s="65">
        <f xml:space="preserve"> CustomerData[[#This Row],[Quantity]] *CustomerData[[#This Row],[Cost]]</f>
        <v>182525</v>
      </c>
      <c r="K329" s="65">
        <f xml:space="preserve"> CustomerData[[#This Row],[Quantity]] * CustomerData[[#This Row],[Price]]</f>
        <v>347319</v>
      </c>
      <c r="L329" s="65">
        <f xml:space="preserve"> CustomerData[[#This Row],[Price]] * CustomerData[[#This Row],[Discount]]</f>
        <v>49.949999999999996</v>
      </c>
      <c r="M329" s="67">
        <f xml:space="preserve"> (CustomerData[[#This Row],[Total_Revenue]]-CustomerData[[#This Row],[Discount_Amount]]) - CustomerData[[#This Row],[Total_Cost]]</f>
        <v>164744.04999999999</v>
      </c>
      <c r="N329" s="69" t="str">
        <f xml:space="preserve"> IF(CustomerData[[#This Row],[Profit/Loss]] &lt; 0, "Loss", IF(CustomerData[[#This Row],[Profit/Loss]] &gt; 0, "Profit"))</f>
        <v>Profit</v>
      </c>
    </row>
    <row r="330" spans="1:14" ht="15.75" customHeight="1" x14ac:dyDescent="0.25">
      <c r="A330" s="22">
        <v>329</v>
      </c>
      <c r="B330" s="22" t="s">
        <v>519</v>
      </c>
      <c r="C330" s="22">
        <v>85</v>
      </c>
      <c r="D330" s="22" t="s">
        <v>190</v>
      </c>
      <c r="E33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30" s="22">
        <v>1020</v>
      </c>
      <c r="G330" s="22">
        <v>376</v>
      </c>
      <c r="H330" s="22">
        <v>457</v>
      </c>
      <c r="I33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30" s="65">
        <f xml:space="preserve"> CustomerData[[#This Row],[Quantity]] *CustomerData[[#This Row],[Cost]]</f>
        <v>383520</v>
      </c>
      <c r="K330" s="65">
        <f xml:space="preserve"> CustomerData[[#This Row],[Quantity]] * CustomerData[[#This Row],[Price]]</f>
        <v>466140</v>
      </c>
      <c r="L330" s="65">
        <f xml:space="preserve"> CustomerData[[#This Row],[Price]] * CustomerData[[#This Row],[Discount]]</f>
        <v>68.55</v>
      </c>
      <c r="M330" s="67">
        <f xml:space="preserve"> (CustomerData[[#This Row],[Total_Revenue]]-CustomerData[[#This Row],[Discount_Amount]]) - CustomerData[[#This Row],[Total_Cost]]</f>
        <v>82551.450000000012</v>
      </c>
      <c r="N330" s="69" t="str">
        <f xml:space="preserve"> IF(CustomerData[[#This Row],[Profit/Loss]] &lt; 0, "Loss", IF(CustomerData[[#This Row],[Profit/Loss]] &gt; 0, "Profit"))</f>
        <v>Profit</v>
      </c>
    </row>
    <row r="331" spans="1:14" ht="15.75" customHeight="1" x14ac:dyDescent="0.25">
      <c r="A331" s="22">
        <v>330</v>
      </c>
      <c r="B331" s="22" t="s">
        <v>520</v>
      </c>
      <c r="C331" s="22">
        <v>72</v>
      </c>
      <c r="D331" s="22" t="s">
        <v>190</v>
      </c>
      <c r="E33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31" s="22">
        <v>2210</v>
      </c>
      <c r="G331" s="22">
        <v>206</v>
      </c>
      <c r="H331" s="22">
        <v>531</v>
      </c>
      <c r="I33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31" s="65">
        <f xml:space="preserve"> CustomerData[[#This Row],[Quantity]] *CustomerData[[#This Row],[Cost]]</f>
        <v>455260</v>
      </c>
      <c r="K331" s="65">
        <f xml:space="preserve"> CustomerData[[#This Row],[Quantity]] * CustomerData[[#This Row],[Price]]</f>
        <v>1173510</v>
      </c>
      <c r="L331" s="65">
        <f xml:space="preserve"> CustomerData[[#This Row],[Price]] * CustomerData[[#This Row],[Discount]]</f>
        <v>132.75</v>
      </c>
      <c r="M331" s="67">
        <f xml:space="preserve"> (CustomerData[[#This Row],[Total_Revenue]]-CustomerData[[#This Row],[Discount_Amount]]) - CustomerData[[#This Row],[Total_Cost]]</f>
        <v>718117.25</v>
      </c>
      <c r="N331" s="69" t="str">
        <f xml:space="preserve"> IF(CustomerData[[#This Row],[Profit/Loss]] &lt; 0, "Loss", IF(CustomerData[[#This Row],[Profit/Loss]] &gt; 0, "Profit"))</f>
        <v>Profit</v>
      </c>
    </row>
    <row r="332" spans="1:14" ht="15.75" customHeight="1" x14ac:dyDescent="0.25">
      <c r="A332" s="22">
        <v>331</v>
      </c>
      <c r="B332" s="22" t="s">
        <v>521</v>
      </c>
      <c r="C332" s="22">
        <v>16</v>
      </c>
      <c r="D332" s="22" t="s">
        <v>192</v>
      </c>
      <c r="E33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332" s="22">
        <v>1750</v>
      </c>
      <c r="G332" s="22">
        <v>334</v>
      </c>
      <c r="H332" s="22">
        <v>430</v>
      </c>
      <c r="I33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32" s="65">
        <f xml:space="preserve"> CustomerData[[#This Row],[Quantity]] *CustomerData[[#This Row],[Cost]]</f>
        <v>584500</v>
      </c>
      <c r="K332" s="65">
        <f xml:space="preserve"> CustomerData[[#This Row],[Quantity]] * CustomerData[[#This Row],[Price]]</f>
        <v>752500</v>
      </c>
      <c r="L332" s="65">
        <f xml:space="preserve"> CustomerData[[#This Row],[Price]] * CustomerData[[#This Row],[Discount]]</f>
        <v>107.5</v>
      </c>
      <c r="M332" s="67">
        <f xml:space="preserve"> (CustomerData[[#This Row],[Total_Revenue]]-CustomerData[[#This Row],[Discount_Amount]]) - CustomerData[[#This Row],[Total_Cost]]</f>
        <v>167892.5</v>
      </c>
      <c r="N332" s="69" t="str">
        <f xml:space="preserve"> IF(CustomerData[[#This Row],[Profit/Loss]] &lt; 0, "Loss", IF(CustomerData[[#This Row],[Profit/Loss]] &gt; 0, "Profit"))</f>
        <v>Profit</v>
      </c>
    </row>
    <row r="333" spans="1:14" ht="15.75" customHeight="1" x14ac:dyDescent="0.25">
      <c r="A333" s="22">
        <v>332</v>
      </c>
      <c r="B333" s="22" t="s">
        <v>522</v>
      </c>
      <c r="C333" s="22">
        <v>22</v>
      </c>
      <c r="D333" s="22" t="s">
        <v>190</v>
      </c>
      <c r="E33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333" s="22">
        <v>1699</v>
      </c>
      <c r="G333" s="22">
        <v>292</v>
      </c>
      <c r="H333" s="22">
        <v>349</v>
      </c>
      <c r="I33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33" s="65">
        <f xml:space="preserve"> CustomerData[[#This Row],[Quantity]] *CustomerData[[#This Row],[Cost]]</f>
        <v>496108</v>
      </c>
      <c r="K333" s="65">
        <f xml:space="preserve"> CustomerData[[#This Row],[Quantity]] * CustomerData[[#This Row],[Price]]</f>
        <v>592951</v>
      </c>
      <c r="L333" s="65">
        <f xml:space="preserve"> CustomerData[[#This Row],[Price]] * CustomerData[[#This Row],[Discount]]</f>
        <v>87.25</v>
      </c>
      <c r="M333" s="67">
        <f xml:space="preserve"> (CustomerData[[#This Row],[Total_Revenue]]-CustomerData[[#This Row],[Discount_Amount]]) - CustomerData[[#This Row],[Total_Cost]]</f>
        <v>96755.75</v>
      </c>
      <c r="N333" s="69" t="str">
        <f xml:space="preserve"> IF(CustomerData[[#This Row],[Profit/Loss]] &lt; 0, "Loss", IF(CustomerData[[#This Row],[Profit/Loss]] &gt; 0, "Profit"))</f>
        <v>Profit</v>
      </c>
    </row>
    <row r="334" spans="1:14" ht="15.75" customHeight="1" x14ac:dyDescent="0.25">
      <c r="A334" s="22">
        <v>333</v>
      </c>
      <c r="B334" s="22" t="s">
        <v>523</v>
      </c>
      <c r="C334" s="22">
        <v>46</v>
      </c>
      <c r="D334" s="22" t="s">
        <v>192</v>
      </c>
      <c r="E33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34" s="22">
        <v>1949</v>
      </c>
      <c r="G334" s="22">
        <v>147</v>
      </c>
      <c r="H334" s="22">
        <v>337</v>
      </c>
      <c r="I33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34" s="65">
        <f xml:space="preserve"> CustomerData[[#This Row],[Quantity]] *CustomerData[[#This Row],[Cost]]</f>
        <v>286503</v>
      </c>
      <c r="K334" s="65">
        <f xml:space="preserve"> CustomerData[[#This Row],[Quantity]] * CustomerData[[#This Row],[Price]]</f>
        <v>656813</v>
      </c>
      <c r="L334" s="65">
        <f xml:space="preserve"> CustomerData[[#This Row],[Price]] * CustomerData[[#This Row],[Discount]]</f>
        <v>84.25</v>
      </c>
      <c r="M334" s="67">
        <f xml:space="preserve"> (CustomerData[[#This Row],[Total_Revenue]]-CustomerData[[#This Row],[Discount_Amount]]) - CustomerData[[#This Row],[Total_Cost]]</f>
        <v>370225.75</v>
      </c>
      <c r="N334" s="69" t="str">
        <f xml:space="preserve"> IF(CustomerData[[#This Row],[Profit/Loss]] &lt; 0, "Loss", IF(CustomerData[[#This Row],[Profit/Loss]] &gt; 0, "Profit"))</f>
        <v>Profit</v>
      </c>
    </row>
    <row r="335" spans="1:14" ht="15.75" customHeight="1" x14ac:dyDescent="0.25">
      <c r="A335" s="22">
        <v>334</v>
      </c>
      <c r="B335" s="22" t="s">
        <v>524</v>
      </c>
      <c r="C335" s="22">
        <v>74</v>
      </c>
      <c r="D335" s="22" t="s">
        <v>190</v>
      </c>
      <c r="E33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35" s="22">
        <v>1966</v>
      </c>
      <c r="G335" s="22">
        <v>362</v>
      </c>
      <c r="H335" s="22">
        <v>271</v>
      </c>
      <c r="I33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35" s="65">
        <f xml:space="preserve"> CustomerData[[#This Row],[Quantity]] *CustomerData[[#This Row],[Cost]]</f>
        <v>711692</v>
      </c>
      <c r="K335" s="65">
        <f xml:space="preserve"> CustomerData[[#This Row],[Quantity]] * CustomerData[[#This Row],[Price]]</f>
        <v>532786</v>
      </c>
      <c r="L335" s="65">
        <f xml:space="preserve"> CustomerData[[#This Row],[Price]] * CustomerData[[#This Row],[Discount]]</f>
        <v>67.75</v>
      </c>
      <c r="M335" s="67">
        <f xml:space="preserve"> (CustomerData[[#This Row],[Total_Revenue]]-CustomerData[[#This Row],[Discount_Amount]]) - CustomerData[[#This Row],[Total_Cost]]</f>
        <v>-178973.75</v>
      </c>
      <c r="N335" s="69" t="str">
        <f xml:space="preserve"> IF(CustomerData[[#This Row],[Profit/Loss]] &lt; 0, "Loss", IF(CustomerData[[#This Row],[Profit/Loss]] &gt; 0, "Profit"))</f>
        <v>Loss</v>
      </c>
    </row>
    <row r="336" spans="1:14" ht="15.75" customHeight="1" x14ac:dyDescent="0.25">
      <c r="A336" s="22">
        <v>335</v>
      </c>
      <c r="B336" s="22" t="s">
        <v>525</v>
      </c>
      <c r="C336" s="22">
        <v>34</v>
      </c>
      <c r="D336" s="22" t="s">
        <v>190</v>
      </c>
      <c r="E33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36" s="22">
        <v>1604</v>
      </c>
      <c r="G336" s="22">
        <v>108</v>
      </c>
      <c r="H336" s="22">
        <v>387</v>
      </c>
      <c r="I33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36" s="65">
        <f xml:space="preserve"> CustomerData[[#This Row],[Quantity]] *CustomerData[[#This Row],[Cost]]</f>
        <v>173232</v>
      </c>
      <c r="K336" s="65">
        <f xml:space="preserve"> CustomerData[[#This Row],[Quantity]] * CustomerData[[#This Row],[Price]]</f>
        <v>620748</v>
      </c>
      <c r="L336" s="65">
        <f xml:space="preserve"> CustomerData[[#This Row],[Price]] * CustomerData[[#This Row],[Discount]]</f>
        <v>96.75</v>
      </c>
      <c r="M336" s="67">
        <f xml:space="preserve"> (CustomerData[[#This Row],[Total_Revenue]]-CustomerData[[#This Row],[Discount_Amount]]) - CustomerData[[#This Row],[Total_Cost]]</f>
        <v>447419.25</v>
      </c>
      <c r="N336" s="69" t="str">
        <f xml:space="preserve"> IF(CustomerData[[#This Row],[Profit/Loss]] &lt; 0, "Loss", IF(CustomerData[[#This Row],[Profit/Loss]] &gt; 0, "Profit"))</f>
        <v>Profit</v>
      </c>
    </row>
    <row r="337" spans="1:14" ht="15.75" customHeight="1" x14ac:dyDescent="0.25">
      <c r="A337" s="22">
        <v>336</v>
      </c>
      <c r="B337" s="22" t="s">
        <v>526</v>
      </c>
      <c r="C337" s="22">
        <v>51</v>
      </c>
      <c r="D337" s="22" t="s">
        <v>190</v>
      </c>
      <c r="E33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37" s="22">
        <v>2196</v>
      </c>
      <c r="G337" s="22">
        <v>144</v>
      </c>
      <c r="H337" s="22">
        <v>269</v>
      </c>
      <c r="I33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37" s="65">
        <f xml:space="preserve"> CustomerData[[#This Row],[Quantity]] *CustomerData[[#This Row],[Cost]]</f>
        <v>316224</v>
      </c>
      <c r="K337" s="65">
        <f xml:space="preserve"> CustomerData[[#This Row],[Quantity]] * CustomerData[[#This Row],[Price]]</f>
        <v>590724</v>
      </c>
      <c r="L337" s="65">
        <f xml:space="preserve"> CustomerData[[#This Row],[Price]] * CustomerData[[#This Row],[Discount]]</f>
        <v>67.25</v>
      </c>
      <c r="M337" s="67">
        <f xml:space="preserve"> (CustomerData[[#This Row],[Total_Revenue]]-CustomerData[[#This Row],[Discount_Amount]]) - CustomerData[[#This Row],[Total_Cost]]</f>
        <v>274432.75</v>
      </c>
      <c r="N337" s="69" t="str">
        <f xml:space="preserve"> IF(CustomerData[[#This Row],[Profit/Loss]] &lt; 0, "Loss", IF(CustomerData[[#This Row],[Profit/Loss]] &gt; 0, "Profit"))</f>
        <v>Profit</v>
      </c>
    </row>
    <row r="338" spans="1:14" ht="15.75" customHeight="1" x14ac:dyDescent="0.25">
      <c r="A338" s="22">
        <v>337</v>
      </c>
      <c r="B338" s="22" t="s">
        <v>527</v>
      </c>
      <c r="C338" s="22">
        <v>49</v>
      </c>
      <c r="D338" s="22" t="s">
        <v>190</v>
      </c>
      <c r="E33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38" s="22">
        <v>1193</v>
      </c>
      <c r="G338" s="22">
        <v>212</v>
      </c>
      <c r="H338" s="22">
        <v>323</v>
      </c>
      <c r="I33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38" s="65">
        <f xml:space="preserve"> CustomerData[[#This Row],[Quantity]] *CustomerData[[#This Row],[Cost]]</f>
        <v>252916</v>
      </c>
      <c r="K338" s="65">
        <f xml:space="preserve"> CustomerData[[#This Row],[Quantity]] * CustomerData[[#This Row],[Price]]</f>
        <v>385339</v>
      </c>
      <c r="L338" s="65">
        <f xml:space="preserve"> CustomerData[[#This Row],[Price]] * CustomerData[[#This Row],[Discount]]</f>
        <v>48.449999999999996</v>
      </c>
      <c r="M338" s="67">
        <f xml:space="preserve"> (CustomerData[[#This Row],[Total_Revenue]]-CustomerData[[#This Row],[Discount_Amount]]) - CustomerData[[#This Row],[Total_Cost]]</f>
        <v>132374.54999999999</v>
      </c>
      <c r="N338" s="69" t="str">
        <f xml:space="preserve"> IF(CustomerData[[#This Row],[Profit/Loss]] &lt; 0, "Loss", IF(CustomerData[[#This Row],[Profit/Loss]] &gt; 0, "Profit"))</f>
        <v>Profit</v>
      </c>
    </row>
    <row r="339" spans="1:14" ht="15.75" customHeight="1" x14ac:dyDescent="0.25">
      <c r="A339" s="22">
        <v>338</v>
      </c>
      <c r="B339" s="22" t="s">
        <v>528</v>
      </c>
      <c r="C339" s="22">
        <v>80</v>
      </c>
      <c r="D339" s="22" t="s">
        <v>190</v>
      </c>
      <c r="E33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39" s="22">
        <v>1920</v>
      </c>
      <c r="G339" s="22">
        <v>159</v>
      </c>
      <c r="H339" s="22">
        <v>205</v>
      </c>
      <c r="I33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39" s="65">
        <f xml:space="preserve"> CustomerData[[#This Row],[Quantity]] *CustomerData[[#This Row],[Cost]]</f>
        <v>305280</v>
      </c>
      <c r="K339" s="65">
        <f xml:space="preserve"> CustomerData[[#This Row],[Quantity]] * CustomerData[[#This Row],[Price]]</f>
        <v>393600</v>
      </c>
      <c r="L339" s="65">
        <f xml:space="preserve"> CustomerData[[#This Row],[Price]] * CustomerData[[#This Row],[Discount]]</f>
        <v>51.25</v>
      </c>
      <c r="M339" s="67">
        <f xml:space="preserve"> (CustomerData[[#This Row],[Total_Revenue]]-CustomerData[[#This Row],[Discount_Amount]]) - CustomerData[[#This Row],[Total_Cost]]</f>
        <v>88268.75</v>
      </c>
      <c r="N339" s="69" t="str">
        <f xml:space="preserve"> IF(CustomerData[[#This Row],[Profit/Loss]] &lt; 0, "Loss", IF(CustomerData[[#This Row],[Profit/Loss]] &gt; 0, "Profit"))</f>
        <v>Profit</v>
      </c>
    </row>
    <row r="340" spans="1:14" ht="15.75" customHeight="1" x14ac:dyDescent="0.25">
      <c r="A340" s="22">
        <v>339</v>
      </c>
      <c r="B340" s="22" t="s">
        <v>529</v>
      </c>
      <c r="C340" s="22">
        <v>39</v>
      </c>
      <c r="D340" s="22" t="s">
        <v>192</v>
      </c>
      <c r="E34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40" s="22">
        <v>1171</v>
      </c>
      <c r="G340" s="22">
        <v>282</v>
      </c>
      <c r="H340" s="22">
        <v>397</v>
      </c>
      <c r="I34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40" s="65">
        <f xml:space="preserve"> CustomerData[[#This Row],[Quantity]] *CustomerData[[#This Row],[Cost]]</f>
        <v>330222</v>
      </c>
      <c r="K340" s="65">
        <f xml:space="preserve"> CustomerData[[#This Row],[Quantity]] * CustomerData[[#This Row],[Price]]</f>
        <v>464887</v>
      </c>
      <c r="L340" s="65">
        <f xml:space="preserve"> CustomerData[[#This Row],[Price]] * CustomerData[[#This Row],[Discount]]</f>
        <v>59.55</v>
      </c>
      <c r="M340" s="67">
        <f xml:space="preserve"> (CustomerData[[#This Row],[Total_Revenue]]-CustomerData[[#This Row],[Discount_Amount]]) - CustomerData[[#This Row],[Total_Cost]]</f>
        <v>134605.45000000001</v>
      </c>
      <c r="N340" s="69" t="str">
        <f xml:space="preserve"> IF(CustomerData[[#This Row],[Profit/Loss]] &lt; 0, "Loss", IF(CustomerData[[#This Row],[Profit/Loss]] &gt; 0, "Profit"))</f>
        <v>Profit</v>
      </c>
    </row>
    <row r="341" spans="1:14" ht="15.75" customHeight="1" x14ac:dyDescent="0.25">
      <c r="A341" s="22">
        <v>340</v>
      </c>
      <c r="B341" s="22" t="s">
        <v>530</v>
      </c>
      <c r="C341" s="22">
        <v>49</v>
      </c>
      <c r="D341" s="22" t="s">
        <v>190</v>
      </c>
      <c r="E34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41" s="22">
        <v>1430</v>
      </c>
      <c r="G341" s="22">
        <v>394</v>
      </c>
      <c r="H341" s="22">
        <v>327</v>
      </c>
      <c r="I34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41" s="65">
        <f xml:space="preserve"> CustomerData[[#This Row],[Quantity]] *CustomerData[[#This Row],[Cost]]</f>
        <v>563420</v>
      </c>
      <c r="K341" s="65">
        <f xml:space="preserve"> CustomerData[[#This Row],[Quantity]] * CustomerData[[#This Row],[Price]]</f>
        <v>467610</v>
      </c>
      <c r="L341" s="65">
        <f xml:space="preserve"> CustomerData[[#This Row],[Price]] * CustomerData[[#This Row],[Discount]]</f>
        <v>49.05</v>
      </c>
      <c r="M341" s="67">
        <f xml:space="preserve"> (CustomerData[[#This Row],[Total_Revenue]]-CustomerData[[#This Row],[Discount_Amount]]) - CustomerData[[#This Row],[Total_Cost]]</f>
        <v>-95859.049999999988</v>
      </c>
      <c r="N341" s="69" t="str">
        <f xml:space="preserve"> IF(CustomerData[[#This Row],[Profit/Loss]] &lt; 0, "Loss", IF(CustomerData[[#This Row],[Profit/Loss]] &gt; 0, "Profit"))</f>
        <v>Loss</v>
      </c>
    </row>
    <row r="342" spans="1:14" ht="15.75" customHeight="1" x14ac:dyDescent="0.25">
      <c r="A342" s="22">
        <v>341</v>
      </c>
      <c r="B342" s="22" t="s">
        <v>531</v>
      </c>
      <c r="C342" s="22">
        <v>82</v>
      </c>
      <c r="D342" s="22" t="s">
        <v>192</v>
      </c>
      <c r="E34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42" s="22">
        <v>2411</v>
      </c>
      <c r="G342" s="22">
        <v>189</v>
      </c>
      <c r="H342" s="22">
        <v>495</v>
      </c>
      <c r="I34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42" s="65">
        <f xml:space="preserve"> CustomerData[[#This Row],[Quantity]] *CustomerData[[#This Row],[Cost]]</f>
        <v>455679</v>
      </c>
      <c r="K342" s="65">
        <f xml:space="preserve"> CustomerData[[#This Row],[Quantity]] * CustomerData[[#This Row],[Price]]</f>
        <v>1193445</v>
      </c>
      <c r="L342" s="65">
        <f xml:space="preserve"> CustomerData[[#This Row],[Price]] * CustomerData[[#This Row],[Discount]]</f>
        <v>123.75</v>
      </c>
      <c r="M342" s="67">
        <f xml:space="preserve"> (CustomerData[[#This Row],[Total_Revenue]]-CustomerData[[#This Row],[Discount_Amount]]) - CustomerData[[#This Row],[Total_Cost]]</f>
        <v>737642.25</v>
      </c>
      <c r="N342" s="69" t="str">
        <f xml:space="preserve"> IF(CustomerData[[#This Row],[Profit/Loss]] &lt; 0, "Loss", IF(CustomerData[[#This Row],[Profit/Loss]] &gt; 0, "Profit"))</f>
        <v>Profit</v>
      </c>
    </row>
    <row r="343" spans="1:14" ht="15.75" customHeight="1" x14ac:dyDescent="0.25">
      <c r="A343" s="22">
        <v>342</v>
      </c>
      <c r="B343" s="22" t="s">
        <v>532</v>
      </c>
      <c r="C343" s="22">
        <v>67</v>
      </c>
      <c r="D343" s="22" t="s">
        <v>192</v>
      </c>
      <c r="E34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43" s="22">
        <v>1599</v>
      </c>
      <c r="G343" s="22">
        <v>144</v>
      </c>
      <c r="H343" s="22">
        <v>366</v>
      </c>
      <c r="I34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43" s="65">
        <f xml:space="preserve"> CustomerData[[#This Row],[Quantity]] *CustomerData[[#This Row],[Cost]]</f>
        <v>230256</v>
      </c>
      <c r="K343" s="65">
        <f xml:space="preserve"> CustomerData[[#This Row],[Quantity]] * CustomerData[[#This Row],[Price]]</f>
        <v>585234</v>
      </c>
      <c r="L343" s="65">
        <f xml:space="preserve"> CustomerData[[#This Row],[Price]] * CustomerData[[#This Row],[Discount]]</f>
        <v>91.5</v>
      </c>
      <c r="M343" s="67">
        <f xml:space="preserve"> (CustomerData[[#This Row],[Total_Revenue]]-CustomerData[[#This Row],[Discount_Amount]]) - CustomerData[[#This Row],[Total_Cost]]</f>
        <v>354886.5</v>
      </c>
      <c r="N343" s="69" t="str">
        <f xml:space="preserve"> IF(CustomerData[[#This Row],[Profit/Loss]] &lt; 0, "Loss", IF(CustomerData[[#This Row],[Profit/Loss]] &gt; 0, "Profit"))</f>
        <v>Profit</v>
      </c>
    </row>
    <row r="344" spans="1:14" ht="15.75" customHeight="1" x14ac:dyDescent="0.25">
      <c r="A344" s="22">
        <v>343</v>
      </c>
      <c r="B344" s="22" t="s">
        <v>533</v>
      </c>
      <c r="C344" s="22">
        <v>56</v>
      </c>
      <c r="D344" s="22" t="s">
        <v>192</v>
      </c>
      <c r="E34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44" s="22">
        <v>2476</v>
      </c>
      <c r="G344" s="22">
        <v>344</v>
      </c>
      <c r="H344" s="22">
        <v>423</v>
      </c>
      <c r="I34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44" s="65">
        <f xml:space="preserve"> CustomerData[[#This Row],[Quantity]] *CustomerData[[#This Row],[Cost]]</f>
        <v>851744</v>
      </c>
      <c r="K344" s="65">
        <f xml:space="preserve"> CustomerData[[#This Row],[Quantity]] * CustomerData[[#This Row],[Price]]</f>
        <v>1047348</v>
      </c>
      <c r="L344" s="65">
        <f xml:space="preserve"> CustomerData[[#This Row],[Price]] * CustomerData[[#This Row],[Discount]]</f>
        <v>105.75</v>
      </c>
      <c r="M344" s="67">
        <f xml:space="preserve"> (CustomerData[[#This Row],[Total_Revenue]]-CustomerData[[#This Row],[Discount_Amount]]) - CustomerData[[#This Row],[Total_Cost]]</f>
        <v>195498.25</v>
      </c>
      <c r="N344" s="69" t="str">
        <f xml:space="preserve"> IF(CustomerData[[#This Row],[Profit/Loss]] &lt; 0, "Loss", IF(CustomerData[[#This Row],[Profit/Loss]] &gt; 0, "Profit"))</f>
        <v>Profit</v>
      </c>
    </row>
    <row r="345" spans="1:14" ht="15.75" customHeight="1" x14ac:dyDescent="0.25">
      <c r="A345" s="22">
        <v>344</v>
      </c>
      <c r="B345" s="22" t="s">
        <v>534</v>
      </c>
      <c r="C345" s="22">
        <v>55</v>
      </c>
      <c r="D345" s="22" t="s">
        <v>192</v>
      </c>
      <c r="E34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45" s="22">
        <v>1167</v>
      </c>
      <c r="G345" s="22">
        <v>118</v>
      </c>
      <c r="H345" s="22">
        <v>432</v>
      </c>
      <c r="I34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45" s="65">
        <f xml:space="preserve"> CustomerData[[#This Row],[Quantity]] *CustomerData[[#This Row],[Cost]]</f>
        <v>137706</v>
      </c>
      <c r="K345" s="65">
        <f xml:space="preserve"> CustomerData[[#This Row],[Quantity]] * CustomerData[[#This Row],[Price]]</f>
        <v>504144</v>
      </c>
      <c r="L345" s="65">
        <f xml:space="preserve"> CustomerData[[#This Row],[Price]] * CustomerData[[#This Row],[Discount]]</f>
        <v>64.8</v>
      </c>
      <c r="M345" s="67">
        <f xml:space="preserve"> (CustomerData[[#This Row],[Total_Revenue]]-CustomerData[[#This Row],[Discount_Amount]]) - CustomerData[[#This Row],[Total_Cost]]</f>
        <v>366373.2</v>
      </c>
      <c r="N345" s="69" t="str">
        <f xml:space="preserve"> IF(CustomerData[[#This Row],[Profit/Loss]] &lt; 0, "Loss", IF(CustomerData[[#This Row],[Profit/Loss]] &gt; 0, "Profit"))</f>
        <v>Profit</v>
      </c>
    </row>
    <row r="346" spans="1:14" ht="15.75" customHeight="1" x14ac:dyDescent="0.25">
      <c r="A346" s="22">
        <v>345</v>
      </c>
      <c r="B346" s="22" t="s">
        <v>535</v>
      </c>
      <c r="C346" s="22">
        <v>16</v>
      </c>
      <c r="D346" s="22" t="s">
        <v>192</v>
      </c>
      <c r="E34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346" s="22">
        <v>2349</v>
      </c>
      <c r="G346" s="22">
        <v>186</v>
      </c>
      <c r="H346" s="22">
        <v>387</v>
      </c>
      <c r="I34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46" s="65">
        <f xml:space="preserve"> CustomerData[[#This Row],[Quantity]] *CustomerData[[#This Row],[Cost]]</f>
        <v>436914</v>
      </c>
      <c r="K346" s="65">
        <f xml:space="preserve"> CustomerData[[#This Row],[Quantity]] * CustomerData[[#This Row],[Price]]</f>
        <v>909063</v>
      </c>
      <c r="L346" s="65">
        <f xml:space="preserve"> CustomerData[[#This Row],[Price]] * CustomerData[[#This Row],[Discount]]</f>
        <v>96.75</v>
      </c>
      <c r="M346" s="67">
        <f xml:space="preserve"> (CustomerData[[#This Row],[Total_Revenue]]-CustomerData[[#This Row],[Discount_Amount]]) - CustomerData[[#This Row],[Total_Cost]]</f>
        <v>472052.25</v>
      </c>
      <c r="N346" s="69" t="str">
        <f xml:space="preserve"> IF(CustomerData[[#This Row],[Profit/Loss]] &lt; 0, "Loss", IF(CustomerData[[#This Row],[Profit/Loss]] &gt; 0, "Profit"))</f>
        <v>Profit</v>
      </c>
    </row>
    <row r="347" spans="1:14" ht="15.75" customHeight="1" x14ac:dyDescent="0.25">
      <c r="A347" s="22">
        <v>346</v>
      </c>
      <c r="B347" s="22" t="s">
        <v>536</v>
      </c>
      <c r="C347" s="22">
        <v>65</v>
      </c>
      <c r="D347" s="22" t="s">
        <v>190</v>
      </c>
      <c r="E34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47" s="22">
        <v>2307</v>
      </c>
      <c r="G347" s="22">
        <v>356</v>
      </c>
      <c r="H347" s="22">
        <v>470</v>
      </c>
      <c r="I34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47" s="65">
        <f xml:space="preserve"> CustomerData[[#This Row],[Quantity]] *CustomerData[[#This Row],[Cost]]</f>
        <v>821292</v>
      </c>
      <c r="K347" s="65">
        <f xml:space="preserve"> CustomerData[[#This Row],[Quantity]] * CustomerData[[#This Row],[Price]]</f>
        <v>1084290</v>
      </c>
      <c r="L347" s="65">
        <f xml:space="preserve"> CustomerData[[#This Row],[Price]] * CustomerData[[#This Row],[Discount]]</f>
        <v>117.5</v>
      </c>
      <c r="M347" s="67">
        <f xml:space="preserve"> (CustomerData[[#This Row],[Total_Revenue]]-CustomerData[[#This Row],[Discount_Amount]]) - CustomerData[[#This Row],[Total_Cost]]</f>
        <v>262880.5</v>
      </c>
      <c r="N347" s="69" t="str">
        <f xml:space="preserve"> IF(CustomerData[[#This Row],[Profit/Loss]] &lt; 0, "Loss", IF(CustomerData[[#This Row],[Profit/Loss]] &gt; 0, "Profit"))</f>
        <v>Profit</v>
      </c>
    </row>
    <row r="348" spans="1:14" ht="15.75" customHeight="1" x14ac:dyDescent="0.25">
      <c r="A348" s="22">
        <v>347</v>
      </c>
      <c r="B348" s="22" t="s">
        <v>537</v>
      </c>
      <c r="C348" s="22">
        <v>73</v>
      </c>
      <c r="D348" s="22" t="s">
        <v>192</v>
      </c>
      <c r="E34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48" s="22">
        <v>1301</v>
      </c>
      <c r="G348" s="22">
        <v>111</v>
      </c>
      <c r="H348" s="22">
        <v>274</v>
      </c>
      <c r="I34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48" s="65">
        <f xml:space="preserve"> CustomerData[[#This Row],[Quantity]] *CustomerData[[#This Row],[Cost]]</f>
        <v>144411</v>
      </c>
      <c r="K348" s="65">
        <f xml:space="preserve"> CustomerData[[#This Row],[Quantity]] * CustomerData[[#This Row],[Price]]</f>
        <v>356474</v>
      </c>
      <c r="L348" s="65">
        <f xml:space="preserve"> CustomerData[[#This Row],[Price]] * CustomerData[[#This Row],[Discount]]</f>
        <v>41.1</v>
      </c>
      <c r="M348" s="67">
        <f xml:space="preserve"> (CustomerData[[#This Row],[Total_Revenue]]-CustomerData[[#This Row],[Discount_Amount]]) - CustomerData[[#This Row],[Total_Cost]]</f>
        <v>212021.90000000002</v>
      </c>
      <c r="N348" s="69" t="str">
        <f xml:space="preserve"> IF(CustomerData[[#This Row],[Profit/Loss]] &lt; 0, "Loss", IF(CustomerData[[#This Row],[Profit/Loss]] &gt; 0, "Profit"))</f>
        <v>Profit</v>
      </c>
    </row>
    <row r="349" spans="1:14" ht="15.75" customHeight="1" x14ac:dyDescent="0.25">
      <c r="A349" s="22">
        <v>348</v>
      </c>
      <c r="B349" s="22" t="s">
        <v>538</v>
      </c>
      <c r="C349" s="22">
        <v>84</v>
      </c>
      <c r="D349" s="22" t="s">
        <v>190</v>
      </c>
      <c r="E34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49" s="22">
        <v>1421</v>
      </c>
      <c r="G349" s="22">
        <v>287</v>
      </c>
      <c r="H349" s="22">
        <v>524</v>
      </c>
      <c r="I34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49" s="65">
        <f xml:space="preserve"> CustomerData[[#This Row],[Quantity]] *CustomerData[[#This Row],[Cost]]</f>
        <v>407827</v>
      </c>
      <c r="K349" s="65">
        <f xml:space="preserve"> CustomerData[[#This Row],[Quantity]] * CustomerData[[#This Row],[Price]]</f>
        <v>744604</v>
      </c>
      <c r="L349" s="65">
        <f xml:space="preserve"> CustomerData[[#This Row],[Price]] * CustomerData[[#This Row],[Discount]]</f>
        <v>78.599999999999994</v>
      </c>
      <c r="M349" s="67">
        <f xml:space="preserve"> (CustomerData[[#This Row],[Total_Revenue]]-CustomerData[[#This Row],[Discount_Amount]]) - CustomerData[[#This Row],[Total_Cost]]</f>
        <v>336698.4</v>
      </c>
      <c r="N349" s="69" t="str">
        <f xml:space="preserve"> IF(CustomerData[[#This Row],[Profit/Loss]] &lt; 0, "Loss", IF(CustomerData[[#This Row],[Profit/Loss]] &gt; 0, "Profit"))</f>
        <v>Profit</v>
      </c>
    </row>
    <row r="350" spans="1:14" ht="15.75" customHeight="1" x14ac:dyDescent="0.25">
      <c r="A350" s="22">
        <v>349</v>
      </c>
      <c r="B350" s="22" t="s">
        <v>539</v>
      </c>
      <c r="C350" s="22">
        <v>59</v>
      </c>
      <c r="D350" s="22" t="s">
        <v>190</v>
      </c>
      <c r="E35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50" s="22">
        <v>1008</v>
      </c>
      <c r="G350" s="22">
        <v>377</v>
      </c>
      <c r="H350" s="22">
        <v>501</v>
      </c>
      <c r="I35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50" s="65">
        <f xml:space="preserve"> CustomerData[[#This Row],[Quantity]] *CustomerData[[#This Row],[Cost]]</f>
        <v>380016</v>
      </c>
      <c r="K350" s="65">
        <f xml:space="preserve"> CustomerData[[#This Row],[Quantity]] * CustomerData[[#This Row],[Price]]</f>
        <v>505008</v>
      </c>
      <c r="L350" s="65">
        <f xml:space="preserve"> CustomerData[[#This Row],[Price]] * CustomerData[[#This Row],[Discount]]</f>
        <v>75.149999999999991</v>
      </c>
      <c r="M350" s="67">
        <f xml:space="preserve"> (CustomerData[[#This Row],[Total_Revenue]]-CustomerData[[#This Row],[Discount_Amount]]) - CustomerData[[#This Row],[Total_Cost]]</f>
        <v>124916.84999999998</v>
      </c>
      <c r="N350" s="69" t="str">
        <f xml:space="preserve"> IF(CustomerData[[#This Row],[Profit/Loss]] &lt; 0, "Loss", IF(CustomerData[[#This Row],[Profit/Loss]] &gt; 0, "Profit"))</f>
        <v>Profit</v>
      </c>
    </row>
    <row r="351" spans="1:14" ht="15.75" customHeight="1" x14ac:dyDescent="0.25">
      <c r="A351" s="22">
        <v>350</v>
      </c>
      <c r="B351" s="22" t="s">
        <v>540</v>
      </c>
      <c r="C351" s="22">
        <v>48</v>
      </c>
      <c r="D351" s="22" t="s">
        <v>192</v>
      </c>
      <c r="E35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51" s="22">
        <v>2230</v>
      </c>
      <c r="G351" s="22">
        <v>297</v>
      </c>
      <c r="H351" s="22">
        <v>274</v>
      </c>
      <c r="I35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51" s="65">
        <f xml:space="preserve"> CustomerData[[#This Row],[Quantity]] *CustomerData[[#This Row],[Cost]]</f>
        <v>662310</v>
      </c>
      <c r="K351" s="65">
        <f xml:space="preserve"> CustomerData[[#This Row],[Quantity]] * CustomerData[[#This Row],[Price]]</f>
        <v>611020</v>
      </c>
      <c r="L351" s="65">
        <f xml:space="preserve"> CustomerData[[#This Row],[Price]] * CustomerData[[#This Row],[Discount]]</f>
        <v>68.5</v>
      </c>
      <c r="M351" s="67">
        <f xml:space="preserve"> (CustomerData[[#This Row],[Total_Revenue]]-CustomerData[[#This Row],[Discount_Amount]]) - CustomerData[[#This Row],[Total_Cost]]</f>
        <v>-51358.5</v>
      </c>
      <c r="N351" s="69" t="str">
        <f xml:space="preserve"> IF(CustomerData[[#This Row],[Profit/Loss]] &lt; 0, "Loss", IF(CustomerData[[#This Row],[Profit/Loss]] &gt; 0, "Profit"))</f>
        <v>Loss</v>
      </c>
    </row>
    <row r="352" spans="1:14" ht="15.75" customHeight="1" x14ac:dyDescent="0.25">
      <c r="A352" s="22">
        <v>351</v>
      </c>
      <c r="B352" s="22" t="s">
        <v>541</v>
      </c>
      <c r="C352" s="22">
        <v>49</v>
      </c>
      <c r="D352" s="22" t="s">
        <v>190</v>
      </c>
      <c r="E35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52" s="22">
        <v>1629</v>
      </c>
      <c r="G352" s="22">
        <v>301</v>
      </c>
      <c r="H352" s="22">
        <v>362</v>
      </c>
      <c r="I35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52" s="65">
        <f xml:space="preserve"> CustomerData[[#This Row],[Quantity]] *CustomerData[[#This Row],[Cost]]</f>
        <v>490329</v>
      </c>
      <c r="K352" s="65">
        <f xml:space="preserve"> CustomerData[[#This Row],[Quantity]] * CustomerData[[#This Row],[Price]]</f>
        <v>589698</v>
      </c>
      <c r="L352" s="65">
        <f xml:space="preserve"> CustomerData[[#This Row],[Price]] * CustomerData[[#This Row],[Discount]]</f>
        <v>90.5</v>
      </c>
      <c r="M352" s="67">
        <f xml:space="preserve"> (CustomerData[[#This Row],[Total_Revenue]]-CustomerData[[#This Row],[Discount_Amount]]) - CustomerData[[#This Row],[Total_Cost]]</f>
        <v>99278.5</v>
      </c>
      <c r="N352" s="69" t="str">
        <f xml:space="preserve"> IF(CustomerData[[#This Row],[Profit/Loss]] &lt; 0, "Loss", IF(CustomerData[[#This Row],[Profit/Loss]] &gt; 0, "Profit"))</f>
        <v>Profit</v>
      </c>
    </row>
    <row r="353" spans="1:14" ht="15.75" customHeight="1" x14ac:dyDescent="0.25">
      <c r="A353" s="22">
        <v>352</v>
      </c>
      <c r="B353" s="22" t="s">
        <v>542</v>
      </c>
      <c r="C353" s="22">
        <v>66</v>
      </c>
      <c r="D353" s="22" t="s">
        <v>190</v>
      </c>
      <c r="E35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53" s="22">
        <v>2119</v>
      </c>
      <c r="G353" s="22">
        <v>118</v>
      </c>
      <c r="H353" s="22">
        <v>270</v>
      </c>
      <c r="I35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53" s="65">
        <f xml:space="preserve"> CustomerData[[#This Row],[Quantity]] *CustomerData[[#This Row],[Cost]]</f>
        <v>250042</v>
      </c>
      <c r="K353" s="65">
        <f xml:space="preserve"> CustomerData[[#This Row],[Quantity]] * CustomerData[[#This Row],[Price]]</f>
        <v>572130</v>
      </c>
      <c r="L353" s="65">
        <f xml:space="preserve"> CustomerData[[#This Row],[Price]] * CustomerData[[#This Row],[Discount]]</f>
        <v>67.5</v>
      </c>
      <c r="M353" s="67">
        <f xml:space="preserve"> (CustomerData[[#This Row],[Total_Revenue]]-CustomerData[[#This Row],[Discount_Amount]]) - CustomerData[[#This Row],[Total_Cost]]</f>
        <v>322020.5</v>
      </c>
      <c r="N353" s="69" t="str">
        <f xml:space="preserve"> IF(CustomerData[[#This Row],[Profit/Loss]] &lt; 0, "Loss", IF(CustomerData[[#This Row],[Profit/Loss]] &gt; 0, "Profit"))</f>
        <v>Profit</v>
      </c>
    </row>
    <row r="354" spans="1:14" ht="15.75" customHeight="1" x14ac:dyDescent="0.25">
      <c r="A354" s="22">
        <v>353</v>
      </c>
      <c r="B354" s="22" t="s">
        <v>543</v>
      </c>
      <c r="C354" s="22">
        <v>31</v>
      </c>
      <c r="D354" s="22" t="s">
        <v>192</v>
      </c>
      <c r="E35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54" s="22">
        <v>1298</v>
      </c>
      <c r="G354" s="22">
        <v>277</v>
      </c>
      <c r="H354" s="22">
        <v>525</v>
      </c>
      <c r="I35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54" s="65">
        <f xml:space="preserve"> CustomerData[[#This Row],[Quantity]] *CustomerData[[#This Row],[Cost]]</f>
        <v>359546</v>
      </c>
      <c r="K354" s="65">
        <f xml:space="preserve"> CustomerData[[#This Row],[Quantity]] * CustomerData[[#This Row],[Price]]</f>
        <v>681450</v>
      </c>
      <c r="L354" s="65">
        <f xml:space="preserve"> CustomerData[[#This Row],[Price]] * CustomerData[[#This Row],[Discount]]</f>
        <v>78.75</v>
      </c>
      <c r="M354" s="67">
        <f xml:space="preserve"> (CustomerData[[#This Row],[Total_Revenue]]-CustomerData[[#This Row],[Discount_Amount]]) - CustomerData[[#This Row],[Total_Cost]]</f>
        <v>321825.25</v>
      </c>
      <c r="N354" s="69" t="str">
        <f xml:space="preserve"> IF(CustomerData[[#This Row],[Profit/Loss]] &lt; 0, "Loss", IF(CustomerData[[#This Row],[Profit/Loss]] &gt; 0, "Profit"))</f>
        <v>Profit</v>
      </c>
    </row>
    <row r="355" spans="1:14" ht="15.75" customHeight="1" x14ac:dyDescent="0.25">
      <c r="A355" s="22">
        <v>354</v>
      </c>
      <c r="B355" s="22" t="s">
        <v>544</v>
      </c>
      <c r="C355" s="22">
        <v>75</v>
      </c>
      <c r="D355" s="22" t="s">
        <v>192</v>
      </c>
      <c r="E35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55" s="22">
        <v>1297</v>
      </c>
      <c r="G355" s="22">
        <v>364</v>
      </c>
      <c r="H355" s="22">
        <v>244</v>
      </c>
      <c r="I35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55" s="65">
        <f xml:space="preserve"> CustomerData[[#This Row],[Quantity]] *CustomerData[[#This Row],[Cost]]</f>
        <v>472108</v>
      </c>
      <c r="K355" s="65">
        <f xml:space="preserve"> CustomerData[[#This Row],[Quantity]] * CustomerData[[#This Row],[Price]]</f>
        <v>316468</v>
      </c>
      <c r="L355" s="65">
        <f xml:space="preserve"> CustomerData[[#This Row],[Price]] * CustomerData[[#This Row],[Discount]]</f>
        <v>36.6</v>
      </c>
      <c r="M355" s="67">
        <f xml:space="preserve"> (CustomerData[[#This Row],[Total_Revenue]]-CustomerData[[#This Row],[Discount_Amount]]) - CustomerData[[#This Row],[Total_Cost]]</f>
        <v>-155676.59999999998</v>
      </c>
      <c r="N355" s="69" t="str">
        <f xml:space="preserve"> IF(CustomerData[[#This Row],[Profit/Loss]] &lt; 0, "Loss", IF(CustomerData[[#This Row],[Profit/Loss]] &gt; 0, "Profit"))</f>
        <v>Loss</v>
      </c>
    </row>
    <row r="356" spans="1:14" ht="15.75" customHeight="1" x14ac:dyDescent="0.25">
      <c r="A356" s="22">
        <v>355</v>
      </c>
      <c r="B356" s="22" t="s">
        <v>545</v>
      </c>
      <c r="C356" s="22">
        <v>53</v>
      </c>
      <c r="D356" s="22" t="s">
        <v>190</v>
      </c>
      <c r="E35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56" s="22">
        <v>2246</v>
      </c>
      <c r="G356" s="22">
        <v>389</v>
      </c>
      <c r="H356" s="22">
        <v>413</v>
      </c>
      <c r="I35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56" s="65">
        <f xml:space="preserve"> CustomerData[[#This Row],[Quantity]] *CustomerData[[#This Row],[Cost]]</f>
        <v>873694</v>
      </c>
      <c r="K356" s="65">
        <f xml:space="preserve"> CustomerData[[#This Row],[Quantity]] * CustomerData[[#This Row],[Price]]</f>
        <v>927598</v>
      </c>
      <c r="L356" s="65">
        <f xml:space="preserve"> CustomerData[[#This Row],[Price]] * CustomerData[[#This Row],[Discount]]</f>
        <v>103.25</v>
      </c>
      <c r="M356" s="67">
        <f xml:space="preserve"> (CustomerData[[#This Row],[Total_Revenue]]-CustomerData[[#This Row],[Discount_Amount]]) - CustomerData[[#This Row],[Total_Cost]]</f>
        <v>53800.75</v>
      </c>
      <c r="N356" s="69" t="str">
        <f xml:space="preserve"> IF(CustomerData[[#This Row],[Profit/Loss]] &lt; 0, "Loss", IF(CustomerData[[#This Row],[Profit/Loss]] &gt; 0, "Profit"))</f>
        <v>Profit</v>
      </c>
    </row>
    <row r="357" spans="1:14" ht="15.75" customHeight="1" x14ac:dyDescent="0.25">
      <c r="A357" s="22">
        <v>356</v>
      </c>
      <c r="B357" s="22" t="s">
        <v>546</v>
      </c>
      <c r="C357" s="22">
        <v>74</v>
      </c>
      <c r="D357" s="22" t="s">
        <v>192</v>
      </c>
      <c r="E35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57" s="22">
        <v>1554</v>
      </c>
      <c r="G357" s="22">
        <v>362</v>
      </c>
      <c r="H357" s="22">
        <v>432</v>
      </c>
      <c r="I35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57" s="65">
        <f xml:space="preserve"> CustomerData[[#This Row],[Quantity]] *CustomerData[[#This Row],[Cost]]</f>
        <v>562548</v>
      </c>
      <c r="K357" s="65">
        <f xml:space="preserve"> CustomerData[[#This Row],[Quantity]] * CustomerData[[#This Row],[Price]]</f>
        <v>671328</v>
      </c>
      <c r="L357" s="65">
        <f xml:space="preserve"> CustomerData[[#This Row],[Price]] * CustomerData[[#This Row],[Discount]]</f>
        <v>108</v>
      </c>
      <c r="M357" s="67">
        <f xml:space="preserve"> (CustomerData[[#This Row],[Total_Revenue]]-CustomerData[[#This Row],[Discount_Amount]]) - CustomerData[[#This Row],[Total_Cost]]</f>
        <v>108672</v>
      </c>
      <c r="N357" s="69" t="str">
        <f xml:space="preserve"> IF(CustomerData[[#This Row],[Profit/Loss]] &lt; 0, "Loss", IF(CustomerData[[#This Row],[Profit/Loss]] &gt; 0, "Profit"))</f>
        <v>Profit</v>
      </c>
    </row>
    <row r="358" spans="1:14" ht="15.75" customHeight="1" x14ac:dyDescent="0.25">
      <c r="A358" s="22">
        <v>357</v>
      </c>
      <c r="B358" s="22" t="s">
        <v>547</v>
      </c>
      <c r="C358" s="22">
        <v>83</v>
      </c>
      <c r="D358" s="22" t="s">
        <v>192</v>
      </c>
      <c r="E35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58" s="22">
        <v>1171</v>
      </c>
      <c r="G358" s="22">
        <v>238</v>
      </c>
      <c r="H358" s="22">
        <v>325</v>
      </c>
      <c r="I35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58" s="65">
        <f xml:space="preserve"> CustomerData[[#This Row],[Quantity]] *CustomerData[[#This Row],[Cost]]</f>
        <v>278698</v>
      </c>
      <c r="K358" s="65">
        <f xml:space="preserve"> CustomerData[[#This Row],[Quantity]] * CustomerData[[#This Row],[Price]]</f>
        <v>380575</v>
      </c>
      <c r="L358" s="65">
        <f xml:space="preserve"> CustomerData[[#This Row],[Price]] * CustomerData[[#This Row],[Discount]]</f>
        <v>48.75</v>
      </c>
      <c r="M358" s="67">
        <f xml:space="preserve"> (CustomerData[[#This Row],[Total_Revenue]]-CustomerData[[#This Row],[Discount_Amount]]) - CustomerData[[#This Row],[Total_Cost]]</f>
        <v>101828.25</v>
      </c>
      <c r="N358" s="69" t="str">
        <f xml:space="preserve"> IF(CustomerData[[#This Row],[Profit/Loss]] &lt; 0, "Loss", IF(CustomerData[[#This Row],[Profit/Loss]] &gt; 0, "Profit"))</f>
        <v>Profit</v>
      </c>
    </row>
    <row r="359" spans="1:14" ht="15.75" customHeight="1" x14ac:dyDescent="0.25">
      <c r="A359" s="22">
        <v>358</v>
      </c>
      <c r="B359" s="22" t="s">
        <v>548</v>
      </c>
      <c r="C359" s="22">
        <v>22</v>
      </c>
      <c r="D359" s="22" t="s">
        <v>190</v>
      </c>
      <c r="E35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359" s="22">
        <v>1389</v>
      </c>
      <c r="G359" s="22">
        <v>212</v>
      </c>
      <c r="H359" s="22">
        <v>317</v>
      </c>
      <c r="I35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59" s="65">
        <f xml:space="preserve"> CustomerData[[#This Row],[Quantity]] *CustomerData[[#This Row],[Cost]]</f>
        <v>294468</v>
      </c>
      <c r="K359" s="65">
        <f xml:space="preserve"> CustomerData[[#This Row],[Quantity]] * CustomerData[[#This Row],[Price]]</f>
        <v>440313</v>
      </c>
      <c r="L359" s="65">
        <f xml:space="preserve"> CustomerData[[#This Row],[Price]] * CustomerData[[#This Row],[Discount]]</f>
        <v>47.55</v>
      </c>
      <c r="M359" s="67">
        <f xml:space="preserve"> (CustomerData[[#This Row],[Total_Revenue]]-CustomerData[[#This Row],[Discount_Amount]]) - CustomerData[[#This Row],[Total_Cost]]</f>
        <v>145797.45000000001</v>
      </c>
      <c r="N359" s="69" t="str">
        <f xml:space="preserve"> IF(CustomerData[[#This Row],[Profit/Loss]] &lt; 0, "Loss", IF(CustomerData[[#This Row],[Profit/Loss]] &gt; 0, "Profit"))</f>
        <v>Profit</v>
      </c>
    </row>
    <row r="360" spans="1:14" ht="15.75" customHeight="1" x14ac:dyDescent="0.25">
      <c r="A360" s="22">
        <v>359</v>
      </c>
      <c r="B360" s="22" t="s">
        <v>549</v>
      </c>
      <c r="C360" s="22">
        <v>65</v>
      </c>
      <c r="D360" s="22" t="s">
        <v>192</v>
      </c>
      <c r="E36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60" s="22">
        <v>2315</v>
      </c>
      <c r="G360" s="22">
        <v>390</v>
      </c>
      <c r="H360" s="22">
        <v>424</v>
      </c>
      <c r="I36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60" s="65">
        <f xml:space="preserve"> CustomerData[[#This Row],[Quantity]] *CustomerData[[#This Row],[Cost]]</f>
        <v>902850</v>
      </c>
      <c r="K360" s="65">
        <f xml:space="preserve"> CustomerData[[#This Row],[Quantity]] * CustomerData[[#This Row],[Price]]</f>
        <v>981560</v>
      </c>
      <c r="L360" s="65">
        <f xml:space="preserve"> CustomerData[[#This Row],[Price]] * CustomerData[[#This Row],[Discount]]</f>
        <v>106</v>
      </c>
      <c r="M360" s="67">
        <f xml:space="preserve"> (CustomerData[[#This Row],[Total_Revenue]]-CustomerData[[#This Row],[Discount_Amount]]) - CustomerData[[#This Row],[Total_Cost]]</f>
        <v>78604</v>
      </c>
      <c r="N360" s="69" t="str">
        <f xml:space="preserve"> IF(CustomerData[[#This Row],[Profit/Loss]] &lt; 0, "Loss", IF(CustomerData[[#This Row],[Profit/Loss]] &gt; 0, "Profit"))</f>
        <v>Profit</v>
      </c>
    </row>
    <row r="361" spans="1:14" ht="15.75" customHeight="1" x14ac:dyDescent="0.25">
      <c r="A361" s="22">
        <v>360</v>
      </c>
      <c r="B361" s="22" t="s">
        <v>550</v>
      </c>
      <c r="C361" s="22">
        <v>47</v>
      </c>
      <c r="D361" s="22" t="s">
        <v>192</v>
      </c>
      <c r="E36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61" s="22">
        <v>1337</v>
      </c>
      <c r="G361" s="22">
        <v>242</v>
      </c>
      <c r="H361" s="22">
        <v>306</v>
      </c>
      <c r="I36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61" s="65">
        <f xml:space="preserve"> CustomerData[[#This Row],[Quantity]] *CustomerData[[#This Row],[Cost]]</f>
        <v>323554</v>
      </c>
      <c r="K361" s="65">
        <f xml:space="preserve"> CustomerData[[#This Row],[Quantity]] * CustomerData[[#This Row],[Price]]</f>
        <v>409122</v>
      </c>
      <c r="L361" s="65">
        <f xml:space="preserve"> CustomerData[[#This Row],[Price]] * CustomerData[[#This Row],[Discount]]</f>
        <v>45.9</v>
      </c>
      <c r="M361" s="67">
        <f xml:space="preserve"> (CustomerData[[#This Row],[Total_Revenue]]-CustomerData[[#This Row],[Discount_Amount]]) - CustomerData[[#This Row],[Total_Cost]]</f>
        <v>85522.099999999977</v>
      </c>
      <c r="N361" s="69" t="str">
        <f xml:space="preserve"> IF(CustomerData[[#This Row],[Profit/Loss]] &lt; 0, "Loss", IF(CustomerData[[#This Row],[Profit/Loss]] &gt; 0, "Profit"))</f>
        <v>Profit</v>
      </c>
    </row>
    <row r="362" spans="1:14" ht="15.75" customHeight="1" x14ac:dyDescent="0.25">
      <c r="A362" s="22">
        <v>361</v>
      </c>
      <c r="B362" s="22" t="s">
        <v>551</v>
      </c>
      <c r="C362" s="22">
        <v>72</v>
      </c>
      <c r="D362" s="22" t="s">
        <v>192</v>
      </c>
      <c r="E36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62" s="22">
        <v>1734</v>
      </c>
      <c r="G362" s="22">
        <v>323</v>
      </c>
      <c r="H362" s="22">
        <v>524</v>
      </c>
      <c r="I36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62" s="65">
        <f xml:space="preserve"> CustomerData[[#This Row],[Quantity]] *CustomerData[[#This Row],[Cost]]</f>
        <v>560082</v>
      </c>
      <c r="K362" s="65">
        <f xml:space="preserve"> CustomerData[[#This Row],[Quantity]] * CustomerData[[#This Row],[Price]]</f>
        <v>908616</v>
      </c>
      <c r="L362" s="65">
        <f xml:space="preserve"> CustomerData[[#This Row],[Price]] * CustomerData[[#This Row],[Discount]]</f>
        <v>131</v>
      </c>
      <c r="M362" s="67">
        <f xml:space="preserve"> (CustomerData[[#This Row],[Total_Revenue]]-CustomerData[[#This Row],[Discount_Amount]]) - CustomerData[[#This Row],[Total_Cost]]</f>
        <v>348403</v>
      </c>
      <c r="N362" s="69" t="str">
        <f xml:space="preserve"> IF(CustomerData[[#This Row],[Profit/Loss]] &lt; 0, "Loss", IF(CustomerData[[#This Row],[Profit/Loss]] &gt; 0, "Profit"))</f>
        <v>Profit</v>
      </c>
    </row>
    <row r="363" spans="1:14" ht="15.75" customHeight="1" x14ac:dyDescent="0.25">
      <c r="A363" s="22">
        <v>362</v>
      </c>
      <c r="B363" s="22" t="s">
        <v>552</v>
      </c>
      <c r="C363" s="22">
        <v>39</v>
      </c>
      <c r="D363" s="22" t="s">
        <v>192</v>
      </c>
      <c r="E36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63" s="22">
        <v>1732</v>
      </c>
      <c r="G363" s="22">
        <v>364</v>
      </c>
      <c r="H363" s="22">
        <v>385</v>
      </c>
      <c r="I36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63" s="65">
        <f xml:space="preserve"> CustomerData[[#This Row],[Quantity]] *CustomerData[[#This Row],[Cost]]</f>
        <v>630448</v>
      </c>
      <c r="K363" s="65">
        <f xml:space="preserve"> CustomerData[[#This Row],[Quantity]] * CustomerData[[#This Row],[Price]]</f>
        <v>666820</v>
      </c>
      <c r="L363" s="65">
        <f xml:space="preserve"> CustomerData[[#This Row],[Price]] * CustomerData[[#This Row],[Discount]]</f>
        <v>96.25</v>
      </c>
      <c r="M363" s="67">
        <f xml:space="preserve"> (CustomerData[[#This Row],[Total_Revenue]]-CustomerData[[#This Row],[Discount_Amount]]) - CustomerData[[#This Row],[Total_Cost]]</f>
        <v>36275.75</v>
      </c>
      <c r="N363" s="69" t="str">
        <f xml:space="preserve"> IF(CustomerData[[#This Row],[Profit/Loss]] &lt; 0, "Loss", IF(CustomerData[[#This Row],[Profit/Loss]] &gt; 0, "Profit"))</f>
        <v>Profit</v>
      </c>
    </row>
    <row r="364" spans="1:14" ht="15.75" customHeight="1" x14ac:dyDescent="0.25">
      <c r="A364" s="22">
        <v>363</v>
      </c>
      <c r="B364" s="22" t="s">
        <v>553</v>
      </c>
      <c r="C364" s="22">
        <v>78</v>
      </c>
      <c r="D364" s="22" t="s">
        <v>190</v>
      </c>
      <c r="E36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64" s="22">
        <v>2224</v>
      </c>
      <c r="G364" s="22">
        <v>112</v>
      </c>
      <c r="H364" s="22">
        <v>248</v>
      </c>
      <c r="I36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64" s="65">
        <f xml:space="preserve"> CustomerData[[#This Row],[Quantity]] *CustomerData[[#This Row],[Cost]]</f>
        <v>249088</v>
      </c>
      <c r="K364" s="65">
        <f xml:space="preserve"> CustomerData[[#This Row],[Quantity]] * CustomerData[[#This Row],[Price]]</f>
        <v>551552</v>
      </c>
      <c r="L364" s="65">
        <f xml:space="preserve"> CustomerData[[#This Row],[Price]] * CustomerData[[#This Row],[Discount]]</f>
        <v>62</v>
      </c>
      <c r="M364" s="67">
        <f xml:space="preserve"> (CustomerData[[#This Row],[Total_Revenue]]-CustomerData[[#This Row],[Discount_Amount]]) - CustomerData[[#This Row],[Total_Cost]]</f>
        <v>302402</v>
      </c>
      <c r="N364" s="69" t="str">
        <f xml:space="preserve"> IF(CustomerData[[#This Row],[Profit/Loss]] &lt; 0, "Loss", IF(CustomerData[[#This Row],[Profit/Loss]] &gt; 0, "Profit"))</f>
        <v>Profit</v>
      </c>
    </row>
    <row r="365" spans="1:14" ht="15.75" customHeight="1" x14ac:dyDescent="0.25">
      <c r="A365" s="22">
        <v>364</v>
      </c>
      <c r="B365" s="22" t="s">
        <v>554</v>
      </c>
      <c r="C365" s="22">
        <v>46</v>
      </c>
      <c r="D365" s="22" t="s">
        <v>192</v>
      </c>
      <c r="E36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65" s="22">
        <v>2433</v>
      </c>
      <c r="G365" s="22">
        <v>199</v>
      </c>
      <c r="H365" s="22">
        <v>366</v>
      </c>
      <c r="I36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65" s="65">
        <f xml:space="preserve"> CustomerData[[#This Row],[Quantity]] *CustomerData[[#This Row],[Cost]]</f>
        <v>484167</v>
      </c>
      <c r="K365" s="65">
        <f xml:space="preserve"> CustomerData[[#This Row],[Quantity]] * CustomerData[[#This Row],[Price]]</f>
        <v>890478</v>
      </c>
      <c r="L365" s="65">
        <f xml:space="preserve"> CustomerData[[#This Row],[Price]] * CustomerData[[#This Row],[Discount]]</f>
        <v>91.5</v>
      </c>
      <c r="M365" s="67">
        <f xml:space="preserve"> (CustomerData[[#This Row],[Total_Revenue]]-CustomerData[[#This Row],[Discount_Amount]]) - CustomerData[[#This Row],[Total_Cost]]</f>
        <v>406219.5</v>
      </c>
      <c r="N365" s="69" t="str">
        <f xml:space="preserve"> IF(CustomerData[[#This Row],[Profit/Loss]] &lt; 0, "Loss", IF(CustomerData[[#This Row],[Profit/Loss]] &gt; 0, "Profit"))</f>
        <v>Profit</v>
      </c>
    </row>
    <row r="366" spans="1:14" ht="15.75" customHeight="1" x14ac:dyDescent="0.25">
      <c r="A366" s="22">
        <v>365</v>
      </c>
      <c r="B366" s="22" t="s">
        <v>555</v>
      </c>
      <c r="C366" s="22">
        <v>58</v>
      </c>
      <c r="D366" s="22" t="s">
        <v>190</v>
      </c>
      <c r="E36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66" s="22">
        <v>1734</v>
      </c>
      <c r="G366" s="22">
        <v>348</v>
      </c>
      <c r="H366" s="22">
        <v>231</v>
      </c>
      <c r="I36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66" s="65">
        <f xml:space="preserve"> CustomerData[[#This Row],[Quantity]] *CustomerData[[#This Row],[Cost]]</f>
        <v>603432</v>
      </c>
      <c r="K366" s="65">
        <f xml:space="preserve"> CustomerData[[#This Row],[Quantity]] * CustomerData[[#This Row],[Price]]</f>
        <v>400554</v>
      </c>
      <c r="L366" s="65">
        <f xml:space="preserve"> CustomerData[[#This Row],[Price]] * CustomerData[[#This Row],[Discount]]</f>
        <v>57.75</v>
      </c>
      <c r="M366" s="67">
        <f xml:space="preserve"> (CustomerData[[#This Row],[Total_Revenue]]-CustomerData[[#This Row],[Discount_Amount]]) - CustomerData[[#This Row],[Total_Cost]]</f>
        <v>-202935.75</v>
      </c>
      <c r="N366" s="69" t="str">
        <f xml:space="preserve"> IF(CustomerData[[#This Row],[Profit/Loss]] &lt; 0, "Loss", IF(CustomerData[[#This Row],[Profit/Loss]] &gt; 0, "Profit"))</f>
        <v>Loss</v>
      </c>
    </row>
    <row r="367" spans="1:14" ht="15.75" customHeight="1" x14ac:dyDescent="0.25">
      <c r="A367" s="22">
        <v>366</v>
      </c>
      <c r="B367" s="22" t="s">
        <v>556</v>
      </c>
      <c r="C367" s="22">
        <v>82</v>
      </c>
      <c r="D367" s="22" t="s">
        <v>190</v>
      </c>
      <c r="E36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67" s="22">
        <v>1213</v>
      </c>
      <c r="G367" s="22">
        <v>277</v>
      </c>
      <c r="H367" s="22">
        <v>383</v>
      </c>
      <c r="I36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67" s="65">
        <f xml:space="preserve"> CustomerData[[#This Row],[Quantity]] *CustomerData[[#This Row],[Cost]]</f>
        <v>336001</v>
      </c>
      <c r="K367" s="65">
        <f xml:space="preserve"> CustomerData[[#This Row],[Quantity]] * CustomerData[[#This Row],[Price]]</f>
        <v>464579</v>
      </c>
      <c r="L367" s="65">
        <f xml:space="preserve"> CustomerData[[#This Row],[Price]] * CustomerData[[#This Row],[Discount]]</f>
        <v>57.449999999999996</v>
      </c>
      <c r="M367" s="67">
        <f xml:space="preserve"> (CustomerData[[#This Row],[Total_Revenue]]-CustomerData[[#This Row],[Discount_Amount]]) - CustomerData[[#This Row],[Total_Cost]]</f>
        <v>128520.54999999999</v>
      </c>
      <c r="N367" s="69" t="str">
        <f xml:space="preserve"> IF(CustomerData[[#This Row],[Profit/Loss]] &lt; 0, "Loss", IF(CustomerData[[#This Row],[Profit/Loss]] &gt; 0, "Profit"))</f>
        <v>Profit</v>
      </c>
    </row>
    <row r="368" spans="1:14" ht="15.75" customHeight="1" x14ac:dyDescent="0.25">
      <c r="A368" s="22">
        <v>367</v>
      </c>
      <c r="B368" s="22" t="s">
        <v>557</v>
      </c>
      <c r="C368" s="22">
        <v>73</v>
      </c>
      <c r="D368" s="22" t="s">
        <v>192</v>
      </c>
      <c r="E36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68" s="22">
        <v>2009</v>
      </c>
      <c r="G368" s="22">
        <v>395</v>
      </c>
      <c r="H368" s="22">
        <v>387</v>
      </c>
      <c r="I36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68" s="65">
        <f xml:space="preserve"> CustomerData[[#This Row],[Quantity]] *CustomerData[[#This Row],[Cost]]</f>
        <v>793555</v>
      </c>
      <c r="K368" s="65">
        <f xml:space="preserve"> CustomerData[[#This Row],[Quantity]] * CustomerData[[#This Row],[Price]]</f>
        <v>777483</v>
      </c>
      <c r="L368" s="65">
        <f xml:space="preserve"> CustomerData[[#This Row],[Price]] * CustomerData[[#This Row],[Discount]]</f>
        <v>96.75</v>
      </c>
      <c r="M368" s="67">
        <f xml:space="preserve"> (CustomerData[[#This Row],[Total_Revenue]]-CustomerData[[#This Row],[Discount_Amount]]) - CustomerData[[#This Row],[Total_Cost]]</f>
        <v>-16168.75</v>
      </c>
      <c r="N368" s="69" t="str">
        <f xml:space="preserve"> IF(CustomerData[[#This Row],[Profit/Loss]] &lt; 0, "Loss", IF(CustomerData[[#This Row],[Profit/Loss]] &gt; 0, "Profit"))</f>
        <v>Loss</v>
      </c>
    </row>
    <row r="369" spans="1:14" ht="15.75" customHeight="1" x14ac:dyDescent="0.25">
      <c r="A369" s="22">
        <v>368</v>
      </c>
      <c r="B369" s="22" t="s">
        <v>558</v>
      </c>
      <c r="C369" s="22">
        <v>21</v>
      </c>
      <c r="D369" s="22" t="s">
        <v>192</v>
      </c>
      <c r="E36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369" s="22">
        <v>1855</v>
      </c>
      <c r="G369" s="22">
        <v>273</v>
      </c>
      <c r="H369" s="22">
        <v>304</v>
      </c>
      <c r="I36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69" s="65">
        <f xml:space="preserve"> CustomerData[[#This Row],[Quantity]] *CustomerData[[#This Row],[Cost]]</f>
        <v>506415</v>
      </c>
      <c r="K369" s="65">
        <f xml:space="preserve"> CustomerData[[#This Row],[Quantity]] * CustomerData[[#This Row],[Price]]</f>
        <v>563920</v>
      </c>
      <c r="L369" s="65">
        <f xml:space="preserve"> CustomerData[[#This Row],[Price]] * CustomerData[[#This Row],[Discount]]</f>
        <v>76</v>
      </c>
      <c r="M369" s="67">
        <f xml:space="preserve"> (CustomerData[[#This Row],[Total_Revenue]]-CustomerData[[#This Row],[Discount_Amount]]) - CustomerData[[#This Row],[Total_Cost]]</f>
        <v>57429</v>
      </c>
      <c r="N369" s="69" t="str">
        <f xml:space="preserve"> IF(CustomerData[[#This Row],[Profit/Loss]] &lt; 0, "Loss", IF(CustomerData[[#This Row],[Profit/Loss]] &gt; 0, "Profit"))</f>
        <v>Profit</v>
      </c>
    </row>
    <row r="370" spans="1:14" ht="15.75" customHeight="1" x14ac:dyDescent="0.25">
      <c r="A370" s="22">
        <v>369</v>
      </c>
      <c r="B370" s="22" t="s">
        <v>559</v>
      </c>
      <c r="C370" s="22">
        <v>43</v>
      </c>
      <c r="D370" s="22" t="s">
        <v>192</v>
      </c>
      <c r="E37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70" s="22">
        <v>1314</v>
      </c>
      <c r="G370" s="22">
        <v>155</v>
      </c>
      <c r="H370" s="22">
        <v>369</v>
      </c>
      <c r="I37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70" s="65">
        <f xml:space="preserve"> CustomerData[[#This Row],[Quantity]] *CustomerData[[#This Row],[Cost]]</f>
        <v>203670</v>
      </c>
      <c r="K370" s="65">
        <f xml:space="preserve"> CustomerData[[#This Row],[Quantity]] * CustomerData[[#This Row],[Price]]</f>
        <v>484866</v>
      </c>
      <c r="L370" s="65">
        <f xml:space="preserve"> CustomerData[[#This Row],[Price]] * CustomerData[[#This Row],[Discount]]</f>
        <v>55.35</v>
      </c>
      <c r="M370" s="67">
        <f xml:space="preserve"> (CustomerData[[#This Row],[Total_Revenue]]-CustomerData[[#This Row],[Discount_Amount]]) - CustomerData[[#This Row],[Total_Cost]]</f>
        <v>281140.65000000002</v>
      </c>
      <c r="N370" s="69" t="str">
        <f xml:space="preserve"> IF(CustomerData[[#This Row],[Profit/Loss]] &lt; 0, "Loss", IF(CustomerData[[#This Row],[Profit/Loss]] &gt; 0, "Profit"))</f>
        <v>Profit</v>
      </c>
    </row>
    <row r="371" spans="1:14" ht="15.75" customHeight="1" x14ac:dyDescent="0.25">
      <c r="A371" s="22">
        <v>370</v>
      </c>
      <c r="B371" s="22" t="s">
        <v>560</v>
      </c>
      <c r="C371" s="22">
        <v>58</v>
      </c>
      <c r="D371" s="22" t="s">
        <v>192</v>
      </c>
      <c r="E37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71" s="22">
        <v>2441</v>
      </c>
      <c r="G371" s="22">
        <v>191</v>
      </c>
      <c r="H371" s="22">
        <v>224</v>
      </c>
      <c r="I37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71" s="65">
        <f xml:space="preserve"> CustomerData[[#This Row],[Quantity]] *CustomerData[[#This Row],[Cost]]</f>
        <v>466231</v>
      </c>
      <c r="K371" s="65">
        <f xml:space="preserve"> CustomerData[[#This Row],[Quantity]] * CustomerData[[#This Row],[Price]]</f>
        <v>546784</v>
      </c>
      <c r="L371" s="65">
        <f xml:space="preserve"> CustomerData[[#This Row],[Price]] * CustomerData[[#This Row],[Discount]]</f>
        <v>56</v>
      </c>
      <c r="M371" s="67">
        <f xml:space="preserve"> (CustomerData[[#This Row],[Total_Revenue]]-CustomerData[[#This Row],[Discount_Amount]]) - CustomerData[[#This Row],[Total_Cost]]</f>
        <v>80497</v>
      </c>
      <c r="N371" s="69" t="str">
        <f xml:space="preserve"> IF(CustomerData[[#This Row],[Profit/Loss]] &lt; 0, "Loss", IF(CustomerData[[#This Row],[Profit/Loss]] &gt; 0, "Profit"))</f>
        <v>Profit</v>
      </c>
    </row>
    <row r="372" spans="1:14" ht="15.75" customHeight="1" x14ac:dyDescent="0.25">
      <c r="A372" s="22">
        <v>371</v>
      </c>
      <c r="B372" s="22" t="s">
        <v>561</v>
      </c>
      <c r="C372" s="22">
        <v>75</v>
      </c>
      <c r="D372" s="22" t="s">
        <v>192</v>
      </c>
      <c r="E37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72" s="22">
        <v>1348</v>
      </c>
      <c r="G372" s="22">
        <v>306</v>
      </c>
      <c r="H372" s="22">
        <v>405</v>
      </c>
      <c r="I37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72" s="65">
        <f xml:space="preserve"> CustomerData[[#This Row],[Quantity]] *CustomerData[[#This Row],[Cost]]</f>
        <v>412488</v>
      </c>
      <c r="K372" s="65">
        <f xml:space="preserve"> CustomerData[[#This Row],[Quantity]] * CustomerData[[#This Row],[Price]]</f>
        <v>545940</v>
      </c>
      <c r="L372" s="65">
        <f xml:space="preserve"> CustomerData[[#This Row],[Price]] * CustomerData[[#This Row],[Discount]]</f>
        <v>60.75</v>
      </c>
      <c r="M372" s="67">
        <f xml:space="preserve"> (CustomerData[[#This Row],[Total_Revenue]]-CustomerData[[#This Row],[Discount_Amount]]) - CustomerData[[#This Row],[Total_Cost]]</f>
        <v>133391.25</v>
      </c>
      <c r="N372" s="69" t="str">
        <f xml:space="preserve"> IF(CustomerData[[#This Row],[Profit/Loss]] &lt; 0, "Loss", IF(CustomerData[[#This Row],[Profit/Loss]] &gt; 0, "Profit"))</f>
        <v>Profit</v>
      </c>
    </row>
    <row r="373" spans="1:14" ht="15.75" customHeight="1" x14ac:dyDescent="0.25">
      <c r="A373" s="22">
        <v>372</v>
      </c>
      <c r="B373" s="22" t="s">
        <v>562</v>
      </c>
      <c r="C373" s="22">
        <v>75</v>
      </c>
      <c r="D373" s="22" t="s">
        <v>190</v>
      </c>
      <c r="E37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73" s="22">
        <v>1935</v>
      </c>
      <c r="G373" s="22">
        <v>112</v>
      </c>
      <c r="H373" s="22">
        <v>436</v>
      </c>
      <c r="I37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73" s="65">
        <f xml:space="preserve"> CustomerData[[#This Row],[Quantity]] *CustomerData[[#This Row],[Cost]]</f>
        <v>216720</v>
      </c>
      <c r="K373" s="65">
        <f xml:space="preserve"> CustomerData[[#This Row],[Quantity]] * CustomerData[[#This Row],[Price]]</f>
        <v>843660</v>
      </c>
      <c r="L373" s="65">
        <f xml:space="preserve"> CustomerData[[#This Row],[Price]] * CustomerData[[#This Row],[Discount]]</f>
        <v>109</v>
      </c>
      <c r="M373" s="67">
        <f xml:space="preserve"> (CustomerData[[#This Row],[Total_Revenue]]-CustomerData[[#This Row],[Discount_Amount]]) - CustomerData[[#This Row],[Total_Cost]]</f>
        <v>626831</v>
      </c>
      <c r="N373" s="69" t="str">
        <f xml:space="preserve"> IF(CustomerData[[#This Row],[Profit/Loss]] &lt; 0, "Loss", IF(CustomerData[[#This Row],[Profit/Loss]] &gt; 0, "Profit"))</f>
        <v>Profit</v>
      </c>
    </row>
    <row r="374" spans="1:14" ht="15.75" customHeight="1" x14ac:dyDescent="0.25">
      <c r="A374" s="22">
        <v>373</v>
      </c>
      <c r="B374" s="22" t="s">
        <v>563</v>
      </c>
      <c r="C374" s="22">
        <v>40</v>
      </c>
      <c r="D374" s="22" t="s">
        <v>190</v>
      </c>
      <c r="E37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74" s="22">
        <v>1757</v>
      </c>
      <c r="G374" s="22">
        <v>159</v>
      </c>
      <c r="H374" s="22">
        <v>499</v>
      </c>
      <c r="I37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74" s="65">
        <f xml:space="preserve"> CustomerData[[#This Row],[Quantity]] *CustomerData[[#This Row],[Cost]]</f>
        <v>279363</v>
      </c>
      <c r="K374" s="65">
        <f xml:space="preserve"> CustomerData[[#This Row],[Quantity]] * CustomerData[[#This Row],[Price]]</f>
        <v>876743</v>
      </c>
      <c r="L374" s="65">
        <f xml:space="preserve"> CustomerData[[#This Row],[Price]] * CustomerData[[#This Row],[Discount]]</f>
        <v>124.75</v>
      </c>
      <c r="M374" s="67">
        <f xml:space="preserve"> (CustomerData[[#This Row],[Total_Revenue]]-CustomerData[[#This Row],[Discount_Amount]]) - CustomerData[[#This Row],[Total_Cost]]</f>
        <v>597255.25</v>
      </c>
      <c r="N374" s="69" t="str">
        <f xml:space="preserve"> IF(CustomerData[[#This Row],[Profit/Loss]] &lt; 0, "Loss", IF(CustomerData[[#This Row],[Profit/Loss]] &gt; 0, "Profit"))</f>
        <v>Profit</v>
      </c>
    </row>
    <row r="375" spans="1:14" ht="15.75" customHeight="1" x14ac:dyDescent="0.25">
      <c r="A375" s="22">
        <v>374</v>
      </c>
      <c r="B375" s="22" t="s">
        <v>564</v>
      </c>
      <c r="C375" s="22">
        <v>63</v>
      </c>
      <c r="D375" s="22" t="s">
        <v>192</v>
      </c>
      <c r="E37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75" s="22">
        <v>1106</v>
      </c>
      <c r="G375" s="22">
        <v>347</v>
      </c>
      <c r="H375" s="22">
        <v>507</v>
      </c>
      <c r="I37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75" s="65">
        <f xml:space="preserve"> CustomerData[[#This Row],[Quantity]] *CustomerData[[#This Row],[Cost]]</f>
        <v>383782</v>
      </c>
      <c r="K375" s="65">
        <f xml:space="preserve"> CustomerData[[#This Row],[Quantity]] * CustomerData[[#This Row],[Price]]</f>
        <v>560742</v>
      </c>
      <c r="L375" s="65">
        <f xml:space="preserve"> CustomerData[[#This Row],[Price]] * CustomerData[[#This Row],[Discount]]</f>
        <v>76.05</v>
      </c>
      <c r="M375" s="67">
        <f xml:space="preserve"> (CustomerData[[#This Row],[Total_Revenue]]-CustomerData[[#This Row],[Discount_Amount]]) - CustomerData[[#This Row],[Total_Cost]]</f>
        <v>176883.94999999995</v>
      </c>
      <c r="N375" s="69" t="str">
        <f xml:space="preserve"> IF(CustomerData[[#This Row],[Profit/Loss]] &lt; 0, "Loss", IF(CustomerData[[#This Row],[Profit/Loss]] &gt; 0, "Profit"))</f>
        <v>Profit</v>
      </c>
    </row>
    <row r="376" spans="1:14" ht="15.75" customHeight="1" x14ac:dyDescent="0.25">
      <c r="A376" s="22">
        <v>375</v>
      </c>
      <c r="B376" s="22" t="s">
        <v>565</v>
      </c>
      <c r="C376" s="22">
        <v>37</v>
      </c>
      <c r="D376" s="22" t="s">
        <v>192</v>
      </c>
      <c r="E37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76" s="22">
        <v>1602</v>
      </c>
      <c r="G376" s="22">
        <v>181</v>
      </c>
      <c r="H376" s="22">
        <v>543</v>
      </c>
      <c r="I37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76" s="65">
        <f xml:space="preserve"> CustomerData[[#This Row],[Quantity]] *CustomerData[[#This Row],[Cost]]</f>
        <v>289962</v>
      </c>
      <c r="K376" s="65">
        <f xml:space="preserve"> CustomerData[[#This Row],[Quantity]] * CustomerData[[#This Row],[Price]]</f>
        <v>869886</v>
      </c>
      <c r="L376" s="65">
        <f xml:space="preserve"> CustomerData[[#This Row],[Price]] * CustomerData[[#This Row],[Discount]]</f>
        <v>135.75</v>
      </c>
      <c r="M376" s="67">
        <f xml:space="preserve"> (CustomerData[[#This Row],[Total_Revenue]]-CustomerData[[#This Row],[Discount_Amount]]) - CustomerData[[#This Row],[Total_Cost]]</f>
        <v>579788.25</v>
      </c>
      <c r="N376" s="69" t="str">
        <f xml:space="preserve"> IF(CustomerData[[#This Row],[Profit/Loss]] &lt; 0, "Loss", IF(CustomerData[[#This Row],[Profit/Loss]] &gt; 0, "Profit"))</f>
        <v>Profit</v>
      </c>
    </row>
    <row r="377" spans="1:14" ht="15.75" customHeight="1" x14ac:dyDescent="0.25">
      <c r="A377" s="22">
        <v>376</v>
      </c>
      <c r="B377" s="22" t="s">
        <v>566</v>
      </c>
      <c r="C377" s="22">
        <v>33</v>
      </c>
      <c r="D377" s="22" t="s">
        <v>190</v>
      </c>
      <c r="E37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77" s="22">
        <v>1279</v>
      </c>
      <c r="G377" s="22">
        <v>359</v>
      </c>
      <c r="H377" s="22">
        <v>421</v>
      </c>
      <c r="I37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77" s="65">
        <f xml:space="preserve"> CustomerData[[#This Row],[Quantity]] *CustomerData[[#This Row],[Cost]]</f>
        <v>459161</v>
      </c>
      <c r="K377" s="65">
        <f xml:space="preserve"> CustomerData[[#This Row],[Quantity]] * CustomerData[[#This Row],[Price]]</f>
        <v>538459</v>
      </c>
      <c r="L377" s="65">
        <f xml:space="preserve"> CustomerData[[#This Row],[Price]] * CustomerData[[#This Row],[Discount]]</f>
        <v>63.15</v>
      </c>
      <c r="M377" s="67">
        <f xml:space="preserve"> (CustomerData[[#This Row],[Total_Revenue]]-CustomerData[[#This Row],[Discount_Amount]]) - CustomerData[[#This Row],[Total_Cost]]</f>
        <v>79234.849999999977</v>
      </c>
      <c r="N377" s="69" t="str">
        <f xml:space="preserve"> IF(CustomerData[[#This Row],[Profit/Loss]] &lt; 0, "Loss", IF(CustomerData[[#This Row],[Profit/Loss]] &gt; 0, "Profit"))</f>
        <v>Profit</v>
      </c>
    </row>
    <row r="378" spans="1:14" ht="15.75" customHeight="1" x14ac:dyDescent="0.25">
      <c r="A378" s="22">
        <v>377</v>
      </c>
      <c r="B378" s="22" t="s">
        <v>567</v>
      </c>
      <c r="C378" s="22">
        <v>20</v>
      </c>
      <c r="D378" s="22" t="s">
        <v>192</v>
      </c>
      <c r="E37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378" s="22">
        <v>1595</v>
      </c>
      <c r="G378" s="22">
        <v>255</v>
      </c>
      <c r="H378" s="22">
        <v>287</v>
      </c>
      <c r="I37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78" s="65">
        <f xml:space="preserve"> CustomerData[[#This Row],[Quantity]] *CustomerData[[#This Row],[Cost]]</f>
        <v>406725</v>
      </c>
      <c r="K378" s="65">
        <f xml:space="preserve"> CustomerData[[#This Row],[Quantity]] * CustomerData[[#This Row],[Price]]</f>
        <v>457765</v>
      </c>
      <c r="L378" s="65">
        <f xml:space="preserve"> CustomerData[[#This Row],[Price]] * CustomerData[[#This Row],[Discount]]</f>
        <v>71.75</v>
      </c>
      <c r="M378" s="67">
        <f xml:space="preserve"> (CustomerData[[#This Row],[Total_Revenue]]-CustomerData[[#This Row],[Discount_Amount]]) - CustomerData[[#This Row],[Total_Cost]]</f>
        <v>50968.25</v>
      </c>
      <c r="N378" s="69" t="str">
        <f xml:space="preserve"> IF(CustomerData[[#This Row],[Profit/Loss]] &lt; 0, "Loss", IF(CustomerData[[#This Row],[Profit/Loss]] &gt; 0, "Profit"))</f>
        <v>Profit</v>
      </c>
    </row>
    <row r="379" spans="1:14" ht="15.75" customHeight="1" x14ac:dyDescent="0.25">
      <c r="A379" s="22">
        <v>378</v>
      </c>
      <c r="B379" s="22" t="s">
        <v>568</v>
      </c>
      <c r="C379" s="22">
        <v>74</v>
      </c>
      <c r="D379" s="22" t="s">
        <v>192</v>
      </c>
      <c r="E37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79" s="22">
        <v>2156</v>
      </c>
      <c r="G379" s="22">
        <v>211</v>
      </c>
      <c r="H379" s="22">
        <v>517</v>
      </c>
      <c r="I37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79" s="65">
        <f xml:space="preserve"> CustomerData[[#This Row],[Quantity]] *CustomerData[[#This Row],[Cost]]</f>
        <v>454916</v>
      </c>
      <c r="K379" s="65">
        <f xml:space="preserve"> CustomerData[[#This Row],[Quantity]] * CustomerData[[#This Row],[Price]]</f>
        <v>1114652</v>
      </c>
      <c r="L379" s="65">
        <f xml:space="preserve"> CustomerData[[#This Row],[Price]] * CustomerData[[#This Row],[Discount]]</f>
        <v>129.25</v>
      </c>
      <c r="M379" s="67">
        <f xml:space="preserve"> (CustomerData[[#This Row],[Total_Revenue]]-CustomerData[[#This Row],[Discount_Amount]]) - CustomerData[[#This Row],[Total_Cost]]</f>
        <v>659606.75</v>
      </c>
      <c r="N379" s="69" t="str">
        <f xml:space="preserve"> IF(CustomerData[[#This Row],[Profit/Loss]] &lt; 0, "Loss", IF(CustomerData[[#This Row],[Profit/Loss]] &gt; 0, "Profit"))</f>
        <v>Profit</v>
      </c>
    </row>
    <row r="380" spans="1:14" ht="15.75" customHeight="1" x14ac:dyDescent="0.25">
      <c r="A380" s="22">
        <v>379</v>
      </c>
      <c r="B380" s="22" t="s">
        <v>569</v>
      </c>
      <c r="C380" s="22">
        <v>65</v>
      </c>
      <c r="D380" s="22" t="s">
        <v>192</v>
      </c>
      <c r="E38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80" s="22">
        <v>2478</v>
      </c>
      <c r="G380" s="22">
        <v>191</v>
      </c>
      <c r="H380" s="22">
        <v>345</v>
      </c>
      <c r="I38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80" s="65">
        <f xml:space="preserve"> CustomerData[[#This Row],[Quantity]] *CustomerData[[#This Row],[Cost]]</f>
        <v>473298</v>
      </c>
      <c r="K380" s="65">
        <f xml:space="preserve"> CustomerData[[#This Row],[Quantity]] * CustomerData[[#This Row],[Price]]</f>
        <v>854910</v>
      </c>
      <c r="L380" s="65">
        <f xml:space="preserve"> CustomerData[[#This Row],[Price]] * CustomerData[[#This Row],[Discount]]</f>
        <v>86.25</v>
      </c>
      <c r="M380" s="67">
        <f xml:space="preserve"> (CustomerData[[#This Row],[Total_Revenue]]-CustomerData[[#This Row],[Discount_Amount]]) - CustomerData[[#This Row],[Total_Cost]]</f>
        <v>381525.75</v>
      </c>
      <c r="N380" s="69" t="str">
        <f xml:space="preserve"> IF(CustomerData[[#This Row],[Profit/Loss]] &lt; 0, "Loss", IF(CustomerData[[#This Row],[Profit/Loss]] &gt; 0, "Profit"))</f>
        <v>Profit</v>
      </c>
    </row>
    <row r="381" spans="1:14" ht="15.75" customHeight="1" x14ac:dyDescent="0.25">
      <c r="A381" s="22">
        <v>380</v>
      </c>
      <c r="B381" s="22" t="s">
        <v>570</v>
      </c>
      <c r="C381" s="22">
        <v>67</v>
      </c>
      <c r="D381" s="22" t="s">
        <v>192</v>
      </c>
      <c r="E38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81" s="22">
        <v>1023</v>
      </c>
      <c r="G381" s="22">
        <v>359</v>
      </c>
      <c r="H381" s="22">
        <v>406</v>
      </c>
      <c r="I38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81" s="65">
        <f xml:space="preserve"> CustomerData[[#This Row],[Quantity]] *CustomerData[[#This Row],[Cost]]</f>
        <v>367257</v>
      </c>
      <c r="K381" s="65">
        <f xml:space="preserve"> CustomerData[[#This Row],[Quantity]] * CustomerData[[#This Row],[Price]]</f>
        <v>415338</v>
      </c>
      <c r="L381" s="65">
        <f xml:space="preserve"> CustomerData[[#This Row],[Price]] * CustomerData[[#This Row],[Discount]]</f>
        <v>60.9</v>
      </c>
      <c r="M381" s="67">
        <f xml:space="preserve"> (CustomerData[[#This Row],[Total_Revenue]]-CustomerData[[#This Row],[Discount_Amount]]) - CustomerData[[#This Row],[Total_Cost]]</f>
        <v>48020.099999999977</v>
      </c>
      <c r="N381" s="69" t="str">
        <f xml:space="preserve"> IF(CustomerData[[#This Row],[Profit/Loss]] &lt; 0, "Loss", IF(CustomerData[[#This Row],[Profit/Loss]] &gt; 0, "Profit"))</f>
        <v>Profit</v>
      </c>
    </row>
    <row r="382" spans="1:14" ht="15.75" customHeight="1" x14ac:dyDescent="0.25">
      <c r="A382" s="22">
        <v>381</v>
      </c>
      <c r="B382" s="22" t="s">
        <v>571</v>
      </c>
      <c r="C382" s="22">
        <v>44</v>
      </c>
      <c r="D382" s="22" t="s">
        <v>192</v>
      </c>
      <c r="E38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82" s="22">
        <v>1044</v>
      </c>
      <c r="G382" s="22">
        <v>181</v>
      </c>
      <c r="H382" s="22">
        <v>214</v>
      </c>
      <c r="I38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82" s="65">
        <f xml:space="preserve"> CustomerData[[#This Row],[Quantity]] *CustomerData[[#This Row],[Cost]]</f>
        <v>188964</v>
      </c>
      <c r="K382" s="65">
        <f xml:space="preserve"> CustomerData[[#This Row],[Quantity]] * CustomerData[[#This Row],[Price]]</f>
        <v>223416</v>
      </c>
      <c r="L382" s="65">
        <f xml:space="preserve"> CustomerData[[#This Row],[Price]] * CustomerData[[#This Row],[Discount]]</f>
        <v>32.1</v>
      </c>
      <c r="M382" s="67">
        <f xml:space="preserve"> (CustomerData[[#This Row],[Total_Revenue]]-CustomerData[[#This Row],[Discount_Amount]]) - CustomerData[[#This Row],[Total_Cost]]</f>
        <v>34419.899999999994</v>
      </c>
      <c r="N382" s="69" t="str">
        <f xml:space="preserve"> IF(CustomerData[[#This Row],[Profit/Loss]] &lt; 0, "Loss", IF(CustomerData[[#This Row],[Profit/Loss]] &gt; 0, "Profit"))</f>
        <v>Profit</v>
      </c>
    </row>
    <row r="383" spans="1:14" ht="15.75" customHeight="1" x14ac:dyDescent="0.25">
      <c r="A383" s="22">
        <v>382</v>
      </c>
      <c r="B383" s="22" t="s">
        <v>572</v>
      </c>
      <c r="C383" s="22">
        <v>22</v>
      </c>
      <c r="D383" s="22" t="s">
        <v>190</v>
      </c>
      <c r="E38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383" s="22">
        <v>1220</v>
      </c>
      <c r="G383" s="22">
        <v>398</v>
      </c>
      <c r="H383" s="22">
        <v>545</v>
      </c>
      <c r="I38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83" s="65">
        <f xml:space="preserve"> CustomerData[[#This Row],[Quantity]] *CustomerData[[#This Row],[Cost]]</f>
        <v>485560</v>
      </c>
      <c r="K383" s="65">
        <f xml:space="preserve"> CustomerData[[#This Row],[Quantity]] * CustomerData[[#This Row],[Price]]</f>
        <v>664900</v>
      </c>
      <c r="L383" s="65">
        <f xml:space="preserve"> CustomerData[[#This Row],[Price]] * CustomerData[[#This Row],[Discount]]</f>
        <v>81.75</v>
      </c>
      <c r="M383" s="67">
        <f xml:space="preserve"> (CustomerData[[#This Row],[Total_Revenue]]-CustomerData[[#This Row],[Discount_Amount]]) - CustomerData[[#This Row],[Total_Cost]]</f>
        <v>179258.25</v>
      </c>
      <c r="N383" s="69" t="str">
        <f xml:space="preserve"> IF(CustomerData[[#This Row],[Profit/Loss]] &lt; 0, "Loss", IF(CustomerData[[#This Row],[Profit/Loss]] &gt; 0, "Profit"))</f>
        <v>Profit</v>
      </c>
    </row>
    <row r="384" spans="1:14" ht="15.75" customHeight="1" x14ac:dyDescent="0.25">
      <c r="A384" s="22">
        <v>383</v>
      </c>
      <c r="B384" s="22" t="s">
        <v>573</v>
      </c>
      <c r="C384" s="22">
        <v>64</v>
      </c>
      <c r="D384" s="22" t="s">
        <v>192</v>
      </c>
      <c r="E38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84" s="22">
        <v>1222</v>
      </c>
      <c r="G384" s="22">
        <v>228</v>
      </c>
      <c r="H384" s="22">
        <v>306</v>
      </c>
      <c r="I38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84" s="65">
        <f xml:space="preserve"> CustomerData[[#This Row],[Quantity]] *CustomerData[[#This Row],[Cost]]</f>
        <v>278616</v>
      </c>
      <c r="K384" s="65">
        <f xml:space="preserve"> CustomerData[[#This Row],[Quantity]] * CustomerData[[#This Row],[Price]]</f>
        <v>373932</v>
      </c>
      <c r="L384" s="65">
        <f xml:space="preserve"> CustomerData[[#This Row],[Price]] * CustomerData[[#This Row],[Discount]]</f>
        <v>45.9</v>
      </c>
      <c r="M384" s="67">
        <f xml:space="preserve"> (CustomerData[[#This Row],[Total_Revenue]]-CustomerData[[#This Row],[Discount_Amount]]) - CustomerData[[#This Row],[Total_Cost]]</f>
        <v>95270.099999999977</v>
      </c>
      <c r="N384" s="69" t="str">
        <f xml:space="preserve"> IF(CustomerData[[#This Row],[Profit/Loss]] &lt; 0, "Loss", IF(CustomerData[[#This Row],[Profit/Loss]] &gt; 0, "Profit"))</f>
        <v>Profit</v>
      </c>
    </row>
    <row r="385" spans="1:14" ht="15.75" customHeight="1" x14ac:dyDescent="0.25">
      <c r="A385" s="22">
        <v>384</v>
      </c>
      <c r="B385" s="22" t="s">
        <v>574</v>
      </c>
      <c r="C385" s="22">
        <v>43</v>
      </c>
      <c r="D385" s="22" t="s">
        <v>190</v>
      </c>
      <c r="E38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85" s="22">
        <v>1821</v>
      </c>
      <c r="G385" s="22">
        <v>377</v>
      </c>
      <c r="H385" s="22">
        <v>312</v>
      </c>
      <c r="I38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85" s="65">
        <f xml:space="preserve"> CustomerData[[#This Row],[Quantity]] *CustomerData[[#This Row],[Cost]]</f>
        <v>686517</v>
      </c>
      <c r="K385" s="65">
        <f xml:space="preserve"> CustomerData[[#This Row],[Quantity]] * CustomerData[[#This Row],[Price]]</f>
        <v>568152</v>
      </c>
      <c r="L385" s="65">
        <f xml:space="preserve"> CustomerData[[#This Row],[Price]] * CustomerData[[#This Row],[Discount]]</f>
        <v>78</v>
      </c>
      <c r="M385" s="67">
        <f xml:space="preserve"> (CustomerData[[#This Row],[Total_Revenue]]-CustomerData[[#This Row],[Discount_Amount]]) - CustomerData[[#This Row],[Total_Cost]]</f>
        <v>-118443</v>
      </c>
      <c r="N385" s="69" t="str">
        <f xml:space="preserve"> IF(CustomerData[[#This Row],[Profit/Loss]] &lt; 0, "Loss", IF(CustomerData[[#This Row],[Profit/Loss]] &gt; 0, "Profit"))</f>
        <v>Loss</v>
      </c>
    </row>
    <row r="386" spans="1:14" ht="15.75" customHeight="1" x14ac:dyDescent="0.25">
      <c r="A386" s="22">
        <v>385</v>
      </c>
      <c r="B386" s="22" t="s">
        <v>575</v>
      </c>
      <c r="C386" s="22">
        <v>15</v>
      </c>
      <c r="D386" s="22" t="s">
        <v>192</v>
      </c>
      <c r="E38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386" s="22">
        <v>1341</v>
      </c>
      <c r="G386" s="22">
        <v>303</v>
      </c>
      <c r="H386" s="22">
        <v>450</v>
      </c>
      <c r="I38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86" s="65">
        <f xml:space="preserve"> CustomerData[[#This Row],[Quantity]] *CustomerData[[#This Row],[Cost]]</f>
        <v>406323</v>
      </c>
      <c r="K386" s="65">
        <f xml:space="preserve"> CustomerData[[#This Row],[Quantity]] * CustomerData[[#This Row],[Price]]</f>
        <v>603450</v>
      </c>
      <c r="L386" s="65">
        <f xml:space="preserve"> CustomerData[[#This Row],[Price]] * CustomerData[[#This Row],[Discount]]</f>
        <v>67.5</v>
      </c>
      <c r="M386" s="67">
        <f xml:space="preserve"> (CustomerData[[#This Row],[Total_Revenue]]-CustomerData[[#This Row],[Discount_Amount]]) - CustomerData[[#This Row],[Total_Cost]]</f>
        <v>197059.5</v>
      </c>
      <c r="N386" s="69" t="str">
        <f xml:space="preserve"> IF(CustomerData[[#This Row],[Profit/Loss]] &lt; 0, "Loss", IF(CustomerData[[#This Row],[Profit/Loss]] &gt; 0, "Profit"))</f>
        <v>Profit</v>
      </c>
    </row>
    <row r="387" spans="1:14" ht="15.75" customHeight="1" x14ac:dyDescent="0.25">
      <c r="A387" s="22">
        <v>386</v>
      </c>
      <c r="B387" s="22" t="s">
        <v>576</v>
      </c>
      <c r="C387" s="22">
        <v>56</v>
      </c>
      <c r="D387" s="22" t="s">
        <v>190</v>
      </c>
      <c r="E38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87" s="22">
        <v>1628</v>
      </c>
      <c r="G387" s="22">
        <v>220</v>
      </c>
      <c r="H387" s="22">
        <v>367</v>
      </c>
      <c r="I38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87" s="65">
        <f xml:space="preserve"> CustomerData[[#This Row],[Quantity]] *CustomerData[[#This Row],[Cost]]</f>
        <v>358160</v>
      </c>
      <c r="K387" s="65">
        <f xml:space="preserve"> CustomerData[[#This Row],[Quantity]] * CustomerData[[#This Row],[Price]]</f>
        <v>597476</v>
      </c>
      <c r="L387" s="65">
        <f xml:space="preserve"> CustomerData[[#This Row],[Price]] * CustomerData[[#This Row],[Discount]]</f>
        <v>91.75</v>
      </c>
      <c r="M387" s="67">
        <f xml:space="preserve"> (CustomerData[[#This Row],[Total_Revenue]]-CustomerData[[#This Row],[Discount_Amount]]) - CustomerData[[#This Row],[Total_Cost]]</f>
        <v>239224.25</v>
      </c>
      <c r="N387" s="69" t="str">
        <f xml:space="preserve"> IF(CustomerData[[#This Row],[Profit/Loss]] &lt; 0, "Loss", IF(CustomerData[[#This Row],[Profit/Loss]] &gt; 0, "Profit"))</f>
        <v>Profit</v>
      </c>
    </row>
    <row r="388" spans="1:14" ht="15.75" customHeight="1" x14ac:dyDescent="0.25">
      <c r="A388" s="22">
        <v>387</v>
      </c>
      <c r="B388" s="22" t="s">
        <v>577</v>
      </c>
      <c r="C388" s="22">
        <v>29</v>
      </c>
      <c r="D388" s="22" t="s">
        <v>190</v>
      </c>
      <c r="E38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88" s="22">
        <v>2436</v>
      </c>
      <c r="G388" s="22">
        <v>243</v>
      </c>
      <c r="H388" s="22">
        <v>254</v>
      </c>
      <c r="I38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88" s="65">
        <f xml:space="preserve"> CustomerData[[#This Row],[Quantity]] *CustomerData[[#This Row],[Cost]]</f>
        <v>591948</v>
      </c>
      <c r="K388" s="65">
        <f xml:space="preserve"> CustomerData[[#This Row],[Quantity]] * CustomerData[[#This Row],[Price]]</f>
        <v>618744</v>
      </c>
      <c r="L388" s="65">
        <f xml:space="preserve"> CustomerData[[#This Row],[Price]] * CustomerData[[#This Row],[Discount]]</f>
        <v>63.5</v>
      </c>
      <c r="M388" s="67">
        <f xml:space="preserve"> (CustomerData[[#This Row],[Total_Revenue]]-CustomerData[[#This Row],[Discount_Amount]]) - CustomerData[[#This Row],[Total_Cost]]</f>
        <v>26732.5</v>
      </c>
      <c r="N388" s="69" t="str">
        <f xml:space="preserve"> IF(CustomerData[[#This Row],[Profit/Loss]] &lt; 0, "Loss", IF(CustomerData[[#This Row],[Profit/Loss]] &gt; 0, "Profit"))</f>
        <v>Profit</v>
      </c>
    </row>
    <row r="389" spans="1:14" ht="15.75" customHeight="1" x14ac:dyDescent="0.25">
      <c r="A389" s="22">
        <v>388</v>
      </c>
      <c r="B389" s="22" t="s">
        <v>578</v>
      </c>
      <c r="C389" s="22">
        <v>18</v>
      </c>
      <c r="D389" s="22" t="s">
        <v>192</v>
      </c>
      <c r="E38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389" s="22">
        <v>2111</v>
      </c>
      <c r="G389" s="22">
        <v>221</v>
      </c>
      <c r="H389" s="22">
        <v>329</v>
      </c>
      <c r="I38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89" s="65">
        <f xml:space="preserve"> CustomerData[[#This Row],[Quantity]] *CustomerData[[#This Row],[Cost]]</f>
        <v>466531</v>
      </c>
      <c r="K389" s="65">
        <f xml:space="preserve"> CustomerData[[#This Row],[Quantity]] * CustomerData[[#This Row],[Price]]</f>
        <v>694519</v>
      </c>
      <c r="L389" s="65">
        <f xml:space="preserve"> CustomerData[[#This Row],[Price]] * CustomerData[[#This Row],[Discount]]</f>
        <v>82.25</v>
      </c>
      <c r="M389" s="67">
        <f xml:space="preserve"> (CustomerData[[#This Row],[Total_Revenue]]-CustomerData[[#This Row],[Discount_Amount]]) - CustomerData[[#This Row],[Total_Cost]]</f>
        <v>227905.75</v>
      </c>
      <c r="N389" s="69" t="str">
        <f xml:space="preserve"> IF(CustomerData[[#This Row],[Profit/Loss]] &lt; 0, "Loss", IF(CustomerData[[#This Row],[Profit/Loss]] &gt; 0, "Profit"))</f>
        <v>Profit</v>
      </c>
    </row>
    <row r="390" spans="1:14" ht="15.75" customHeight="1" x14ac:dyDescent="0.25">
      <c r="A390" s="22">
        <v>389</v>
      </c>
      <c r="B390" s="22" t="s">
        <v>579</v>
      </c>
      <c r="C390" s="22">
        <v>47</v>
      </c>
      <c r="D390" s="22" t="s">
        <v>192</v>
      </c>
      <c r="E39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90" s="22">
        <v>1790</v>
      </c>
      <c r="G390" s="22">
        <v>317</v>
      </c>
      <c r="H390" s="22">
        <v>538</v>
      </c>
      <c r="I39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90" s="65">
        <f xml:space="preserve"> CustomerData[[#This Row],[Quantity]] *CustomerData[[#This Row],[Cost]]</f>
        <v>567430</v>
      </c>
      <c r="K390" s="65">
        <f xml:space="preserve"> CustomerData[[#This Row],[Quantity]] * CustomerData[[#This Row],[Price]]</f>
        <v>963020</v>
      </c>
      <c r="L390" s="65">
        <f xml:space="preserve"> CustomerData[[#This Row],[Price]] * CustomerData[[#This Row],[Discount]]</f>
        <v>134.5</v>
      </c>
      <c r="M390" s="67">
        <f xml:space="preserve"> (CustomerData[[#This Row],[Total_Revenue]]-CustomerData[[#This Row],[Discount_Amount]]) - CustomerData[[#This Row],[Total_Cost]]</f>
        <v>395455.5</v>
      </c>
      <c r="N390" s="69" t="str">
        <f xml:space="preserve"> IF(CustomerData[[#This Row],[Profit/Loss]] &lt; 0, "Loss", IF(CustomerData[[#This Row],[Profit/Loss]] &gt; 0, "Profit"))</f>
        <v>Profit</v>
      </c>
    </row>
    <row r="391" spans="1:14" ht="15.75" customHeight="1" x14ac:dyDescent="0.25">
      <c r="A391" s="22">
        <v>390</v>
      </c>
      <c r="B391" s="22" t="s">
        <v>580</v>
      </c>
      <c r="C391" s="22">
        <v>38</v>
      </c>
      <c r="D391" s="22" t="s">
        <v>192</v>
      </c>
      <c r="E39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91" s="22">
        <v>1329</v>
      </c>
      <c r="G391" s="22">
        <v>248</v>
      </c>
      <c r="H391" s="22">
        <v>257</v>
      </c>
      <c r="I39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91" s="65">
        <f xml:space="preserve"> CustomerData[[#This Row],[Quantity]] *CustomerData[[#This Row],[Cost]]</f>
        <v>329592</v>
      </c>
      <c r="K391" s="65">
        <f xml:space="preserve"> CustomerData[[#This Row],[Quantity]] * CustomerData[[#This Row],[Price]]</f>
        <v>341553</v>
      </c>
      <c r="L391" s="65">
        <f xml:space="preserve"> CustomerData[[#This Row],[Price]] * CustomerData[[#This Row],[Discount]]</f>
        <v>38.549999999999997</v>
      </c>
      <c r="M391" s="67">
        <f xml:space="preserve"> (CustomerData[[#This Row],[Total_Revenue]]-CustomerData[[#This Row],[Discount_Amount]]) - CustomerData[[#This Row],[Total_Cost]]</f>
        <v>11922.450000000012</v>
      </c>
      <c r="N391" s="69" t="str">
        <f xml:space="preserve"> IF(CustomerData[[#This Row],[Profit/Loss]] &lt; 0, "Loss", IF(CustomerData[[#This Row],[Profit/Loss]] &gt; 0, "Profit"))</f>
        <v>Profit</v>
      </c>
    </row>
    <row r="392" spans="1:14" ht="15.75" customHeight="1" x14ac:dyDescent="0.25">
      <c r="A392" s="22">
        <v>391</v>
      </c>
      <c r="B392" s="22" t="s">
        <v>581</v>
      </c>
      <c r="C392" s="22">
        <v>38</v>
      </c>
      <c r="D392" s="22" t="s">
        <v>192</v>
      </c>
      <c r="E39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92" s="22">
        <v>1664</v>
      </c>
      <c r="G392" s="22">
        <v>191</v>
      </c>
      <c r="H392" s="22">
        <v>540</v>
      </c>
      <c r="I39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92" s="65">
        <f xml:space="preserve"> CustomerData[[#This Row],[Quantity]] *CustomerData[[#This Row],[Cost]]</f>
        <v>317824</v>
      </c>
      <c r="K392" s="65">
        <f xml:space="preserve"> CustomerData[[#This Row],[Quantity]] * CustomerData[[#This Row],[Price]]</f>
        <v>898560</v>
      </c>
      <c r="L392" s="65">
        <f xml:space="preserve"> CustomerData[[#This Row],[Price]] * CustomerData[[#This Row],[Discount]]</f>
        <v>135</v>
      </c>
      <c r="M392" s="67">
        <f xml:space="preserve"> (CustomerData[[#This Row],[Total_Revenue]]-CustomerData[[#This Row],[Discount_Amount]]) - CustomerData[[#This Row],[Total_Cost]]</f>
        <v>580601</v>
      </c>
      <c r="N392" s="69" t="str">
        <f xml:space="preserve"> IF(CustomerData[[#This Row],[Profit/Loss]] &lt; 0, "Loss", IF(CustomerData[[#This Row],[Profit/Loss]] &gt; 0, "Profit"))</f>
        <v>Profit</v>
      </c>
    </row>
    <row r="393" spans="1:14" ht="15.75" customHeight="1" x14ac:dyDescent="0.25">
      <c r="A393" s="22">
        <v>392</v>
      </c>
      <c r="B393" s="22" t="s">
        <v>582</v>
      </c>
      <c r="C393" s="22">
        <v>83</v>
      </c>
      <c r="D393" s="22" t="s">
        <v>192</v>
      </c>
      <c r="E39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93" s="22">
        <v>1859</v>
      </c>
      <c r="G393" s="22">
        <v>387</v>
      </c>
      <c r="H393" s="22">
        <v>392</v>
      </c>
      <c r="I39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93" s="65">
        <f xml:space="preserve"> CustomerData[[#This Row],[Quantity]] *CustomerData[[#This Row],[Cost]]</f>
        <v>719433</v>
      </c>
      <c r="K393" s="65">
        <f xml:space="preserve"> CustomerData[[#This Row],[Quantity]] * CustomerData[[#This Row],[Price]]</f>
        <v>728728</v>
      </c>
      <c r="L393" s="65">
        <f xml:space="preserve"> CustomerData[[#This Row],[Price]] * CustomerData[[#This Row],[Discount]]</f>
        <v>98</v>
      </c>
      <c r="M393" s="67">
        <f xml:space="preserve"> (CustomerData[[#This Row],[Total_Revenue]]-CustomerData[[#This Row],[Discount_Amount]]) - CustomerData[[#This Row],[Total_Cost]]</f>
        <v>9197</v>
      </c>
      <c r="N393" s="69" t="str">
        <f xml:space="preserve"> IF(CustomerData[[#This Row],[Profit/Loss]] &lt; 0, "Loss", IF(CustomerData[[#This Row],[Profit/Loss]] &gt; 0, "Profit"))</f>
        <v>Profit</v>
      </c>
    </row>
    <row r="394" spans="1:14" ht="15.75" customHeight="1" x14ac:dyDescent="0.25">
      <c r="A394" s="22">
        <v>393</v>
      </c>
      <c r="B394" s="22" t="s">
        <v>583</v>
      </c>
      <c r="C394" s="22">
        <v>59</v>
      </c>
      <c r="D394" s="22" t="s">
        <v>192</v>
      </c>
      <c r="E39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94" s="22">
        <v>1155</v>
      </c>
      <c r="G394" s="22">
        <v>176</v>
      </c>
      <c r="H394" s="22">
        <v>227</v>
      </c>
      <c r="I39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94" s="65">
        <f xml:space="preserve"> CustomerData[[#This Row],[Quantity]] *CustomerData[[#This Row],[Cost]]</f>
        <v>203280</v>
      </c>
      <c r="K394" s="65">
        <f xml:space="preserve"> CustomerData[[#This Row],[Quantity]] * CustomerData[[#This Row],[Price]]</f>
        <v>262185</v>
      </c>
      <c r="L394" s="65">
        <f xml:space="preserve"> CustomerData[[#This Row],[Price]] * CustomerData[[#This Row],[Discount]]</f>
        <v>34.049999999999997</v>
      </c>
      <c r="M394" s="67">
        <f xml:space="preserve"> (CustomerData[[#This Row],[Total_Revenue]]-CustomerData[[#This Row],[Discount_Amount]]) - CustomerData[[#This Row],[Total_Cost]]</f>
        <v>58870.950000000012</v>
      </c>
      <c r="N394" s="69" t="str">
        <f xml:space="preserve"> IF(CustomerData[[#This Row],[Profit/Loss]] &lt; 0, "Loss", IF(CustomerData[[#This Row],[Profit/Loss]] &gt; 0, "Profit"))</f>
        <v>Profit</v>
      </c>
    </row>
    <row r="395" spans="1:14" ht="15.75" customHeight="1" x14ac:dyDescent="0.25">
      <c r="A395" s="22">
        <v>394</v>
      </c>
      <c r="B395" s="22" t="s">
        <v>584</v>
      </c>
      <c r="C395" s="22">
        <v>69</v>
      </c>
      <c r="D395" s="22" t="s">
        <v>190</v>
      </c>
      <c r="E39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95" s="22">
        <v>1030</v>
      </c>
      <c r="G395" s="22">
        <v>108</v>
      </c>
      <c r="H395" s="22">
        <v>543</v>
      </c>
      <c r="I39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95" s="65">
        <f xml:space="preserve"> CustomerData[[#This Row],[Quantity]] *CustomerData[[#This Row],[Cost]]</f>
        <v>111240</v>
      </c>
      <c r="K395" s="65">
        <f xml:space="preserve"> CustomerData[[#This Row],[Quantity]] * CustomerData[[#This Row],[Price]]</f>
        <v>559290</v>
      </c>
      <c r="L395" s="65">
        <f xml:space="preserve"> CustomerData[[#This Row],[Price]] * CustomerData[[#This Row],[Discount]]</f>
        <v>81.45</v>
      </c>
      <c r="M395" s="67">
        <f xml:space="preserve"> (CustomerData[[#This Row],[Total_Revenue]]-CustomerData[[#This Row],[Discount_Amount]]) - CustomerData[[#This Row],[Total_Cost]]</f>
        <v>447968.55000000005</v>
      </c>
      <c r="N395" s="69" t="str">
        <f xml:space="preserve"> IF(CustomerData[[#This Row],[Profit/Loss]] &lt; 0, "Loss", IF(CustomerData[[#This Row],[Profit/Loss]] &gt; 0, "Profit"))</f>
        <v>Profit</v>
      </c>
    </row>
    <row r="396" spans="1:14" ht="15.75" customHeight="1" x14ac:dyDescent="0.25">
      <c r="A396" s="22">
        <v>395</v>
      </c>
      <c r="B396" s="22" t="s">
        <v>585</v>
      </c>
      <c r="C396" s="22">
        <v>45</v>
      </c>
      <c r="D396" s="22" t="s">
        <v>190</v>
      </c>
      <c r="E39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96" s="22">
        <v>1132</v>
      </c>
      <c r="G396" s="22">
        <v>129</v>
      </c>
      <c r="H396" s="22">
        <v>385</v>
      </c>
      <c r="I39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96" s="65">
        <f xml:space="preserve"> CustomerData[[#This Row],[Quantity]] *CustomerData[[#This Row],[Cost]]</f>
        <v>146028</v>
      </c>
      <c r="K396" s="65">
        <f xml:space="preserve"> CustomerData[[#This Row],[Quantity]] * CustomerData[[#This Row],[Price]]</f>
        <v>435820</v>
      </c>
      <c r="L396" s="65">
        <f xml:space="preserve"> CustomerData[[#This Row],[Price]] * CustomerData[[#This Row],[Discount]]</f>
        <v>57.75</v>
      </c>
      <c r="M396" s="67">
        <f xml:space="preserve"> (CustomerData[[#This Row],[Total_Revenue]]-CustomerData[[#This Row],[Discount_Amount]]) - CustomerData[[#This Row],[Total_Cost]]</f>
        <v>289734.25</v>
      </c>
      <c r="N396" s="69" t="str">
        <f xml:space="preserve"> IF(CustomerData[[#This Row],[Profit/Loss]] &lt; 0, "Loss", IF(CustomerData[[#This Row],[Profit/Loss]] &gt; 0, "Profit"))</f>
        <v>Profit</v>
      </c>
    </row>
    <row r="397" spans="1:14" ht="15.75" customHeight="1" x14ac:dyDescent="0.25">
      <c r="A397" s="22">
        <v>396</v>
      </c>
      <c r="B397" s="22" t="s">
        <v>586</v>
      </c>
      <c r="C397" s="22">
        <v>37</v>
      </c>
      <c r="D397" s="22" t="s">
        <v>190</v>
      </c>
      <c r="E39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97" s="22">
        <v>2172</v>
      </c>
      <c r="G397" s="22">
        <v>142</v>
      </c>
      <c r="H397" s="22">
        <v>252</v>
      </c>
      <c r="I39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97" s="65">
        <f xml:space="preserve"> CustomerData[[#This Row],[Quantity]] *CustomerData[[#This Row],[Cost]]</f>
        <v>308424</v>
      </c>
      <c r="K397" s="65">
        <f xml:space="preserve"> CustomerData[[#This Row],[Quantity]] * CustomerData[[#This Row],[Price]]</f>
        <v>547344</v>
      </c>
      <c r="L397" s="65">
        <f xml:space="preserve"> CustomerData[[#This Row],[Price]] * CustomerData[[#This Row],[Discount]]</f>
        <v>63</v>
      </c>
      <c r="M397" s="67">
        <f xml:space="preserve"> (CustomerData[[#This Row],[Total_Revenue]]-CustomerData[[#This Row],[Discount_Amount]]) - CustomerData[[#This Row],[Total_Cost]]</f>
        <v>238857</v>
      </c>
      <c r="N397" s="69" t="str">
        <f xml:space="preserve"> IF(CustomerData[[#This Row],[Profit/Loss]] &lt; 0, "Loss", IF(CustomerData[[#This Row],[Profit/Loss]] &gt; 0, "Profit"))</f>
        <v>Profit</v>
      </c>
    </row>
    <row r="398" spans="1:14" ht="15.75" customHeight="1" x14ac:dyDescent="0.25">
      <c r="A398" s="22">
        <v>397</v>
      </c>
      <c r="B398" s="22" t="s">
        <v>587</v>
      </c>
      <c r="C398" s="22">
        <v>59</v>
      </c>
      <c r="D398" s="22" t="s">
        <v>190</v>
      </c>
      <c r="E39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98" s="22">
        <v>1909</v>
      </c>
      <c r="G398" s="22">
        <v>343</v>
      </c>
      <c r="H398" s="22">
        <v>219</v>
      </c>
      <c r="I39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98" s="65">
        <f xml:space="preserve"> CustomerData[[#This Row],[Quantity]] *CustomerData[[#This Row],[Cost]]</f>
        <v>654787</v>
      </c>
      <c r="K398" s="65">
        <f xml:space="preserve"> CustomerData[[#This Row],[Quantity]] * CustomerData[[#This Row],[Price]]</f>
        <v>418071</v>
      </c>
      <c r="L398" s="65">
        <f xml:space="preserve"> CustomerData[[#This Row],[Price]] * CustomerData[[#This Row],[Discount]]</f>
        <v>54.75</v>
      </c>
      <c r="M398" s="67">
        <f xml:space="preserve"> (CustomerData[[#This Row],[Total_Revenue]]-CustomerData[[#This Row],[Discount_Amount]]) - CustomerData[[#This Row],[Total_Cost]]</f>
        <v>-236770.75</v>
      </c>
      <c r="N398" s="69" t="str">
        <f xml:space="preserve"> IF(CustomerData[[#This Row],[Profit/Loss]] &lt; 0, "Loss", IF(CustomerData[[#This Row],[Profit/Loss]] &gt; 0, "Profit"))</f>
        <v>Loss</v>
      </c>
    </row>
    <row r="399" spans="1:14" ht="15.75" customHeight="1" x14ac:dyDescent="0.25">
      <c r="A399" s="22">
        <v>398</v>
      </c>
      <c r="B399" s="22" t="s">
        <v>588</v>
      </c>
      <c r="C399" s="22">
        <v>36</v>
      </c>
      <c r="D399" s="22" t="s">
        <v>190</v>
      </c>
      <c r="E39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99" s="22">
        <v>1131</v>
      </c>
      <c r="G399" s="22">
        <v>223</v>
      </c>
      <c r="H399" s="22">
        <v>205</v>
      </c>
      <c r="I39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99" s="65">
        <f xml:space="preserve"> CustomerData[[#This Row],[Quantity]] *CustomerData[[#This Row],[Cost]]</f>
        <v>252213</v>
      </c>
      <c r="K399" s="65">
        <f xml:space="preserve"> CustomerData[[#This Row],[Quantity]] * CustomerData[[#This Row],[Price]]</f>
        <v>231855</v>
      </c>
      <c r="L399" s="65">
        <f xml:space="preserve"> CustomerData[[#This Row],[Price]] * CustomerData[[#This Row],[Discount]]</f>
        <v>30.75</v>
      </c>
      <c r="M399" s="67">
        <f xml:space="preserve"> (CustomerData[[#This Row],[Total_Revenue]]-CustomerData[[#This Row],[Discount_Amount]]) - CustomerData[[#This Row],[Total_Cost]]</f>
        <v>-20388.75</v>
      </c>
      <c r="N399" s="69" t="str">
        <f xml:space="preserve"> IF(CustomerData[[#This Row],[Profit/Loss]] &lt; 0, "Loss", IF(CustomerData[[#This Row],[Profit/Loss]] &gt; 0, "Profit"))</f>
        <v>Loss</v>
      </c>
    </row>
    <row r="400" spans="1:14" ht="15.75" customHeight="1" x14ac:dyDescent="0.25">
      <c r="A400" s="22">
        <v>399</v>
      </c>
      <c r="B400" s="22" t="s">
        <v>589</v>
      </c>
      <c r="C400" s="22">
        <v>61</v>
      </c>
      <c r="D400" s="22" t="s">
        <v>190</v>
      </c>
      <c r="E40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00" s="22">
        <v>1989</v>
      </c>
      <c r="G400" s="22">
        <v>123</v>
      </c>
      <c r="H400" s="22">
        <v>524</v>
      </c>
      <c r="I40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00" s="65">
        <f xml:space="preserve"> CustomerData[[#This Row],[Quantity]] *CustomerData[[#This Row],[Cost]]</f>
        <v>244647</v>
      </c>
      <c r="K400" s="65">
        <f xml:space="preserve"> CustomerData[[#This Row],[Quantity]] * CustomerData[[#This Row],[Price]]</f>
        <v>1042236</v>
      </c>
      <c r="L400" s="65">
        <f xml:space="preserve"> CustomerData[[#This Row],[Price]] * CustomerData[[#This Row],[Discount]]</f>
        <v>131</v>
      </c>
      <c r="M400" s="67">
        <f xml:space="preserve"> (CustomerData[[#This Row],[Total_Revenue]]-CustomerData[[#This Row],[Discount_Amount]]) - CustomerData[[#This Row],[Total_Cost]]</f>
        <v>797458</v>
      </c>
      <c r="N400" s="69" t="str">
        <f xml:space="preserve"> IF(CustomerData[[#This Row],[Profit/Loss]] &lt; 0, "Loss", IF(CustomerData[[#This Row],[Profit/Loss]] &gt; 0, "Profit"))</f>
        <v>Profit</v>
      </c>
    </row>
    <row r="401" spans="1:14" ht="15.75" customHeight="1" x14ac:dyDescent="0.25">
      <c r="A401" s="22">
        <v>400</v>
      </c>
      <c r="B401" s="22" t="s">
        <v>590</v>
      </c>
      <c r="C401" s="22">
        <v>26</v>
      </c>
      <c r="D401" s="22" t="s">
        <v>192</v>
      </c>
      <c r="E40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01" s="22">
        <v>1202</v>
      </c>
      <c r="G401" s="22">
        <v>134</v>
      </c>
      <c r="H401" s="22">
        <v>397</v>
      </c>
      <c r="I40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01" s="65">
        <f xml:space="preserve"> CustomerData[[#This Row],[Quantity]] *CustomerData[[#This Row],[Cost]]</f>
        <v>161068</v>
      </c>
      <c r="K401" s="65">
        <f xml:space="preserve"> CustomerData[[#This Row],[Quantity]] * CustomerData[[#This Row],[Price]]</f>
        <v>477194</v>
      </c>
      <c r="L401" s="65">
        <f xml:space="preserve"> CustomerData[[#This Row],[Price]] * CustomerData[[#This Row],[Discount]]</f>
        <v>59.55</v>
      </c>
      <c r="M401" s="67">
        <f xml:space="preserve"> (CustomerData[[#This Row],[Total_Revenue]]-CustomerData[[#This Row],[Discount_Amount]]) - CustomerData[[#This Row],[Total_Cost]]</f>
        <v>316066.45</v>
      </c>
      <c r="N401" s="69" t="str">
        <f xml:space="preserve"> IF(CustomerData[[#This Row],[Profit/Loss]] &lt; 0, "Loss", IF(CustomerData[[#This Row],[Profit/Loss]] &gt; 0, "Profit"))</f>
        <v>Profit</v>
      </c>
    </row>
    <row r="402" spans="1:14" ht="15.75" customHeight="1" x14ac:dyDescent="0.25">
      <c r="A402" s="22">
        <v>401</v>
      </c>
      <c r="B402" s="22" t="s">
        <v>591</v>
      </c>
      <c r="C402" s="22">
        <v>28</v>
      </c>
      <c r="D402" s="22" t="s">
        <v>190</v>
      </c>
      <c r="E40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02" s="22">
        <v>1631</v>
      </c>
      <c r="G402" s="22">
        <v>214</v>
      </c>
      <c r="H402" s="22">
        <v>502</v>
      </c>
      <c r="I40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02" s="65">
        <f xml:space="preserve"> CustomerData[[#This Row],[Quantity]] *CustomerData[[#This Row],[Cost]]</f>
        <v>349034</v>
      </c>
      <c r="K402" s="65">
        <f xml:space="preserve"> CustomerData[[#This Row],[Quantity]] * CustomerData[[#This Row],[Price]]</f>
        <v>818762</v>
      </c>
      <c r="L402" s="65">
        <f xml:space="preserve"> CustomerData[[#This Row],[Price]] * CustomerData[[#This Row],[Discount]]</f>
        <v>125.5</v>
      </c>
      <c r="M402" s="67">
        <f xml:space="preserve"> (CustomerData[[#This Row],[Total_Revenue]]-CustomerData[[#This Row],[Discount_Amount]]) - CustomerData[[#This Row],[Total_Cost]]</f>
        <v>469602.5</v>
      </c>
      <c r="N402" s="69" t="str">
        <f xml:space="preserve"> IF(CustomerData[[#This Row],[Profit/Loss]] &lt; 0, "Loss", IF(CustomerData[[#This Row],[Profit/Loss]] &gt; 0, "Profit"))</f>
        <v>Profit</v>
      </c>
    </row>
    <row r="403" spans="1:14" ht="15.75" customHeight="1" x14ac:dyDescent="0.25">
      <c r="A403" s="22">
        <v>402</v>
      </c>
      <c r="B403" s="22" t="s">
        <v>592</v>
      </c>
      <c r="C403" s="22">
        <v>42</v>
      </c>
      <c r="D403" s="22" t="s">
        <v>192</v>
      </c>
      <c r="E40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03" s="22">
        <v>1991</v>
      </c>
      <c r="G403" s="22">
        <v>255</v>
      </c>
      <c r="H403" s="22">
        <v>276</v>
      </c>
      <c r="I40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03" s="65">
        <f xml:space="preserve"> CustomerData[[#This Row],[Quantity]] *CustomerData[[#This Row],[Cost]]</f>
        <v>507705</v>
      </c>
      <c r="K403" s="65">
        <f xml:space="preserve"> CustomerData[[#This Row],[Quantity]] * CustomerData[[#This Row],[Price]]</f>
        <v>549516</v>
      </c>
      <c r="L403" s="65">
        <f xml:space="preserve"> CustomerData[[#This Row],[Price]] * CustomerData[[#This Row],[Discount]]</f>
        <v>69</v>
      </c>
      <c r="M403" s="67">
        <f xml:space="preserve"> (CustomerData[[#This Row],[Total_Revenue]]-CustomerData[[#This Row],[Discount_Amount]]) - CustomerData[[#This Row],[Total_Cost]]</f>
        <v>41742</v>
      </c>
      <c r="N403" s="69" t="str">
        <f xml:space="preserve"> IF(CustomerData[[#This Row],[Profit/Loss]] &lt; 0, "Loss", IF(CustomerData[[#This Row],[Profit/Loss]] &gt; 0, "Profit"))</f>
        <v>Profit</v>
      </c>
    </row>
    <row r="404" spans="1:14" ht="15.75" customHeight="1" x14ac:dyDescent="0.25">
      <c r="A404" s="22">
        <v>403</v>
      </c>
      <c r="B404" s="22" t="s">
        <v>593</v>
      </c>
      <c r="C404" s="22">
        <v>22</v>
      </c>
      <c r="D404" s="22" t="s">
        <v>192</v>
      </c>
      <c r="E40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04" s="22">
        <v>1645</v>
      </c>
      <c r="G404" s="22">
        <v>313</v>
      </c>
      <c r="H404" s="22">
        <v>351</v>
      </c>
      <c r="I40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04" s="65">
        <f xml:space="preserve"> CustomerData[[#This Row],[Quantity]] *CustomerData[[#This Row],[Cost]]</f>
        <v>514885</v>
      </c>
      <c r="K404" s="65">
        <f xml:space="preserve"> CustomerData[[#This Row],[Quantity]] * CustomerData[[#This Row],[Price]]</f>
        <v>577395</v>
      </c>
      <c r="L404" s="65">
        <f xml:space="preserve"> CustomerData[[#This Row],[Price]] * CustomerData[[#This Row],[Discount]]</f>
        <v>87.75</v>
      </c>
      <c r="M404" s="67">
        <f xml:space="preserve"> (CustomerData[[#This Row],[Total_Revenue]]-CustomerData[[#This Row],[Discount_Amount]]) - CustomerData[[#This Row],[Total_Cost]]</f>
        <v>62422.25</v>
      </c>
      <c r="N404" s="69" t="str">
        <f xml:space="preserve"> IF(CustomerData[[#This Row],[Profit/Loss]] &lt; 0, "Loss", IF(CustomerData[[#This Row],[Profit/Loss]] &gt; 0, "Profit"))</f>
        <v>Profit</v>
      </c>
    </row>
    <row r="405" spans="1:14" ht="15.75" customHeight="1" x14ac:dyDescent="0.25">
      <c r="A405" s="22">
        <v>404</v>
      </c>
      <c r="B405" s="22" t="s">
        <v>594</v>
      </c>
      <c r="C405" s="22">
        <v>15</v>
      </c>
      <c r="D405" s="22" t="s">
        <v>192</v>
      </c>
      <c r="E40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05" s="22">
        <v>2242</v>
      </c>
      <c r="G405" s="22">
        <v>389</v>
      </c>
      <c r="H405" s="22">
        <v>424</v>
      </c>
      <c r="I40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05" s="65">
        <f xml:space="preserve"> CustomerData[[#This Row],[Quantity]] *CustomerData[[#This Row],[Cost]]</f>
        <v>872138</v>
      </c>
      <c r="K405" s="65">
        <f xml:space="preserve"> CustomerData[[#This Row],[Quantity]] * CustomerData[[#This Row],[Price]]</f>
        <v>950608</v>
      </c>
      <c r="L405" s="65">
        <f xml:space="preserve"> CustomerData[[#This Row],[Price]] * CustomerData[[#This Row],[Discount]]</f>
        <v>106</v>
      </c>
      <c r="M405" s="67">
        <f xml:space="preserve"> (CustomerData[[#This Row],[Total_Revenue]]-CustomerData[[#This Row],[Discount_Amount]]) - CustomerData[[#This Row],[Total_Cost]]</f>
        <v>78364</v>
      </c>
      <c r="N405" s="69" t="str">
        <f xml:space="preserve"> IF(CustomerData[[#This Row],[Profit/Loss]] &lt; 0, "Loss", IF(CustomerData[[#This Row],[Profit/Loss]] &gt; 0, "Profit"))</f>
        <v>Profit</v>
      </c>
    </row>
    <row r="406" spans="1:14" ht="15.75" customHeight="1" x14ac:dyDescent="0.25">
      <c r="A406" s="22">
        <v>405</v>
      </c>
      <c r="B406" s="22" t="s">
        <v>595</v>
      </c>
      <c r="C406" s="22">
        <v>30</v>
      </c>
      <c r="D406" s="22" t="s">
        <v>190</v>
      </c>
      <c r="E40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06" s="22">
        <v>1056</v>
      </c>
      <c r="G406" s="22">
        <v>210</v>
      </c>
      <c r="H406" s="22">
        <v>257</v>
      </c>
      <c r="I40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06" s="65">
        <f xml:space="preserve"> CustomerData[[#This Row],[Quantity]] *CustomerData[[#This Row],[Cost]]</f>
        <v>221760</v>
      </c>
      <c r="K406" s="65">
        <f xml:space="preserve"> CustomerData[[#This Row],[Quantity]] * CustomerData[[#This Row],[Price]]</f>
        <v>271392</v>
      </c>
      <c r="L406" s="65">
        <f xml:space="preserve"> CustomerData[[#This Row],[Price]] * CustomerData[[#This Row],[Discount]]</f>
        <v>38.549999999999997</v>
      </c>
      <c r="M406" s="67">
        <f xml:space="preserve"> (CustomerData[[#This Row],[Total_Revenue]]-CustomerData[[#This Row],[Discount_Amount]]) - CustomerData[[#This Row],[Total_Cost]]</f>
        <v>49593.450000000012</v>
      </c>
      <c r="N406" s="69" t="str">
        <f xml:space="preserve"> IF(CustomerData[[#This Row],[Profit/Loss]] &lt; 0, "Loss", IF(CustomerData[[#This Row],[Profit/Loss]] &gt; 0, "Profit"))</f>
        <v>Profit</v>
      </c>
    </row>
    <row r="407" spans="1:14" ht="15.75" customHeight="1" x14ac:dyDescent="0.25">
      <c r="A407" s="22">
        <v>406</v>
      </c>
      <c r="B407" s="22" t="s">
        <v>596</v>
      </c>
      <c r="C407" s="22">
        <v>66</v>
      </c>
      <c r="D407" s="22" t="s">
        <v>190</v>
      </c>
      <c r="E40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07" s="22">
        <v>1380</v>
      </c>
      <c r="G407" s="22">
        <v>280</v>
      </c>
      <c r="H407" s="22">
        <v>530</v>
      </c>
      <c r="I40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07" s="65">
        <f xml:space="preserve"> CustomerData[[#This Row],[Quantity]] *CustomerData[[#This Row],[Cost]]</f>
        <v>386400</v>
      </c>
      <c r="K407" s="65">
        <f xml:space="preserve"> CustomerData[[#This Row],[Quantity]] * CustomerData[[#This Row],[Price]]</f>
        <v>731400</v>
      </c>
      <c r="L407" s="65">
        <f xml:space="preserve"> CustomerData[[#This Row],[Price]] * CustomerData[[#This Row],[Discount]]</f>
        <v>79.5</v>
      </c>
      <c r="M407" s="67">
        <f xml:space="preserve"> (CustomerData[[#This Row],[Total_Revenue]]-CustomerData[[#This Row],[Discount_Amount]]) - CustomerData[[#This Row],[Total_Cost]]</f>
        <v>344920.5</v>
      </c>
      <c r="N407" s="69" t="str">
        <f xml:space="preserve"> IF(CustomerData[[#This Row],[Profit/Loss]] &lt; 0, "Loss", IF(CustomerData[[#This Row],[Profit/Loss]] &gt; 0, "Profit"))</f>
        <v>Profit</v>
      </c>
    </row>
    <row r="408" spans="1:14" ht="15.75" customHeight="1" x14ac:dyDescent="0.25">
      <c r="A408" s="22">
        <v>407</v>
      </c>
      <c r="B408" s="22" t="s">
        <v>597</v>
      </c>
      <c r="C408" s="22">
        <v>25</v>
      </c>
      <c r="D408" s="22" t="s">
        <v>192</v>
      </c>
      <c r="E40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08" s="22">
        <v>1739</v>
      </c>
      <c r="G408" s="22">
        <v>284</v>
      </c>
      <c r="H408" s="22">
        <v>426</v>
      </c>
      <c r="I40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08" s="65">
        <f xml:space="preserve"> CustomerData[[#This Row],[Quantity]] *CustomerData[[#This Row],[Cost]]</f>
        <v>493876</v>
      </c>
      <c r="K408" s="65">
        <f xml:space="preserve"> CustomerData[[#This Row],[Quantity]] * CustomerData[[#This Row],[Price]]</f>
        <v>740814</v>
      </c>
      <c r="L408" s="65">
        <f xml:space="preserve"> CustomerData[[#This Row],[Price]] * CustomerData[[#This Row],[Discount]]</f>
        <v>106.5</v>
      </c>
      <c r="M408" s="67">
        <f xml:space="preserve"> (CustomerData[[#This Row],[Total_Revenue]]-CustomerData[[#This Row],[Discount_Amount]]) - CustomerData[[#This Row],[Total_Cost]]</f>
        <v>246831.5</v>
      </c>
      <c r="N408" s="69" t="str">
        <f xml:space="preserve"> IF(CustomerData[[#This Row],[Profit/Loss]] &lt; 0, "Loss", IF(CustomerData[[#This Row],[Profit/Loss]] &gt; 0, "Profit"))</f>
        <v>Profit</v>
      </c>
    </row>
    <row r="409" spans="1:14" ht="15.75" customHeight="1" x14ac:dyDescent="0.25">
      <c r="A409" s="22">
        <v>408</v>
      </c>
      <c r="B409" s="22" t="s">
        <v>598</v>
      </c>
      <c r="C409" s="22">
        <v>36</v>
      </c>
      <c r="D409" s="22" t="s">
        <v>190</v>
      </c>
      <c r="E40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09" s="22">
        <v>1226</v>
      </c>
      <c r="G409" s="22">
        <v>305</v>
      </c>
      <c r="H409" s="22">
        <v>540</v>
      </c>
      <c r="I40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09" s="65">
        <f xml:space="preserve"> CustomerData[[#This Row],[Quantity]] *CustomerData[[#This Row],[Cost]]</f>
        <v>373930</v>
      </c>
      <c r="K409" s="65">
        <f xml:space="preserve"> CustomerData[[#This Row],[Quantity]] * CustomerData[[#This Row],[Price]]</f>
        <v>662040</v>
      </c>
      <c r="L409" s="65">
        <f xml:space="preserve"> CustomerData[[#This Row],[Price]] * CustomerData[[#This Row],[Discount]]</f>
        <v>81</v>
      </c>
      <c r="M409" s="67">
        <f xml:space="preserve"> (CustomerData[[#This Row],[Total_Revenue]]-CustomerData[[#This Row],[Discount_Amount]]) - CustomerData[[#This Row],[Total_Cost]]</f>
        <v>288029</v>
      </c>
      <c r="N409" s="69" t="str">
        <f xml:space="preserve"> IF(CustomerData[[#This Row],[Profit/Loss]] &lt; 0, "Loss", IF(CustomerData[[#This Row],[Profit/Loss]] &gt; 0, "Profit"))</f>
        <v>Profit</v>
      </c>
    </row>
    <row r="410" spans="1:14" ht="15.75" customHeight="1" x14ac:dyDescent="0.25">
      <c r="A410" s="22">
        <v>409</v>
      </c>
      <c r="B410" s="22" t="s">
        <v>599</v>
      </c>
      <c r="C410" s="22">
        <v>62</v>
      </c>
      <c r="D410" s="22" t="s">
        <v>192</v>
      </c>
      <c r="E41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10" s="22">
        <v>1143</v>
      </c>
      <c r="G410" s="22">
        <v>323</v>
      </c>
      <c r="H410" s="22">
        <v>376</v>
      </c>
      <c r="I41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10" s="65">
        <f xml:space="preserve"> CustomerData[[#This Row],[Quantity]] *CustomerData[[#This Row],[Cost]]</f>
        <v>369189</v>
      </c>
      <c r="K410" s="65">
        <f xml:space="preserve"> CustomerData[[#This Row],[Quantity]] * CustomerData[[#This Row],[Price]]</f>
        <v>429768</v>
      </c>
      <c r="L410" s="65">
        <f xml:space="preserve"> CustomerData[[#This Row],[Price]] * CustomerData[[#This Row],[Discount]]</f>
        <v>56.4</v>
      </c>
      <c r="M410" s="67">
        <f xml:space="preserve"> (CustomerData[[#This Row],[Total_Revenue]]-CustomerData[[#This Row],[Discount_Amount]]) - CustomerData[[#This Row],[Total_Cost]]</f>
        <v>60522.599999999977</v>
      </c>
      <c r="N410" s="69" t="str">
        <f xml:space="preserve"> IF(CustomerData[[#This Row],[Profit/Loss]] &lt; 0, "Loss", IF(CustomerData[[#This Row],[Profit/Loss]] &gt; 0, "Profit"))</f>
        <v>Profit</v>
      </c>
    </row>
    <row r="411" spans="1:14" ht="15.75" customHeight="1" x14ac:dyDescent="0.25">
      <c r="A411" s="22">
        <v>410</v>
      </c>
      <c r="B411" s="22" t="s">
        <v>600</v>
      </c>
      <c r="C411" s="22">
        <v>40</v>
      </c>
      <c r="D411" s="22" t="s">
        <v>190</v>
      </c>
      <c r="E41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11" s="22">
        <v>1540</v>
      </c>
      <c r="G411" s="22">
        <v>157</v>
      </c>
      <c r="H411" s="22">
        <v>210</v>
      </c>
      <c r="I41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11" s="65">
        <f xml:space="preserve"> CustomerData[[#This Row],[Quantity]] *CustomerData[[#This Row],[Cost]]</f>
        <v>241780</v>
      </c>
      <c r="K411" s="65">
        <f xml:space="preserve"> CustomerData[[#This Row],[Quantity]] * CustomerData[[#This Row],[Price]]</f>
        <v>323400</v>
      </c>
      <c r="L411" s="65">
        <f xml:space="preserve"> CustomerData[[#This Row],[Price]] * CustomerData[[#This Row],[Discount]]</f>
        <v>52.5</v>
      </c>
      <c r="M411" s="67">
        <f xml:space="preserve"> (CustomerData[[#This Row],[Total_Revenue]]-CustomerData[[#This Row],[Discount_Amount]]) - CustomerData[[#This Row],[Total_Cost]]</f>
        <v>81567.5</v>
      </c>
      <c r="N411" s="69" t="str">
        <f xml:space="preserve"> IF(CustomerData[[#This Row],[Profit/Loss]] &lt; 0, "Loss", IF(CustomerData[[#This Row],[Profit/Loss]] &gt; 0, "Profit"))</f>
        <v>Profit</v>
      </c>
    </row>
    <row r="412" spans="1:14" ht="15.75" customHeight="1" x14ac:dyDescent="0.25">
      <c r="A412" s="22">
        <v>411</v>
      </c>
      <c r="B412" s="22" t="s">
        <v>601</v>
      </c>
      <c r="C412" s="22">
        <v>43</v>
      </c>
      <c r="D412" s="22" t="s">
        <v>190</v>
      </c>
      <c r="E41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12" s="22">
        <v>1479</v>
      </c>
      <c r="G412" s="22">
        <v>139</v>
      </c>
      <c r="H412" s="22">
        <v>252</v>
      </c>
      <c r="I41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12" s="65">
        <f xml:space="preserve"> CustomerData[[#This Row],[Quantity]] *CustomerData[[#This Row],[Cost]]</f>
        <v>205581</v>
      </c>
      <c r="K412" s="65">
        <f xml:space="preserve"> CustomerData[[#This Row],[Quantity]] * CustomerData[[#This Row],[Price]]</f>
        <v>372708</v>
      </c>
      <c r="L412" s="65">
        <f xml:space="preserve"> CustomerData[[#This Row],[Price]] * CustomerData[[#This Row],[Discount]]</f>
        <v>37.799999999999997</v>
      </c>
      <c r="M412" s="67">
        <f xml:space="preserve"> (CustomerData[[#This Row],[Total_Revenue]]-CustomerData[[#This Row],[Discount_Amount]]) - CustomerData[[#This Row],[Total_Cost]]</f>
        <v>167089.20000000001</v>
      </c>
      <c r="N412" s="69" t="str">
        <f xml:space="preserve"> IF(CustomerData[[#This Row],[Profit/Loss]] &lt; 0, "Loss", IF(CustomerData[[#This Row],[Profit/Loss]] &gt; 0, "Profit"))</f>
        <v>Profit</v>
      </c>
    </row>
    <row r="413" spans="1:14" ht="15.75" customHeight="1" x14ac:dyDescent="0.25">
      <c r="A413" s="22">
        <v>412</v>
      </c>
      <c r="B413" s="22" t="s">
        <v>602</v>
      </c>
      <c r="C413" s="22">
        <v>58</v>
      </c>
      <c r="D413" s="22" t="s">
        <v>190</v>
      </c>
      <c r="E41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13" s="22">
        <v>1007</v>
      </c>
      <c r="G413" s="22">
        <v>373</v>
      </c>
      <c r="H413" s="22">
        <v>434</v>
      </c>
      <c r="I41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13" s="65">
        <f xml:space="preserve"> CustomerData[[#This Row],[Quantity]] *CustomerData[[#This Row],[Cost]]</f>
        <v>375611</v>
      </c>
      <c r="K413" s="65">
        <f xml:space="preserve"> CustomerData[[#This Row],[Quantity]] * CustomerData[[#This Row],[Price]]</f>
        <v>437038</v>
      </c>
      <c r="L413" s="65">
        <f xml:space="preserve"> CustomerData[[#This Row],[Price]] * CustomerData[[#This Row],[Discount]]</f>
        <v>65.099999999999994</v>
      </c>
      <c r="M413" s="67">
        <f xml:space="preserve"> (CustomerData[[#This Row],[Total_Revenue]]-CustomerData[[#This Row],[Discount_Amount]]) - CustomerData[[#This Row],[Total_Cost]]</f>
        <v>61361.900000000023</v>
      </c>
      <c r="N413" s="69" t="str">
        <f xml:space="preserve"> IF(CustomerData[[#This Row],[Profit/Loss]] &lt; 0, "Loss", IF(CustomerData[[#This Row],[Profit/Loss]] &gt; 0, "Profit"))</f>
        <v>Profit</v>
      </c>
    </row>
    <row r="414" spans="1:14" ht="15.75" customHeight="1" x14ac:dyDescent="0.25">
      <c r="A414" s="22">
        <v>413</v>
      </c>
      <c r="B414" s="22" t="s">
        <v>603</v>
      </c>
      <c r="C414" s="22">
        <v>19</v>
      </c>
      <c r="D414" s="22" t="s">
        <v>190</v>
      </c>
      <c r="E41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14" s="22">
        <v>1261</v>
      </c>
      <c r="G414" s="22">
        <v>320</v>
      </c>
      <c r="H414" s="22">
        <v>503</v>
      </c>
      <c r="I41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14" s="65">
        <f xml:space="preserve"> CustomerData[[#This Row],[Quantity]] *CustomerData[[#This Row],[Cost]]</f>
        <v>403520</v>
      </c>
      <c r="K414" s="65">
        <f xml:space="preserve"> CustomerData[[#This Row],[Quantity]] * CustomerData[[#This Row],[Price]]</f>
        <v>634283</v>
      </c>
      <c r="L414" s="65">
        <f xml:space="preserve"> CustomerData[[#This Row],[Price]] * CustomerData[[#This Row],[Discount]]</f>
        <v>75.45</v>
      </c>
      <c r="M414" s="67">
        <f xml:space="preserve"> (CustomerData[[#This Row],[Total_Revenue]]-CustomerData[[#This Row],[Discount_Amount]]) - CustomerData[[#This Row],[Total_Cost]]</f>
        <v>230687.55000000005</v>
      </c>
      <c r="N414" s="69" t="str">
        <f xml:space="preserve"> IF(CustomerData[[#This Row],[Profit/Loss]] &lt; 0, "Loss", IF(CustomerData[[#This Row],[Profit/Loss]] &gt; 0, "Profit"))</f>
        <v>Profit</v>
      </c>
    </row>
    <row r="415" spans="1:14" ht="15.75" customHeight="1" x14ac:dyDescent="0.25">
      <c r="A415" s="22">
        <v>414</v>
      </c>
      <c r="B415" s="22" t="s">
        <v>604</v>
      </c>
      <c r="C415" s="22">
        <v>67</v>
      </c>
      <c r="D415" s="22" t="s">
        <v>190</v>
      </c>
      <c r="E41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15" s="22">
        <v>2296</v>
      </c>
      <c r="G415" s="22">
        <v>342</v>
      </c>
      <c r="H415" s="22">
        <v>261</v>
      </c>
      <c r="I41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15" s="65">
        <f xml:space="preserve"> CustomerData[[#This Row],[Quantity]] *CustomerData[[#This Row],[Cost]]</f>
        <v>785232</v>
      </c>
      <c r="K415" s="65">
        <f xml:space="preserve"> CustomerData[[#This Row],[Quantity]] * CustomerData[[#This Row],[Price]]</f>
        <v>599256</v>
      </c>
      <c r="L415" s="65">
        <f xml:space="preserve"> CustomerData[[#This Row],[Price]] * CustomerData[[#This Row],[Discount]]</f>
        <v>65.25</v>
      </c>
      <c r="M415" s="67">
        <f xml:space="preserve"> (CustomerData[[#This Row],[Total_Revenue]]-CustomerData[[#This Row],[Discount_Amount]]) - CustomerData[[#This Row],[Total_Cost]]</f>
        <v>-186041.25</v>
      </c>
      <c r="N415" s="69" t="str">
        <f xml:space="preserve"> IF(CustomerData[[#This Row],[Profit/Loss]] &lt; 0, "Loss", IF(CustomerData[[#This Row],[Profit/Loss]] &gt; 0, "Profit"))</f>
        <v>Loss</v>
      </c>
    </row>
    <row r="416" spans="1:14" ht="15.75" customHeight="1" x14ac:dyDescent="0.25">
      <c r="A416" s="22">
        <v>415</v>
      </c>
      <c r="B416" s="22" t="s">
        <v>605</v>
      </c>
      <c r="C416" s="22">
        <v>84</v>
      </c>
      <c r="D416" s="22" t="s">
        <v>192</v>
      </c>
      <c r="E41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16" s="22">
        <v>1327</v>
      </c>
      <c r="G416" s="22">
        <v>209</v>
      </c>
      <c r="H416" s="22">
        <v>401</v>
      </c>
      <c r="I41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16" s="65">
        <f xml:space="preserve"> CustomerData[[#This Row],[Quantity]] *CustomerData[[#This Row],[Cost]]</f>
        <v>277343</v>
      </c>
      <c r="K416" s="65">
        <f xml:space="preserve"> CustomerData[[#This Row],[Quantity]] * CustomerData[[#This Row],[Price]]</f>
        <v>532127</v>
      </c>
      <c r="L416" s="65">
        <f xml:space="preserve"> CustomerData[[#This Row],[Price]] * CustomerData[[#This Row],[Discount]]</f>
        <v>60.15</v>
      </c>
      <c r="M416" s="67">
        <f xml:space="preserve"> (CustomerData[[#This Row],[Total_Revenue]]-CustomerData[[#This Row],[Discount_Amount]]) - CustomerData[[#This Row],[Total_Cost]]</f>
        <v>254723.84999999998</v>
      </c>
      <c r="N416" s="69" t="str">
        <f xml:space="preserve"> IF(CustomerData[[#This Row],[Profit/Loss]] &lt; 0, "Loss", IF(CustomerData[[#This Row],[Profit/Loss]] &gt; 0, "Profit"))</f>
        <v>Profit</v>
      </c>
    </row>
    <row r="417" spans="1:14" ht="15.75" customHeight="1" x14ac:dyDescent="0.25">
      <c r="A417" s="22">
        <v>416</v>
      </c>
      <c r="B417" s="22" t="s">
        <v>606</v>
      </c>
      <c r="C417" s="22">
        <v>72</v>
      </c>
      <c r="D417" s="22" t="s">
        <v>192</v>
      </c>
      <c r="E41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17" s="22">
        <v>1083</v>
      </c>
      <c r="G417" s="22">
        <v>348</v>
      </c>
      <c r="H417" s="22">
        <v>275</v>
      </c>
      <c r="I41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17" s="65">
        <f xml:space="preserve"> CustomerData[[#This Row],[Quantity]] *CustomerData[[#This Row],[Cost]]</f>
        <v>376884</v>
      </c>
      <c r="K417" s="65">
        <f xml:space="preserve"> CustomerData[[#This Row],[Quantity]] * CustomerData[[#This Row],[Price]]</f>
        <v>297825</v>
      </c>
      <c r="L417" s="65">
        <f xml:space="preserve"> CustomerData[[#This Row],[Price]] * CustomerData[[#This Row],[Discount]]</f>
        <v>41.25</v>
      </c>
      <c r="M417" s="67">
        <f xml:space="preserve"> (CustomerData[[#This Row],[Total_Revenue]]-CustomerData[[#This Row],[Discount_Amount]]) - CustomerData[[#This Row],[Total_Cost]]</f>
        <v>-79100.25</v>
      </c>
      <c r="N417" s="69" t="str">
        <f xml:space="preserve"> IF(CustomerData[[#This Row],[Profit/Loss]] &lt; 0, "Loss", IF(CustomerData[[#This Row],[Profit/Loss]] &gt; 0, "Profit"))</f>
        <v>Loss</v>
      </c>
    </row>
    <row r="418" spans="1:14" ht="15.75" customHeight="1" x14ac:dyDescent="0.25">
      <c r="A418" s="22">
        <v>417</v>
      </c>
      <c r="B418" s="22" t="s">
        <v>607</v>
      </c>
      <c r="C418" s="22">
        <v>33</v>
      </c>
      <c r="D418" s="22" t="s">
        <v>190</v>
      </c>
      <c r="E41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18" s="22">
        <v>1010</v>
      </c>
      <c r="G418" s="22">
        <v>315</v>
      </c>
      <c r="H418" s="22">
        <v>278</v>
      </c>
      <c r="I41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18" s="65">
        <f xml:space="preserve"> CustomerData[[#This Row],[Quantity]] *CustomerData[[#This Row],[Cost]]</f>
        <v>318150</v>
      </c>
      <c r="K418" s="65">
        <f xml:space="preserve"> CustomerData[[#This Row],[Quantity]] * CustomerData[[#This Row],[Price]]</f>
        <v>280780</v>
      </c>
      <c r="L418" s="65">
        <f xml:space="preserve"> CustomerData[[#This Row],[Price]] * CustomerData[[#This Row],[Discount]]</f>
        <v>41.699999999999996</v>
      </c>
      <c r="M418" s="67">
        <f xml:space="preserve"> (CustomerData[[#This Row],[Total_Revenue]]-CustomerData[[#This Row],[Discount_Amount]]) - CustomerData[[#This Row],[Total_Cost]]</f>
        <v>-37411.700000000012</v>
      </c>
      <c r="N418" s="69" t="str">
        <f xml:space="preserve"> IF(CustomerData[[#This Row],[Profit/Loss]] &lt; 0, "Loss", IF(CustomerData[[#This Row],[Profit/Loss]] &gt; 0, "Profit"))</f>
        <v>Loss</v>
      </c>
    </row>
    <row r="419" spans="1:14" ht="15.75" customHeight="1" x14ac:dyDescent="0.25">
      <c r="A419" s="22">
        <v>418</v>
      </c>
      <c r="B419" s="22" t="s">
        <v>608</v>
      </c>
      <c r="C419" s="22">
        <v>84</v>
      </c>
      <c r="D419" s="22" t="s">
        <v>192</v>
      </c>
      <c r="E41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19" s="22">
        <v>2353</v>
      </c>
      <c r="G419" s="22">
        <v>235</v>
      </c>
      <c r="H419" s="22">
        <v>301</v>
      </c>
      <c r="I41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19" s="65">
        <f xml:space="preserve"> CustomerData[[#This Row],[Quantity]] *CustomerData[[#This Row],[Cost]]</f>
        <v>552955</v>
      </c>
      <c r="K419" s="65">
        <f xml:space="preserve"> CustomerData[[#This Row],[Quantity]] * CustomerData[[#This Row],[Price]]</f>
        <v>708253</v>
      </c>
      <c r="L419" s="65">
        <f xml:space="preserve"> CustomerData[[#This Row],[Price]] * CustomerData[[#This Row],[Discount]]</f>
        <v>75.25</v>
      </c>
      <c r="M419" s="67">
        <f xml:space="preserve"> (CustomerData[[#This Row],[Total_Revenue]]-CustomerData[[#This Row],[Discount_Amount]]) - CustomerData[[#This Row],[Total_Cost]]</f>
        <v>155222.75</v>
      </c>
      <c r="N419" s="69" t="str">
        <f xml:space="preserve"> IF(CustomerData[[#This Row],[Profit/Loss]] &lt; 0, "Loss", IF(CustomerData[[#This Row],[Profit/Loss]] &gt; 0, "Profit"))</f>
        <v>Profit</v>
      </c>
    </row>
    <row r="420" spans="1:14" ht="15.75" customHeight="1" x14ac:dyDescent="0.25">
      <c r="A420" s="22">
        <v>419</v>
      </c>
      <c r="B420" s="22" t="s">
        <v>609</v>
      </c>
      <c r="C420" s="22">
        <v>18</v>
      </c>
      <c r="D420" s="22" t="s">
        <v>190</v>
      </c>
      <c r="E42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20" s="22">
        <v>1241</v>
      </c>
      <c r="G420" s="22">
        <v>245</v>
      </c>
      <c r="H420" s="22">
        <v>443</v>
      </c>
      <c r="I42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20" s="65">
        <f xml:space="preserve"> CustomerData[[#This Row],[Quantity]] *CustomerData[[#This Row],[Cost]]</f>
        <v>304045</v>
      </c>
      <c r="K420" s="65">
        <f xml:space="preserve"> CustomerData[[#This Row],[Quantity]] * CustomerData[[#This Row],[Price]]</f>
        <v>549763</v>
      </c>
      <c r="L420" s="65">
        <f xml:space="preserve"> CustomerData[[#This Row],[Price]] * CustomerData[[#This Row],[Discount]]</f>
        <v>66.45</v>
      </c>
      <c r="M420" s="67">
        <f xml:space="preserve"> (CustomerData[[#This Row],[Total_Revenue]]-CustomerData[[#This Row],[Discount_Amount]]) - CustomerData[[#This Row],[Total_Cost]]</f>
        <v>245651.55000000005</v>
      </c>
      <c r="N420" s="69" t="str">
        <f xml:space="preserve"> IF(CustomerData[[#This Row],[Profit/Loss]] &lt; 0, "Loss", IF(CustomerData[[#This Row],[Profit/Loss]] &gt; 0, "Profit"))</f>
        <v>Profit</v>
      </c>
    </row>
    <row r="421" spans="1:14" ht="15.75" customHeight="1" x14ac:dyDescent="0.25">
      <c r="A421" s="22">
        <v>420</v>
      </c>
      <c r="B421" s="22" t="s">
        <v>610</v>
      </c>
      <c r="C421" s="22">
        <v>63</v>
      </c>
      <c r="D421" s="22" t="s">
        <v>190</v>
      </c>
      <c r="E42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21" s="22">
        <v>2111</v>
      </c>
      <c r="G421" s="22">
        <v>307</v>
      </c>
      <c r="H421" s="22">
        <v>527</v>
      </c>
      <c r="I42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21" s="65">
        <f xml:space="preserve"> CustomerData[[#This Row],[Quantity]] *CustomerData[[#This Row],[Cost]]</f>
        <v>648077</v>
      </c>
      <c r="K421" s="65">
        <f xml:space="preserve"> CustomerData[[#This Row],[Quantity]] * CustomerData[[#This Row],[Price]]</f>
        <v>1112497</v>
      </c>
      <c r="L421" s="65">
        <f xml:space="preserve"> CustomerData[[#This Row],[Price]] * CustomerData[[#This Row],[Discount]]</f>
        <v>131.75</v>
      </c>
      <c r="M421" s="67">
        <f xml:space="preserve"> (CustomerData[[#This Row],[Total_Revenue]]-CustomerData[[#This Row],[Discount_Amount]]) - CustomerData[[#This Row],[Total_Cost]]</f>
        <v>464288.25</v>
      </c>
      <c r="N421" s="69" t="str">
        <f xml:space="preserve"> IF(CustomerData[[#This Row],[Profit/Loss]] &lt; 0, "Loss", IF(CustomerData[[#This Row],[Profit/Loss]] &gt; 0, "Profit"))</f>
        <v>Profit</v>
      </c>
    </row>
    <row r="422" spans="1:14" ht="15.75" customHeight="1" x14ac:dyDescent="0.25">
      <c r="A422" s="22">
        <v>421</v>
      </c>
      <c r="B422" s="22" t="s">
        <v>611</v>
      </c>
      <c r="C422" s="22">
        <v>68</v>
      </c>
      <c r="D422" s="22" t="s">
        <v>192</v>
      </c>
      <c r="E42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22" s="22">
        <v>1364</v>
      </c>
      <c r="G422" s="22">
        <v>311</v>
      </c>
      <c r="H422" s="22">
        <v>233</v>
      </c>
      <c r="I42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22" s="65">
        <f xml:space="preserve"> CustomerData[[#This Row],[Quantity]] *CustomerData[[#This Row],[Cost]]</f>
        <v>424204</v>
      </c>
      <c r="K422" s="65">
        <f xml:space="preserve"> CustomerData[[#This Row],[Quantity]] * CustomerData[[#This Row],[Price]]</f>
        <v>317812</v>
      </c>
      <c r="L422" s="65">
        <f xml:space="preserve"> CustomerData[[#This Row],[Price]] * CustomerData[[#This Row],[Discount]]</f>
        <v>34.949999999999996</v>
      </c>
      <c r="M422" s="67">
        <f xml:space="preserve"> (CustomerData[[#This Row],[Total_Revenue]]-CustomerData[[#This Row],[Discount_Amount]]) - CustomerData[[#This Row],[Total_Cost]]</f>
        <v>-106426.95000000001</v>
      </c>
      <c r="N422" s="69" t="str">
        <f xml:space="preserve"> IF(CustomerData[[#This Row],[Profit/Loss]] &lt; 0, "Loss", IF(CustomerData[[#This Row],[Profit/Loss]] &gt; 0, "Profit"))</f>
        <v>Loss</v>
      </c>
    </row>
    <row r="423" spans="1:14" ht="15.75" customHeight="1" x14ac:dyDescent="0.25">
      <c r="A423" s="22">
        <v>422</v>
      </c>
      <c r="B423" s="22" t="s">
        <v>612</v>
      </c>
      <c r="C423" s="22">
        <v>75</v>
      </c>
      <c r="D423" s="22" t="s">
        <v>192</v>
      </c>
      <c r="E42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23" s="22">
        <v>1506</v>
      </c>
      <c r="G423" s="22">
        <v>262</v>
      </c>
      <c r="H423" s="22">
        <v>230</v>
      </c>
      <c r="I42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23" s="65">
        <f xml:space="preserve"> CustomerData[[#This Row],[Quantity]] *CustomerData[[#This Row],[Cost]]</f>
        <v>394572</v>
      </c>
      <c r="K423" s="65">
        <f xml:space="preserve"> CustomerData[[#This Row],[Quantity]] * CustomerData[[#This Row],[Price]]</f>
        <v>346380</v>
      </c>
      <c r="L423" s="65">
        <f xml:space="preserve"> CustomerData[[#This Row],[Price]] * CustomerData[[#This Row],[Discount]]</f>
        <v>57.5</v>
      </c>
      <c r="M423" s="67">
        <f xml:space="preserve"> (CustomerData[[#This Row],[Total_Revenue]]-CustomerData[[#This Row],[Discount_Amount]]) - CustomerData[[#This Row],[Total_Cost]]</f>
        <v>-48249.5</v>
      </c>
      <c r="N423" s="69" t="str">
        <f xml:space="preserve"> IF(CustomerData[[#This Row],[Profit/Loss]] &lt; 0, "Loss", IF(CustomerData[[#This Row],[Profit/Loss]] &gt; 0, "Profit"))</f>
        <v>Loss</v>
      </c>
    </row>
    <row r="424" spans="1:14" ht="15.75" customHeight="1" x14ac:dyDescent="0.25">
      <c r="A424" s="22">
        <v>423</v>
      </c>
      <c r="B424" s="22" t="s">
        <v>613</v>
      </c>
      <c r="C424" s="22">
        <v>19</v>
      </c>
      <c r="D424" s="22" t="s">
        <v>190</v>
      </c>
      <c r="E42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24" s="22">
        <v>1705</v>
      </c>
      <c r="G424" s="22">
        <v>197</v>
      </c>
      <c r="H424" s="22">
        <v>201</v>
      </c>
      <c r="I42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24" s="65">
        <f xml:space="preserve"> CustomerData[[#This Row],[Quantity]] *CustomerData[[#This Row],[Cost]]</f>
        <v>335885</v>
      </c>
      <c r="K424" s="65">
        <f xml:space="preserve"> CustomerData[[#This Row],[Quantity]] * CustomerData[[#This Row],[Price]]</f>
        <v>342705</v>
      </c>
      <c r="L424" s="65">
        <f xml:space="preserve"> CustomerData[[#This Row],[Price]] * CustomerData[[#This Row],[Discount]]</f>
        <v>50.25</v>
      </c>
      <c r="M424" s="67">
        <f xml:space="preserve"> (CustomerData[[#This Row],[Total_Revenue]]-CustomerData[[#This Row],[Discount_Amount]]) - CustomerData[[#This Row],[Total_Cost]]</f>
        <v>6769.75</v>
      </c>
      <c r="N424" s="69" t="str">
        <f xml:space="preserve"> IF(CustomerData[[#This Row],[Profit/Loss]] &lt; 0, "Loss", IF(CustomerData[[#This Row],[Profit/Loss]] &gt; 0, "Profit"))</f>
        <v>Profit</v>
      </c>
    </row>
    <row r="425" spans="1:14" ht="15.75" customHeight="1" x14ac:dyDescent="0.25">
      <c r="A425" s="22">
        <v>424</v>
      </c>
      <c r="B425" s="22" t="s">
        <v>614</v>
      </c>
      <c r="C425" s="22">
        <v>85</v>
      </c>
      <c r="D425" s="22" t="s">
        <v>190</v>
      </c>
      <c r="E42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25" s="22">
        <v>1107</v>
      </c>
      <c r="G425" s="22">
        <v>255</v>
      </c>
      <c r="H425" s="22">
        <v>428</v>
      </c>
      <c r="I42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25" s="65">
        <f xml:space="preserve"> CustomerData[[#This Row],[Quantity]] *CustomerData[[#This Row],[Cost]]</f>
        <v>282285</v>
      </c>
      <c r="K425" s="65">
        <f xml:space="preserve"> CustomerData[[#This Row],[Quantity]] * CustomerData[[#This Row],[Price]]</f>
        <v>473796</v>
      </c>
      <c r="L425" s="65">
        <f xml:space="preserve"> CustomerData[[#This Row],[Price]] * CustomerData[[#This Row],[Discount]]</f>
        <v>64.2</v>
      </c>
      <c r="M425" s="67">
        <f xml:space="preserve"> (CustomerData[[#This Row],[Total_Revenue]]-CustomerData[[#This Row],[Discount_Amount]]) - CustomerData[[#This Row],[Total_Cost]]</f>
        <v>191446.8</v>
      </c>
      <c r="N425" s="69" t="str">
        <f xml:space="preserve"> IF(CustomerData[[#This Row],[Profit/Loss]] &lt; 0, "Loss", IF(CustomerData[[#This Row],[Profit/Loss]] &gt; 0, "Profit"))</f>
        <v>Profit</v>
      </c>
    </row>
    <row r="426" spans="1:14" ht="15.75" customHeight="1" x14ac:dyDescent="0.25">
      <c r="A426" s="22">
        <v>425</v>
      </c>
      <c r="B426" s="22" t="s">
        <v>615</v>
      </c>
      <c r="C426" s="22">
        <v>44</v>
      </c>
      <c r="D426" s="22" t="s">
        <v>190</v>
      </c>
      <c r="E42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26" s="22">
        <v>1652</v>
      </c>
      <c r="G426" s="22">
        <v>324</v>
      </c>
      <c r="H426" s="22">
        <v>457</v>
      </c>
      <c r="I42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26" s="65">
        <f xml:space="preserve"> CustomerData[[#This Row],[Quantity]] *CustomerData[[#This Row],[Cost]]</f>
        <v>535248</v>
      </c>
      <c r="K426" s="65">
        <f xml:space="preserve"> CustomerData[[#This Row],[Quantity]] * CustomerData[[#This Row],[Price]]</f>
        <v>754964</v>
      </c>
      <c r="L426" s="65">
        <f xml:space="preserve"> CustomerData[[#This Row],[Price]] * CustomerData[[#This Row],[Discount]]</f>
        <v>114.25</v>
      </c>
      <c r="M426" s="67">
        <f xml:space="preserve"> (CustomerData[[#This Row],[Total_Revenue]]-CustomerData[[#This Row],[Discount_Amount]]) - CustomerData[[#This Row],[Total_Cost]]</f>
        <v>219601.75</v>
      </c>
      <c r="N426" s="69" t="str">
        <f xml:space="preserve"> IF(CustomerData[[#This Row],[Profit/Loss]] &lt; 0, "Loss", IF(CustomerData[[#This Row],[Profit/Loss]] &gt; 0, "Profit"))</f>
        <v>Profit</v>
      </c>
    </row>
    <row r="427" spans="1:14" ht="15.75" customHeight="1" x14ac:dyDescent="0.25">
      <c r="A427" s="22">
        <v>426</v>
      </c>
      <c r="B427" s="22" t="s">
        <v>616</v>
      </c>
      <c r="C427" s="22">
        <v>44</v>
      </c>
      <c r="D427" s="22" t="s">
        <v>192</v>
      </c>
      <c r="E42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27" s="22">
        <v>2343</v>
      </c>
      <c r="G427" s="22">
        <v>233</v>
      </c>
      <c r="H427" s="22">
        <v>435</v>
      </c>
      <c r="I42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27" s="65">
        <f xml:space="preserve"> CustomerData[[#This Row],[Quantity]] *CustomerData[[#This Row],[Cost]]</f>
        <v>545919</v>
      </c>
      <c r="K427" s="65">
        <f xml:space="preserve"> CustomerData[[#This Row],[Quantity]] * CustomerData[[#This Row],[Price]]</f>
        <v>1019205</v>
      </c>
      <c r="L427" s="65">
        <f xml:space="preserve"> CustomerData[[#This Row],[Price]] * CustomerData[[#This Row],[Discount]]</f>
        <v>108.75</v>
      </c>
      <c r="M427" s="67">
        <f xml:space="preserve"> (CustomerData[[#This Row],[Total_Revenue]]-CustomerData[[#This Row],[Discount_Amount]]) - CustomerData[[#This Row],[Total_Cost]]</f>
        <v>473177.25</v>
      </c>
      <c r="N427" s="69" t="str">
        <f xml:space="preserve"> IF(CustomerData[[#This Row],[Profit/Loss]] &lt; 0, "Loss", IF(CustomerData[[#This Row],[Profit/Loss]] &gt; 0, "Profit"))</f>
        <v>Profit</v>
      </c>
    </row>
    <row r="428" spans="1:14" ht="15.75" customHeight="1" x14ac:dyDescent="0.25">
      <c r="A428" s="22">
        <v>427</v>
      </c>
      <c r="B428" s="22" t="s">
        <v>617</v>
      </c>
      <c r="C428" s="22">
        <v>49</v>
      </c>
      <c r="D428" s="22" t="s">
        <v>190</v>
      </c>
      <c r="E42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28" s="22">
        <v>1356</v>
      </c>
      <c r="G428" s="22">
        <v>207</v>
      </c>
      <c r="H428" s="22">
        <v>466</v>
      </c>
      <c r="I42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28" s="65">
        <f xml:space="preserve"> CustomerData[[#This Row],[Quantity]] *CustomerData[[#This Row],[Cost]]</f>
        <v>280692</v>
      </c>
      <c r="K428" s="65">
        <f xml:space="preserve"> CustomerData[[#This Row],[Quantity]] * CustomerData[[#This Row],[Price]]</f>
        <v>631896</v>
      </c>
      <c r="L428" s="65">
        <f xml:space="preserve"> CustomerData[[#This Row],[Price]] * CustomerData[[#This Row],[Discount]]</f>
        <v>69.899999999999991</v>
      </c>
      <c r="M428" s="67">
        <f xml:space="preserve"> (CustomerData[[#This Row],[Total_Revenue]]-CustomerData[[#This Row],[Discount_Amount]]) - CustomerData[[#This Row],[Total_Cost]]</f>
        <v>351134.1</v>
      </c>
      <c r="N428" s="69" t="str">
        <f xml:space="preserve"> IF(CustomerData[[#This Row],[Profit/Loss]] &lt; 0, "Loss", IF(CustomerData[[#This Row],[Profit/Loss]] &gt; 0, "Profit"))</f>
        <v>Profit</v>
      </c>
    </row>
    <row r="429" spans="1:14" ht="15.75" customHeight="1" x14ac:dyDescent="0.25">
      <c r="A429" s="22">
        <v>428</v>
      </c>
      <c r="B429" s="22" t="s">
        <v>618</v>
      </c>
      <c r="C429" s="22">
        <v>79</v>
      </c>
      <c r="D429" s="22" t="s">
        <v>192</v>
      </c>
      <c r="E42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29" s="22">
        <v>1318</v>
      </c>
      <c r="G429" s="22">
        <v>377</v>
      </c>
      <c r="H429" s="22">
        <v>277</v>
      </c>
      <c r="I42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29" s="65">
        <f xml:space="preserve"> CustomerData[[#This Row],[Quantity]] *CustomerData[[#This Row],[Cost]]</f>
        <v>496886</v>
      </c>
      <c r="K429" s="65">
        <f xml:space="preserve"> CustomerData[[#This Row],[Quantity]] * CustomerData[[#This Row],[Price]]</f>
        <v>365086</v>
      </c>
      <c r="L429" s="65">
        <f xml:space="preserve"> CustomerData[[#This Row],[Price]] * CustomerData[[#This Row],[Discount]]</f>
        <v>41.55</v>
      </c>
      <c r="M429" s="67">
        <f xml:space="preserve"> (CustomerData[[#This Row],[Total_Revenue]]-CustomerData[[#This Row],[Discount_Amount]]) - CustomerData[[#This Row],[Total_Cost]]</f>
        <v>-131841.54999999999</v>
      </c>
      <c r="N429" s="69" t="str">
        <f xml:space="preserve"> IF(CustomerData[[#This Row],[Profit/Loss]] &lt; 0, "Loss", IF(CustomerData[[#This Row],[Profit/Loss]] &gt; 0, "Profit"))</f>
        <v>Loss</v>
      </c>
    </row>
    <row r="430" spans="1:14" ht="15.75" customHeight="1" x14ac:dyDescent="0.25">
      <c r="A430" s="22">
        <v>429</v>
      </c>
      <c r="B430" s="22" t="s">
        <v>619</v>
      </c>
      <c r="C430" s="22">
        <v>39</v>
      </c>
      <c r="D430" s="22" t="s">
        <v>190</v>
      </c>
      <c r="E43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30" s="22">
        <v>1385</v>
      </c>
      <c r="G430" s="22">
        <v>283</v>
      </c>
      <c r="H430" s="22">
        <v>477</v>
      </c>
      <c r="I43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30" s="65">
        <f xml:space="preserve"> CustomerData[[#This Row],[Quantity]] *CustomerData[[#This Row],[Cost]]</f>
        <v>391955</v>
      </c>
      <c r="K430" s="65">
        <f xml:space="preserve"> CustomerData[[#This Row],[Quantity]] * CustomerData[[#This Row],[Price]]</f>
        <v>660645</v>
      </c>
      <c r="L430" s="65">
        <f xml:space="preserve"> CustomerData[[#This Row],[Price]] * CustomerData[[#This Row],[Discount]]</f>
        <v>71.55</v>
      </c>
      <c r="M430" s="67">
        <f xml:space="preserve"> (CustomerData[[#This Row],[Total_Revenue]]-CustomerData[[#This Row],[Discount_Amount]]) - CustomerData[[#This Row],[Total_Cost]]</f>
        <v>268618.44999999995</v>
      </c>
      <c r="N430" s="69" t="str">
        <f xml:space="preserve"> IF(CustomerData[[#This Row],[Profit/Loss]] &lt; 0, "Loss", IF(CustomerData[[#This Row],[Profit/Loss]] &gt; 0, "Profit"))</f>
        <v>Profit</v>
      </c>
    </row>
    <row r="431" spans="1:14" ht="15.75" customHeight="1" x14ac:dyDescent="0.25">
      <c r="A431" s="22">
        <v>430</v>
      </c>
      <c r="B431" s="22" t="s">
        <v>620</v>
      </c>
      <c r="C431" s="22">
        <v>78</v>
      </c>
      <c r="D431" s="22" t="s">
        <v>192</v>
      </c>
      <c r="E43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31" s="22">
        <v>1060</v>
      </c>
      <c r="G431" s="22">
        <v>361</v>
      </c>
      <c r="H431" s="22">
        <v>536</v>
      </c>
      <c r="I43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31" s="65">
        <f xml:space="preserve"> CustomerData[[#This Row],[Quantity]] *CustomerData[[#This Row],[Cost]]</f>
        <v>382660</v>
      </c>
      <c r="K431" s="65">
        <f xml:space="preserve"> CustomerData[[#This Row],[Quantity]] * CustomerData[[#This Row],[Price]]</f>
        <v>568160</v>
      </c>
      <c r="L431" s="65">
        <f xml:space="preserve"> CustomerData[[#This Row],[Price]] * CustomerData[[#This Row],[Discount]]</f>
        <v>80.399999999999991</v>
      </c>
      <c r="M431" s="67">
        <f xml:space="preserve"> (CustomerData[[#This Row],[Total_Revenue]]-CustomerData[[#This Row],[Discount_Amount]]) - CustomerData[[#This Row],[Total_Cost]]</f>
        <v>185419.59999999998</v>
      </c>
      <c r="N431" s="69" t="str">
        <f xml:space="preserve"> IF(CustomerData[[#This Row],[Profit/Loss]] &lt; 0, "Loss", IF(CustomerData[[#This Row],[Profit/Loss]] &gt; 0, "Profit"))</f>
        <v>Profit</v>
      </c>
    </row>
    <row r="432" spans="1:14" ht="15.75" customHeight="1" x14ac:dyDescent="0.25">
      <c r="A432" s="22">
        <v>431</v>
      </c>
      <c r="B432" s="22" t="s">
        <v>621</v>
      </c>
      <c r="C432" s="22">
        <v>32</v>
      </c>
      <c r="D432" s="22" t="s">
        <v>192</v>
      </c>
      <c r="E43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32" s="22">
        <v>2319</v>
      </c>
      <c r="G432" s="22">
        <v>333</v>
      </c>
      <c r="H432" s="22">
        <v>229</v>
      </c>
      <c r="I43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32" s="65">
        <f xml:space="preserve"> CustomerData[[#This Row],[Quantity]] *CustomerData[[#This Row],[Cost]]</f>
        <v>772227</v>
      </c>
      <c r="K432" s="65">
        <f xml:space="preserve"> CustomerData[[#This Row],[Quantity]] * CustomerData[[#This Row],[Price]]</f>
        <v>531051</v>
      </c>
      <c r="L432" s="65">
        <f xml:space="preserve"> CustomerData[[#This Row],[Price]] * CustomerData[[#This Row],[Discount]]</f>
        <v>57.25</v>
      </c>
      <c r="M432" s="67">
        <f xml:space="preserve"> (CustomerData[[#This Row],[Total_Revenue]]-CustomerData[[#This Row],[Discount_Amount]]) - CustomerData[[#This Row],[Total_Cost]]</f>
        <v>-241233.25</v>
      </c>
      <c r="N432" s="69" t="str">
        <f xml:space="preserve"> IF(CustomerData[[#This Row],[Profit/Loss]] &lt; 0, "Loss", IF(CustomerData[[#This Row],[Profit/Loss]] &gt; 0, "Profit"))</f>
        <v>Loss</v>
      </c>
    </row>
    <row r="433" spans="1:14" ht="15.75" customHeight="1" x14ac:dyDescent="0.25">
      <c r="A433" s="22">
        <v>432</v>
      </c>
      <c r="B433" s="22" t="s">
        <v>622</v>
      </c>
      <c r="C433" s="22">
        <v>23</v>
      </c>
      <c r="D433" s="22" t="s">
        <v>192</v>
      </c>
      <c r="E43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33" s="22">
        <v>1680</v>
      </c>
      <c r="G433" s="22">
        <v>114</v>
      </c>
      <c r="H433" s="22">
        <v>263</v>
      </c>
      <c r="I43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33" s="65">
        <f xml:space="preserve"> CustomerData[[#This Row],[Quantity]] *CustomerData[[#This Row],[Cost]]</f>
        <v>191520</v>
      </c>
      <c r="K433" s="65">
        <f xml:space="preserve"> CustomerData[[#This Row],[Quantity]] * CustomerData[[#This Row],[Price]]</f>
        <v>441840</v>
      </c>
      <c r="L433" s="65">
        <f xml:space="preserve"> CustomerData[[#This Row],[Price]] * CustomerData[[#This Row],[Discount]]</f>
        <v>65.75</v>
      </c>
      <c r="M433" s="67">
        <f xml:space="preserve"> (CustomerData[[#This Row],[Total_Revenue]]-CustomerData[[#This Row],[Discount_Amount]]) - CustomerData[[#This Row],[Total_Cost]]</f>
        <v>250254.25</v>
      </c>
      <c r="N433" s="69" t="str">
        <f xml:space="preserve"> IF(CustomerData[[#This Row],[Profit/Loss]] &lt; 0, "Loss", IF(CustomerData[[#This Row],[Profit/Loss]] &gt; 0, "Profit"))</f>
        <v>Profit</v>
      </c>
    </row>
    <row r="434" spans="1:14" ht="15.75" customHeight="1" x14ac:dyDescent="0.25">
      <c r="A434" s="22">
        <v>433</v>
      </c>
      <c r="B434" s="22" t="s">
        <v>623</v>
      </c>
      <c r="C434" s="22">
        <v>63</v>
      </c>
      <c r="D434" s="22" t="s">
        <v>192</v>
      </c>
      <c r="E43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34" s="22">
        <v>1988</v>
      </c>
      <c r="G434" s="22">
        <v>352</v>
      </c>
      <c r="H434" s="22">
        <v>515</v>
      </c>
      <c r="I43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34" s="65">
        <f xml:space="preserve"> CustomerData[[#This Row],[Quantity]] *CustomerData[[#This Row],[Cost]]</f>
        <v>699776</v>
      </c>
      <c r="K434" s="65">
        <f xml:space="preserve"> CustomerData[[#This Row],[Quantity]] * CustomerData[[#This Row],[Price]]</f>
        <v>1023820</v>
      </c>
      <c r="L434" s="65">
        <f xml:space="preserve"> CustomerData[[#This Row],[Price]] * CustomerData[[#This Row],[Discount]]</f>
        <v>128.75</v>
      </c>
      <c r="M434" s="67">
        <f xml:space="preserve"> (CustomerData[[#This Row],[Total_Revenue]]-CustomerData[[#This Row],[Discount_Amount]]) - CustomerData[[#This Row],[Total_Cost]]</f>
        <v>323915.25</v>
      </c>
      <c r="N434" s="69" t="str">
        <f xml:space="preserve"> IF(CustomerData[[#This Row],[Profit/Loss]] &lt; 0, "Loss", IF(CustomerData[[#This Row],[Profit/Loss]] &gt; 0, "Profit"))</f>
        <v>Profit</v>
      </c>
    </row>
    <row r="435" spans="1:14" ht="15.75" customHeight="1" x14ac:dyDescent="0.25">
      <c r="A435" s="22">
        <v>434</v>
      </c>
      <c r="B435" s="22" t="s">
        <v>624</v>
      </c>
      <c r="C435" s="22">
        <v>27</v>
      </c>
      <c r="D435" s="22" t="s">
        <v>190</v>
      </c>
      <c r="E43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35" s="22">
        <v>1234</v>
      </c>
      <c r="G435" s="22">
        <v>339</v>
      </c>
      <c r="H435" s="22">
        <v>365</v>
      </c>
      <c r="I43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35" s="65">
        <f xml:space="preserve"> CustomerData[[#This Row],[Quantity]] *CustomerData[[#This Row],[Cost]]</f>
        <v>418326</v>
      </c>
      <c r="K435" s="65">
        <f xml:space="preserve"> CustomerData[[#This Row],[Quantity]] * CustomerData[[#This Row],[Price]]</f>
        <v>450410</v>
      </c>
      <c r="L435" s="65">
        <f xml:space="preserve"> CustomerData[[#This Row],[Price]] * CustomerData[[#This Row],[Discount]]</f>
        <v>54.75</v>
      </c>
      <c r="M435" s="67">
        <f xml:space="preserve"> (CustomerData[[#This Row],[Total_Revenue]]-CustomerData[[#This Row],[Discount_Amount]]) - CustomerData[[#This Row],[Total_Cost]]</f>
        <v>32029.25</v>
      </c>
      <c r="N435" s="69" t="str">
        <f xml:space="preserve"> IF(CustomerData[[#This Row],[Profit/Loss]] &lt; 0, "Loss", IF(CustomerData[[#This Row],[Profit/Loss]] &gt; 0, "Profit"))</f>
        <v>Profit</v>
      </c>
    </row>
    <row r="436" spans="1:14" ht="15.75" customHeight="1" x14ac:dyDescent="0.25">
      <c r="A436" s="22">
        <v>435</v>
      </c>
      <c r="B436" s="22" t="s">
        <v>625</v>
      </c>
      <c r="C436" s="22">
        <v>48</v>
      </c>
      <c r="D436" s="22" t="s">
        <v>190</v>
      </c>
      <c r="E43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36" s="22">
        <v>2060</v>
      </c>
      <c r="G436" s="22">
        <v>250</v>
      </c>
      <c r="H436" s="22">
        <v>470</v>
      </c>
      <c r="I43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36" s="65">
        <f xml:space="preserve"> CustomerData[[#This Row],[Quantity]] *CustomerData[[#This Row],[Cost]]</f>
        <v>515000</v>
      </c>
      <c r="K436" s="65">
        <f xml:space="preserve"> CustomerData[[#This Row],[Quantity]] * CustomerData[[#This Row],[Price]]</f>
        <v>968200</v>
      </c>
      <c r="L436" s="65">
        <f xml:space="preserve"> CustomerData[[#This Row],[Price]] * CustomerData[[#This Row],[Discount]]</f>
        <v>117.5</v>
      </c>
      <c r="M436" s="67">
        <f xml:space="preserve"> (CustomerData[[#This Row],[Total_Revenue]]-CustomerData[[#This Row],[Discount_Amount]]) - CustomerData[[#This Row],[Total_Cost]]</f>
        <v>453082.5</v>
      </c>
      <c r="N436" s="69" t="str">
        <f xml:space="preserve"> IF(CustomerData[[#This Row],[Profit/Loss]] &lt; 0, "Loss", IF(CustomerData[[#This Row],[Profit/Loss]] &gt; 0, "Profit"))</f>
        <v>Profit</v>
      </c>
    </row>
    <row r="437" spans="1:14" ht="15.75" customHeight="1" x14ac:dyDescent="0.25">
      <c r="A437" s="22">
        <v>436</v>
      </c>
      <c r="B437" s="22" t="s">
        <v>626</v>
      </c>
      <c r="C437" s="22">
        <v>73</v>
      </c>
      <c r="D437" s="22" t="s">
        <v>190</v>
      </c>
      <c r="E43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37" s="22">
        <v>2176</v>
      </c>
      <c r="G437" s="22">
        <v>107</v>
      </c>
      <c r="H437" s="22">
        <v>359</v>
      </c>
      <c r="I43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37" s="65">
        <f xml:space="preserve"> CustomerData[[#This Row],[Quantity]] *CustomerData[[#This Row],[Cost]]</f>
        <v>232832</v>
      </c>
      <c r="K437" s="65">
        <f xml:space="preserve"> CustomerData[[#This Row],[Quantity]] * CustomerData[[#This Row],[Price]]</f>
        <v>781184</v>
      </c>
      <c r="L437" s="65">
        <f xml:space="preserve"> CustomerData[[#This Row],[Price]] * CustomerData[[#This Row],[Discount]]</f>
        <v>89.75</v>
      </c>
      <c r="M437" s="67">
        <f xml:space="preserve"> (CustomerData[[#This Row],[Total_Revenue]]-CustomerData[[#This Row],[Discount_Amount]]) - CustomerData[[#This Row],[Total_Cost]]</f>
        <v>548262.25</v>
      </c>
      <c r="N437" s="69" t="str">
        <f xml:space="preserve"> IF(CustomerData[[#This Row],[Profit/Loss]] &lt; 0, "Loss", IF(CustomerData[[#This Row],[Profit/Loss]] &gt; 0, "Profit"))</f>
        <v>Profit</v>
      </c>
    </row>
    <row r="438" spans="1:14" ht="15.75" customHeight="1" x14ac:dyDescent="0.25">
      <c r="A438" s="22">
        <v>437</v>
      </c>
      <c r="B438" s="22" t="s">
        <v>627</v>
      </c>
      <c r="C438" s="22">
        <v>54</v>
      </c>
      <c r="D438" s="22" t="s">
        <v>190</v>
      </c>
      <c r="E43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38" s="22">
        <v>2329</v>
      </c>
      <c r="G438" s="22">
        <v>230</v>
      </c>
      <c r="H438" s="22">
        <v>275</v>
      </c>
      <c r="I43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38" s="65">
        <f xml:space="preserve"> CustomerData[[#This Row],[Quantity]] *CustomerData[[#This Row],[Cost]]</f>
        <v>535670</v>
      </c>
      <c r="K438" s="65">
        <f xml:space="preserve"> CustomerData[[#This Row],[Quantity]] * CustomerData[[#This Row],[Price]]</f>
        <v>640475</v>
      </c>
      <c r="L438" s="65">
        <f xml:space="preserve"> CustomerData[[#This Row],[Price]] * CustomerData[[#This Row],[Discount]]</f>
        <v>68.75</v>
      </c>
      <c r="M438" s="67">
        <f xml:space="preserve"> (CustomerData[[#This Row],[Total_Revenue]]-CustomerData[[#This Row],[Discount_Amount]]) - CustomerData[[#This Row],[Total_Cost]]</f>
        <v>104736.25</v>
      </c>
      <c r="N438" s="69" t="str">
        <f xml:space="preserve"> IF(CustomerData[[#This Row],[Profit/Loss]] &lt; 0, "Loss", IF(CustomerData[[#This Row],[Profit/Loss]] &gt; 0, "Profit"))</f>
        <v>Profit</v>
      </c>
    </row>
    <row r="439" spans="1:14" ht="15.75" customHeight="1" x14ac:dyDescent="0.25">
      <c r="A439" s="22">
        <v>438</v>
      </c>
      <c r="B439" s="22" t="s">
        <v>628</v>
      </c>
      <c r="C439" s="22">
        <v>80</v>
      </c>
      <c r="D439" s="22" t="s">
        <v>190</v>
      </c>
      <c r="E43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39" s="22">
        <v>1924</v>
      </c>
      <c r="G439" s="22">
        <v>327</v>
      </c>
      <c r="H439" s="22">
        <v>219</v>
      </c>
      <c r="I43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39" s="65">
        <f xml:space="preserve"> CustomerData[[#This Row],[Quantity]] *CustomerData[[#This Row],[Cost]]</f>
        <v>629148</v>
      </c>
      <c r="K439" s="65">
        <f xml:space="preserve"> CustomerData[[#This Row],[Quantity]] * CustomerData[[#This Row],[Price]]</f>
        <v>421356</v>
      </c>
      <c r="L439" s="65">
        <f xml:space="preserve"> CustomerData[[#This Row],[Price]] * CustomerData[[#This Row],[Discount]]</f>
        <v>54.75</v>
      </c>
      <c r="M439" s="67">
        <f xml:space="preserve"> (CustomerData[[#This Row],[Total_Revenue]]-CustomerData[[#This Row],[Discount_Amount]]) - CustomerData[[#This Row],[Total_Cost]]</f>
        <v>-207846.75</v>
      </c>
      <c r="N439" s="69" t="str">
        <f xml:space="preserve"> IF(CustomerData[[#This Row],[Profit/Loss]] &lt; 0, "Loss", IF(CustomerData[[#This Row],[Profit/Loss]] &gt; 0, "Profit"))</f>
        <v>Loss</v>
      </c>
    </row>
    <row r="440" spans="1:14" ht="15.75" customHeight="1" x14ac:dyDescent="0.25">
      <c r="A440" s="22">
        <v>439</v>
      </c>
      <c r="B440" s="22" t="s">
        <v>629</v>
      </c>
      <c r="C440" s="22">
        <v>25</v>
      </c>
      <c r="D440" s="22" t="s">
        <v>192</v>
      </c>
      <c r="E44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40" s="22">
        <v>1272</v>
      </c>
      <c r="G440" s="22">
        <v>261</v>
      </c>
      <c r="H440" s="22">
        <v>436</v>
      </c>
      <c r="I44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40" s="65">
        <f xml:space="preserve"> CustomerData[[#This Row],[Quantity]] *CustomerData[[#This Row],[Cost]]</f>
        <v>331992</v>
      </c>
      <c r="K440" s="65">
        <f xml:space="preserve"> CustomerData[[#This Row],[Quantity]] * CustomerData[[#This Row],[Price]]</f>
        <v>554592</v>
      </c>
      <c r="L440" s="65">
        <f xml:space="preserve"> CustomerData[[#This Row],[Price]] * CustomerData[[#This Row],[Discount]]</f>
        <v>65.399999999999991</v>
      </c>
      <c r="M440" s="67">
        <f xml:space="preserve"> (CustomerData[[#This Row],[Total_Revenue]]-CustomerData[[#This Row],[Discount_Amount]]) - CustomerData[[#This Row],[Total_Cost]]</f>
        <v>222534.59999999998</v>
      </c>
      <c r="N440" s="69" t="str">
        <f xml:space="preserve"> IF(CustomerData[[#This Row],[Profit/Loss]] &lt; 0, "Loss", IF(CustomerData[[#This Row],[Profit/Loss]] &gt; 0, "Profit"))</f>
        <v>Profit</v>
      </c>
    </row>
    <row r="441" spans="1:14" ht="15.75" customHeight="1" x14ac:dyDescent="0.25">
      <c r="A441" s="22">
        <v>440</v>
      </c>
      <c r="B441" s="22" t="s">
        <v>630</v>
      </c>
      <c r="C441" s="22">
        <v>23</v>
      </c>
      <c r="D441" s="22" t="s">
        <v>190</v>
      </c>
      <c r="E44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41" s="22">
        <v>1031</v>
      </c>
      <c r="G441" s="22">
        <v>319</v>
      </c>
      <c r="H441" s="22">
        <v>549</v>
      </c>
      <c r="I44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41" s="65">
        <f xml:space="preserve"> CustomerData[[#This Row],[Quantity]] *CustomerData[[#This Row],[Cost]]</f>
        <v>328889</v>
      </c>
      <c r="K441" s="65">
        <f xml:space="preserve"> CustomerData[[#This Row],[Quantity]] * CustomerData[[#This Row],[Price]]</f>
        <v>566019</v>
      </c>
      <c r="L441" s="65">
        <f xml:space="preserve"> CustomerData[[#This Row],[Price]] * CustomerData[[#This Row],[Discount]]</f>
        <v>82.35</v>
      </c>
      <c r="M441" s="67">
        <f xml:space="preserve"> (CustomerData[[#This Row],[Total_Revenue]]-CustomerData[[#This Row],[Discount_Amount]]) - CustomerData[[#This Row],[Total_Cost]]</f>
        <v>237047.65000000002</v>
      </c>
      <c r="N441" s="69" t="str">
        <f xml:space="preserve"> IF(CustomerData[[#This Row],[Profit/Loss]] &lt; 0, "Loss", IF(CustomerData[[#This Row],[Profit/Loss]] &gt; 0, "Profit"))</f>
        <v>Profit</v>
      </c>
    </row>
    <row r="442" spans="1:14" ht="15.75" customHeight="1" x14ac:dyDescent="0.25">
      <c r="A442" s="22">
        <v>441</v>
      </c>
      <c r="B442" s="22" t="s">
        <v>631</v>
      </c>
      <c r="C442" s="22">
        <v>37</v>
      </c>
      <c r="D442" s="22" t="s">
        <v>192</v>
      </c>
      <c r="E44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42" s="22">
        <v>1888</v>
      </c>
      <c r="G442" s="22">
        <v>308</v>
      </c>
      <c r="H442" s="22">
        <v>349</v>
      </c>
      <c r="I44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42" s="65">
        <f xml:space="preserve"> CustomerData[[#This Row],[Quantity]] *CustomerData[[#This Row],[Cost]]</f>
        <v>581504</v>
      </c>
      <c r="K442" s="65">
        <f xml:space="preserve"> CustomerData[[#This Row],[Quantity]] * CustomerData[[#This Row],[Price]]</f>
        <v>658912</v>
      </c>
      <c r="L442" s="65">
        <f xml:space="preserve"> CustomerData[[#This Row],[Price]] * CustomerData[[#This Row],[Discount]]</f>
        <v>87.25</v>
      </c>
      <c r="M442" s="67">
        <f xml:space="preserve"> (CustomerData[[#This Row],[Total_Revenue]]-CustomerData[[#This Row],[Discount_Amount]]) - CustomerData[[#This Row],[Total_Cost]]</f>
        <v>77320.75</v>
      </c>
      <c r="N442" s="69" t="str">
        <f xml:space="preserve"> IF(CustomerData[[#This Row],[Profit/Loss]] &lt; 0, "Loss", IF(CustomerData[[#This Row],[Profit/Loss]] &gt; 0, "Profit"))</f>
        <v>Profit</v>
      </c>
    </row>
    <row r="443" spans="1:14" ht="15.75" customHeight="1" x14ac:dyDescent="0.25">
      <c r="A443" s="22">
        <v>442</v>
      </c>
      <c r="B443" s="22" t="s">
        <v>632</v>
      </c>
      <c r="C443" s="22">
        <v>74</v>
      </c>
      <c r="D443" s="22" t="s">
        <v>192</v>
      </c>
      <c r="E44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43" s="22">
        <v>1877</v>
      </c>
      <c r="G443" s="22">
        <v>232</v>
      </c>
      <c r="H443" s="22">
        <v>287</v>
      </c>
      <c r="I44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43" s="65">
        <f xml:space="preserve"> CustomerData[[#This Row],[Quantity]] *CustomerData[[#This Row],[Cost]]</f>
        <v>435464</v>
      </c>
      <c r="K443" s="65">
        <f xml:space="preserve"> CustomerData[[#This Row],[Quantity]] * CustomerData[[#This Row],[Price]]</f>
        <v>538699</v>
      </c>
      <c r="L443" s="65">
        <f xml:space="preserve"> CustomerData[[#This Row],[Price]] * CustomerData[[#This Row],[Discount]]</f>
        <v>71.75</v>
      </c>
      <c r="M443" s="67">
        <f xml:space="preserve"> (CustomerData[[#This Row],[Total_Revenue]]-CustomerData[[#This Row],[Discount_Amount]]) - CustomerData[[#This Row],[Total_Cost]]</f>
        <v>103163.25</v>
      </c>
      <c r="N443" s="69" t="str">
        <f xml:space="preserve"> IF(CustomerData[[#This Row],[Profit/Loss]] &lt; 0, "Loss", IF(CustomerData[[#This Row],[Profit/Loss]] &gt; 0, "Profit"))</f>
        <v>Profit</v>
      </c>
    </row>
    <row r="444" spans="1:14" ht="15.75" customHeight="1" x14ac:dyDescent="0.25">
      <c r="A444" s="22">
        <v>443</v>
      </c>
      <c r="B444" s="22" t="s">
        <v>633</v>
      </c>
      <c r="C444" s="22">
        <v>57</v>
      </c>
      <c r="D444" s="22" t="s">
        <v>192</v>
      </c>
      <c r="E44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44" s="22">
        <v>1559</v>
      </c>
      <c r="G444" s="22">
        <v>254</v>
      </c>
      <c r="H444" s="22">
        <v>235</v>
      </c>
      <c r="I44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44" s="65">
        <f xml:space="preserve"> CustomerData[[#This Row],[Quantity]] *CustomerData[[#This Row],[Cost]]</f>
        <v>395986</v>
      </c>
      <c r="K444" s="65">
        <f xml:space="preserve"> CustomerData[[#This Row],[Quantity]] * CustomerData[[#This Row],[Price]]</f>
        <v>366365</v>
      </c>
      <c r="L444" s="65">
        <f xml:space="preserve"> CustomerData[[#This Row],[Price]] * CustomerData[[#This Row],[Discount]]</f>
        <v>58.75</v>
      </c>
      <c r="M444" s="67">
        <f xml:space="preserve"> (CustomerData[[#This Row],[Total_Revenue]]-CustomerData[[#This Row],[Discount_Amount]]) - CustomerData[[#This Row],[Total_Cost]]</f>
        <v>-29679.75</v>
      </c>
      <c r="N444" s="69" t="str">
        <f xml:space="preserve"> IF(CustomerData[[#This Row],[Profit/Loss]] &lt; 0, "Loss", IF(CustomerData[[#This Row],[Profit/Loss]] &gt; 0, "Profit"))</f>
        <v>Loss</v>
      </c>
    </row>
    <row r="445" spans="1:14" ht="15.75" customHeight="1" x14ac:dyDescent="0.25">
      <c r="A445" s="22">
        <v>444</v>
      </c>
      <c r="B445" s="22" t="s">
        <v>634</v>
      </c>
      <c r="C445" s="22">
        <v>59</v>
      </c>
      <c r="D445" s="22" t="s">
        <v>190</v>
      </c>
      <c r="E44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45" s="22">
        <v>1970</v>
      </c>
      <c r="G445" s="22">
        <v>327</v>
      </c>
      <c r="H445" s="22">
        <v>540</v>
      </c>
      <c r="I44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45" s="65">
        <f xml:space="preserve"> CustomerData[[#This Row],[Quantity]] *CustomerData[[#This Row],[Cost]]</f>
        <v>644190</v>
      </c>
      <c r="K445" s="65">
        <f xml:space="preserve"> CustomerData[[#This Row],[Quantity]] * CustomerData[[#This Row],[Price]]</f>
        <v>1063800</v>
      </c>
      <c r="L445" s="65">
        <f xml:space="preserve"> CustomerData[[#This Row],[Price]] * CustomerData[[#This Row],[Discount]]</f>
        <v>135</v>
      </c>
      <c r="M445" s="67">
        <f xml:space="preserve"> (CustomerData[[#This Row],[Total_Revenue]]-CustomerData[[#This Row],[Discount_Amount]]) - CustomerData[[#This Row],[Total_Cost]]</f>
        <v>419475</v>
      </c>
      <c r="N445" s="69" t="str">
        <f xml:space="preserve"> IF(CustomerData[[#This Row],[Profit/Loss]] &lt; 0, "Loss", IF(CustomerData[[#This Row],[Profit/Loss]] &gt; 0, "Profit"))</f>
        <v>Profit</v>
      </c>
    </row>
    <row r="446" spans="1:14" ht="15.75" customHeight="1" x14ac:dyDescent="0.25">
      <c r="A446" s="22">
        <v>445</v>
      </c>
      <c r="B446" s="22" t="s">
        <v>635</v>
      </c>
      <c r="C446" s="22">
        <v>34</v>
      </c>
      <c r="D446" s="22" t="s">
        <v>192</v>
      </c>
      <c r="E44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46" s="22">
        <v>1180</v>
      </c>
      <c r="G446" s="22">
        <v>258</v>
      </c>
      <c r="H446" s="22">
        <v>451</v>
      </c>
      <c r="I44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46" s="65">
        <f xml:space="preserve"> CustomerData[[#This Row],[Quantity]] *CustomerData[[#This Row],[Cost]]</f>
        <v>304440</v>
      </c>
      <c r="K446" s="65">
        <f xml:space="preserve"> CustomerData[[#This Row],[Quantity]] * CustomerData[[#This Row],[Price]]</f>
        <v>532180</v>
      </c>
      <c r="L446" s="65">
        <f xml:space="preserve"> CustomerData[[#This Row],[Price]] * CustomerData[[#This Row],[Discount]]</f>
        <v>67.649999999999991</v>
      </c>
      <c r="M446" s="67">
        <f xml:space="preserve"> (CustomerData[[#This Row],[Total_Revenue]]-CustomerData[[#This Row],[Discount_Amount]]) - CustomerData[[#This Row],[Total_Cost]]</f>
        <v>227672.34999999998</v>
      </c>
      <c r="N446" s="69" t="str">
        <f xml:space="preserve"> IF(CustomerData[[#This Row],[Profit/Loss]] &lt; 0, "Loss", IF(CustomerData[[#This Row],[Profit/Loss]] &gt; 0, "Profit"))</f>
        <v>Profit</v>
      </c>
    </row>
    <row r="447" spans="1:14" ht="15.75" customHeight="1" x14ac:dyDescent="0.25">
      <c r="A447" s="22">
        <v>446</v>
      </c>
      <c r="B447" s="22" t="s">
        <v>636</v>
      </c>
      <c r="C447" s="22">
        <v>70</v>
      </c>
      <c r="D447" s="22" t="s">
        <v>192</v>
      </c>
      <c r="E44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47" s="22">
        <v>1053</v>
      </c>
      <c r="G447" s="22">
        <v>309</v>
      </c>
      <c r="H447" s="22">
        <v>425</v>
      </c>
      <c r="I44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47" s="65">
        <f xml:space="preserve"> CustomerData[[#This Row],[Quantity]] *CustomerData[[#This Row],[Cost]]</f>
        <v>325377</v>
      </c>
      <c r="K447" s="65">
        <f xml:space="preserve"> CustomerData[[#This Row],[Quantity]] * CustomerData[[#This Row],[Price]]</f>
        <v>447525</v>
      </c>
      <c r="L447" s="65">
        <f xml:space="preserve"> CustomerData[[#This Row],[Price]] * CustomerData[[#This Row],[Discount]]</f>
        <v>63.75</v>
      </c>
      <c r="M447" s="67">
        <f xml:space="preserve"> (CustomerData[[#This Row],[Total_Revenue]]-CustomerData[[#This Row],[Discount_Amount]]) - CustomerData[[#This Row],[Total_Cost]]</f>
        <v>122084.25</v>
      </c>
      <c r="N447" s="69" t="str">
        <f xml:space="preserve"> IF(CustomerData[[#This Row],[Profit/Loss]] &lt; 0, "Loss", IF(CustomerData[[#This Row],[Profit/Loss]] &gt; 0, "Profit"))</f>
        <v>Profit</v>
      </c>
    </row>
    <row r="448" spans="1:14" ht="15.75" customHeight="1" x14ac:dyDescent="0.25">
      <c r="A448" s="22">
        <v>447</v>
      </c>
      <c r="B448" s="22" t="s">
        <v>637</v>
      </c>
      <c r="C448" s="22">
        <v>39</v>
      </c>
      <c r="D448" s="22" t="s">
        <v>190</v>
      </c>
      <c r="E44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48" s="22">
        <v>1810</v>
      </c>
      <c r="G448" s="22">
        <v>370</v>
      </c>
      <c r="H448" s="22">
        <v>469</v>
      </c>
      <c r="I44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48" s="65">
        <f xml:space="preserve"> CustomerData[[#This Row],[Quantity]] *CustomerData[[#This Row],[Cost]]</f>
        <v>669700</v>
      </c>
      <c r="K448" s="65">
        <f xml:space="preserve"> CustomerData[[#This Row],[Quantity]] * CustomerData[[#This Row],[Price]]</f>
        <v>848890</v>
      </c>
      <c r="L448" s="65">
        <f xml:space="preserve"> CustomerData[[#This Row],[Price]] * CustomerData[[#This Row],[Discount]]</f>
        <v>117.25</v>
      </c>
      <c r="M448" s="67">
        <f xml:space="preserve"> (CustomerData[[#This Row],[Total_Revenue]]-CustomerData[[#This Row],[Discount_Amount]]) - CustomerData[[#This Row],[Total_Cost]]</f>
        <v>179072.75</v>
      </c>
      <c r="N448" s="69" t="str">
        <f xml:space="preserve"> IF(CustomerData[[#This Row],[Profit/Loss]] &lt; 0, "Loss", IF(CustomerData[[#This Row],[Profit/Loss]] &gt; 0, "Profit"))</f>
        <v>Profit</v>
      </c>
    </row>
    <row r="449" spans="1:14" ht="15.75" customHeight="1" x14ac:dyDescent="0.25">
      <c r="A449" s="22">
        <v>448</v>
      </c>
      <c r="B449" s="22" t="s">
        <v>638</v>
      </c>
      <c r="C449" s="22">
        <v>58</v>
      </c>
      <c r="D449" s="22" t="s">
        <v>192</v>
      </c>
      <c r="E44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49" s="22">
        <v>2158</v>
      </c>
      <c r="G449" s="22">
        <v>214</v>
      </c>
      <c r="H449" s="22">
        <v>267</v>
      </c>
      <c r="I44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49" s="65">
        <f xml:space="preserve"> CustomerData[[#This Row],[Quantity]] *CustomerData[[#This Row],[Cost]]</f>
        <v>461812</v>
      </c>
      <c r="K449" s="65">
        <f xml:space="preserve"> CustomerData[[#This Row],[Quantity]] * CustomerData[[#This Row],[Price]]</f>
        <v>576186</v>
      </c>
      <c r="L449" s="65">
        <f xml:space="preserve"> CustomerData[[#This Row],[Price]] * CustomerData[[#This Row],[Discount]]</f>
        <v>66.75</v>
      </c>
      <c r="M449" s="67">
        <f xml:space="preserve"> (CustomerData[[#This Row],[Total_Revenue]]-CustomerData[[#This Row],[Discount_Amount]]) - CustomerData[[#This Row],[Total_Cost]]</f>
        <v>114307.25</v>
      </c>
      <c r="N449" s="69" t="str">
        <f xml:space="preserve"> IF(CustomerData[[#This Row],[Profit/Loss]] &lt; 0, "Loss", IF(CustomerData[[#This Row],[Profit/Loss]] &gt; 0, "Profit"))</f>
        <v>Profit</v>
      </c>
    </row>
    <row r="450" spans="1:14" ht="15.75" customHeight="1" x14ac:dyDescent="0.25">
      <c r="A450" s="22">
        <v>449</v>
      </c>
      <c r="B450" s="22" t="s">
        <v>639</v>
      </c>
      <c r="C450" s="22">
        <v>66</v>
      </c>
      <c r="D450" s="22" t="s">
        <v>192</v>
      </c>
      <c r="E45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50" s="22">
        <v>1403</v>
      </c>
      <c r="G450" s="22">
        <v>318</v>
      </c>
      <c r="H450" s="22">
        <v>494</v>
      </c>
      <c r="I45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50" s="65">
        <f xml:space="preserve"> CustomerData[[#This Row],[Quantity]] *CustomerData[[#This Row],[Cost]]</f>
        <v>446154</v>
      </c>
      <c r="K450" s="65">
        <f xml:space="preserve"> CustomerData[[#This Row],[Quantity]] * CustomerData[[#This Row],[Price]]</f>
        <v>693082</v>
      </c>
      <c r="L450" s="65">
        <f xml:space="preserve"> CustomerData[[#This Row],[Price]] * CustomerData[[#This Row],[Discount]]</f>
        <v>74.099999999999994</v>
      </c>
      <c r="M450" s="67">
        <f xml:space="preserve"> (CustomerData[[#This Row],[Total_Revenue]]-CustomerData[[#This Row],[Discount_Amount]]) - CustomerData[[#This Row],[Total_Cost]]</f>
        <v>246853.90000000002</v>
      </c>
      <c r="N450" s="69" t="str">
        <f xml:space="preserve"> IF(CustomerData[[#This Row],[Profit/Loss]] &lt; 0, "Loss", IF(CustomerData[[#This Row],[Profit/Loss]] &gt; 0, "Profit"))</f>
        <v>Profit</v>
      </c>
    </row>
    <row r="451" spans="1:14" ht="15.75" customHeight="1" x14ac:dyDescent="0.25">
      <c r="A451" s="22">
        <v>450</v>
      </c>
      <c r="B451" s="22" t="s">
        <v>640</v>
      </c>
      <c r="C451" s="22">
        <v>41</v>
      </c>
      <c r="D451" s="22" t="s">
        <v>192</v>
      </c>
      <c r="E45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51" s="22">
        <v>1342</v>
      </c>
      <c r="G451" s="22">
        <v>247</v>
      </c>
      <c r="H451" s="22">
        <v>545</v>
      </c>
      <c r="I45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51" s="65">
        <f xml:space="preserve"> CustomerData[[#This Row],[Quantity]] *CustomerData[[#This Row],[Cost]]</f>
        <v>331474</v>
      </c>
      <c r="K451" s="65">
        <f xml:space="preserve"> CustomerData[[#This Row],[Quantity]] * CustomerData[[#This Row],[Price]]</f>
        <v>731390</v>
      </c>
      <c r="L451" s="65">
        <f xml:space="preserve"> CustomerData[[#This Row],[Price]] * CustomerData[[#This Row],[Discount]]</f>
        <v>81.75</v>
      </c>
      <c r="M451" s="67">
        <f xml:space="preserve"> (CustomerData[[#This Row],[Total_Revenue]]-CustomerData[[#This Row],[Discount_Amount]]) - CustomerData[[#This Row],[Total_Cost]]</f>
        <v>399834.25</v>
      </c>
      <c r="N451" s="69" t="str">
        <f xml:space="preserve"> IF(CustomerData[[#This Row],[Profit/Loss]] &lt; 0, "Loss", IF(CustomerData[[#This Row],[Profit/Loss]] &gt; 0, "Profit"))</f>
        <v>Profit</v>
      </c>
    </row>
    <row r="452" spans="1:14" ht="15.75" customHeight="1" x14ac:dyDescent="0.25">
      <c r="A452" s="22">
        <v>451</v>
      </c>
      <c r="B452" s="22" t="s">
        <v>641</v>
      </c>
      <c r="C452" s="22">
        <v>57</v>
      </c>
      <c r="D452" s="22" t="s">
        <v>192</v>
      </c>
      <c r="E45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52" s="22">
        <v>1353</v>
      </c>
      <c r="G452" s="22">
        <v>250</v>
      </c>
      <c r="H452" s="22">
        <v>294</v>
      </c>
      <c r="I45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52" s="65">
        <f xml:space="preserve"> CustomerData[[#This Row],[Quantity]] *CustomerData[[#This Row],[Cost]]</f>
        <v>338250</v>
      </c>
      <c r="K452" s="65">
        <f xml:space="preserve"> CustomerData[[#This Row],[Quantity]] * CustomerData[[#This Row],[Price]]</f>
        <v>397782</v>
      </c>
      <c r="L452" s="65">
        <f xml:space="preserve"> CustomerData[[#This Row],[Price]] * CustomerData[[#This Row],[Discount]]</f>
        <v>44.1</v>
      </c>
      <c r="M452" s="67">
        <f xml:space="preserve"> (CustomerData[[#This Row],[Total_Revenue]]-CustomerData[[#This Row],[Discount_Amount]]) - CustomerData[[#This Row],[Total_Cost]]</f>
        <v>59487.900000000023</v>
      </c>
      <c r="N452" s="69" t="str">
        <f xml:space="preserve"> IF(CustomerData[[#This Row],[Profit/Loss]] &lt; 0, "Loss", IF(CustomerData[[#This Row],[Profit/Loss]] &gt; 0, "Profit"))</f>
        <v>Profit</v>
      </c>
    </row>
    <row r="453" spans="1:14" ht="15.75" customHeight="1" x14ac:dyDescent="0.25">
      <c r="A453" s="22">
        <v>452</v>
      </c>
      <c r="B453" s="22" t="s">
        <v>642</v>
      </c>
      <c r="C453" s="22">
        <v>33</v>
      </c>
      <c r="D453" s="22" t="s">
        <v>192</v>
      </c>
      <c r="E45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53" s="22">
        <v>1331</v>
      </c>
      <c r="G453" s="22">
        <v>222</v>
      </c>
      <c r="H453" s="22">
        <v>290</v>
      </c>
      <c r="I45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53" s="65">
        <f xml:space="preserve"> CustomerData[[#This Row],[Quantity]] *CustomerData[[#This Row],[Cost]]</f>
        <v>295482</v>
      </c>
      <c r="K453" s="65">
        <f xml:space="preserve"> CustomerData[[#This Row],[Quantity]] * CustomerData[[#This Row],[Price]]</f>
        <v>385990</v>
      </c>
      <c r="L453" s="65">
        <f xml:space="preserve"> CustomerData[[#This Row],[Price]] * CustomerData[[#This Row],[Discount]]</f>
        <v>43.5</v>
      </c>
      <c r="M453" s="67">
        <f xml:space="preserve"> (CustomerData[[#This Row],[Total_Revenue]]-CustomerData[[#This Row],[Discount_Amount]]) - CustomerData[[#This Row],[Total_Cost]]</f>
        <v>90464.5</v>
      </c>
      <c r="N453" s="69" t="str">
        <f xml:space="preserve"> IF(CustomerData[[#This Row],[Profit/Loss]] &lt; 0, "Loss", IF(CustomerData[[#This Row],[Profit/Loss]] &gt; 0, "Profit"))</f>
        <v>Profit</v>
      </c>
    </row>
    <row r="454" spans="1:14" ht="15.75" customHeight="1" x14ac:dyDescent="0.25">
      <c r="A454" s="22">
        <v>453</v>
      </c>
      <c r="B454" s="22" t="s">
        <v>643</v>
      </c>
      <c r="C454" s="22">
        <v>46</v>
      </c>
      <c r="D454" s="22" t="s">
        <v>190</v>
      </c>
      <c r="E45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54" s="22">
        <v>1767</v>
      </c>
      <c r="G454" s="22">
        <v>205</v>
      </c>
      <c r="H454" s="22">
        <v>458</v>
      </c>
      <c r="I45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54" s="65">
        <f xml:space="preserve"> CustomerData[[#This Row],[Quantity]] *CustomerData[[#This Row],[Cost]]</f>
        <v>362235</v>
      </c>
      <c r="K454" s="65">
        <f xml:space="preserve"> CustomerData[[#This Row],[Quantity]] * CustomerData[[#This Row],[Price]]</f>
        <v>809286</v>
      </c>
      <c r="L454" s="65">
        <f xml:space="preserve"> CustomerData[[#This Row],[Price]] * CustomerData[[#This Row],[Discount]]</f>
        <v>114.5</v>
      </c>
      <c r="M454" s="67">
        <f xml:space="preserve"> (CustomerData[[#This Row],[Total_Revenue]]-CustomerData[[#This Row],[Discount_Amount]]) - CustomerData[[#This Row],[Total_Cost]]</f>
        <v>446936.5</v>
      </c>
      <c r="N454" s="69" t="str">
        <f xml:space="preserve"> IF(CustomerData[[#This Row],[Profit/Loss]] &lt; 0, "Loss", IF(CustomerData[[#This Row],[Profit/Loss]] &gt; 0, "Profit"))</f>
        <v>Profit</v>
      </c>
    </row>
    <row r="455" spans="1:14" ht="15.75" customHeight="1" x14ac:dyDescent="0.25">
      <c r="A455" s="22">
        <v>454</v>
      </c>
      <c r="B455" s="22" t="s">
        <v>644</v>
      </c>
      <c r="C455" s="22">
        <v>62</v>
      </c>
      <c r="D455" s="22" t="s">
        <v>190</v>
      </c>
      <c r="E45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55" s="22">
        <v>1141</v>
      </c>
      <c r="G455" s="22">
        <v>317</v>
      </c>
      <c r="H455" s="22">
        <v>354</v>
      </c>
      <c r="I45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55" s="65">
        <f xml:space="preserve"> CustomerData[[#This Row],[Quantity]] *CustomerData[[#This Row],[Cost]]</f>
        <v>361697</v>
      </c>
      <c r="K455" s="65">
        <f xml:space="preserve"> CustomerData[[#This Row],[Quantity]] * CustomerData[[#This Row],[Price]]</f>
        <v>403914</v>
      </c>
      <c r="L455" s="65">
        <f xml:space="preserve"> CustomerData[[#This Row],[Price]] * CustomerData[[#This Row],[Discount]]</f>
        <v>53.1</v>
      </c>
      <c r="M455" s="67">
        <f xml:space="preserve"> (CustomerData[[#This Row],[Total_Revenue]]-CustomerData[[#This Row],[Discount_Amount]]) - CustomerData[[#This Row],[Total_Cost]]</f>
        <v>42163.900000000023</v>
      </c>
      <c r="N455" s="69" t="str">
        <f xml:space="preserve"> IF(CustomerData[[#This Row],[Profit/Loss]] &lt; 0, "Loss", IF(CustomerData[[#This Row],[Profit/Loss]] &gt; 0, "Profit"))</f>
        <v>Profit</v>
      </c>
    </row>
    <row r="456" spans="1:14" ht="15.75" customHeight="1" x14ac:dyDescent="0.25">
      <c r="A456" s="22">
        <v>455</v>
      </c>
      <c r="B456" s="22" t="s">
        <v>645</v>
      </c>
      <c r="C456" s="22">
        <v>73</v>
      </c>
      <c r="D456" s="22" t="s">
        <v>190</v>
      </c>
      <c r="E45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56" s="22">
        <v>1876</v>
      </c>
      <c r="G456" s="22">
        <v>143</v>
      </c>
      <c r="H456" s="22">
        <v>404</v>
      </c>
      <c r="I45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56" s="65">
        <f xml:space="preserve"> CustomerData[[#This Row],[Quantity]] *CustomerData[[#This Row],[Cost]]</f>
        <v>268268</v>
      </c>
      <c r="K456" s="65">
        <f xml:space="preserve"> CustomerData[[#This Row],[Quantity]] * CustomerData[[#This Row],[Price]]</f>
        <v>757904</v>
      </c>
      <c r="L456" s="65">
        <f xml:space="preserve"> CustomerData[[#This Row],[Price]] * CustomerData[[#This Row],[Discount]]</f>
        <v>101</v>
      </c>
      <c r="M456" s="67">
        <f xml:space="preserve"> (CustomerData[[#This Row],[Total_Revenue]]-CustomerData[[#This Row],[Discount_Amount]]) - CustomerData[[#This Row],[Total_Cost]]</f>
        <v>489535</v>
      </c>
      <c r="N456" s="69" t="str">
        <f xml:space="preserve"> IF(CustomerData[[#This Row],[Profit/Loss]] &lt; 0, "Loss", IF(CustomerData[[#This Row],[Profit/Loss]] &gt; 0, "Profit"))</f>
        <v>Profit</v>
      </c>
    </row>
    <row r="457" spans="1:14" ht="15.75" customHeight="1" x14ac:dyDescent="0.25">
      <c r="A457" s="22">
        <v>456</v>
      </c>
      <c r="B457" s="22" t="s">
        <v>646</v>
      </c>
      <c r="C457" s="22">
        <v>64</v>
      </c>
      <c r="D457" s="22" t="s">
        <v>190</v>
      </c>
      <c r="E45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57" s="22">
        <v>2004</v>
      </c>
      <c r="G457" s="22">
        <v>251</v>
      </c>
      <c r="H457" s="22">
        <v>230</v>
      </c>
      <c r="I45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57" s="65">
        <f xml:space="preserve"> CustomerData[[#This Row],[Quantity]] *CustomerData[[#This Row],[Cost]]</f>
        <v>503004</v>
      </c>
      <c r="K457" s="65">
        <f xml:space="preserve"> CustomerData[[#This Row],[Quantity]] * CustomerData[[#This Row],[Price]]</f>
        <v>460920</v>
      </c>
      <c r="L457" s="65">
        <f xml:space="preserve"> CustomerData[[#This Row],[Price]] * CustomerData[[#This Row],[Discount]]</f>
        <v>57.5</v>
      </c>
      <c r="M457" s="67">
        <f xml:space="preserve"> (CustomerData[[#This Row],[Total_Revenue]]-CustomerData[[#This Row],[Discount_Amount]]) - CustomerData[[#This Row],[Total_Cost]]</f>
        <v>-42141.5</v>
      </c>
      <c r="N457" s="69" t="str">
        <f xml:space="preserve"> IF(CustomerData[[#This Row],[Profit/Loss]] &lt; 0, "Loss", IF(CustomerData[[#This Row],[Profit/Loss]] &gt; 0, "Profit"))</f>
        <v>Loss</v>
      </c>
    </row>
    <row r="458" spans="1:14" ht="15.75" customHeight="1" x14ac:dyDescent="0.25">
      <c r="A458" s="22">
        <v>457</v>
      </c>
      <c r="B458" s="22" t="s">
        <v>647</v>
      </c>
      <c r="C458" s="22">
        <v>73</v>
      </c>
      <c r="D458" s="22" t="s">
        <v>192</v>
      </c>
      <c r="E45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58" s="22">
        <v>1158</v>
      </c>
      <c r="G458" s="22">
        <v>275</v>
      </c>
      <c r="H458" s="22">
        <v>474</v>
      </c>
      <c r="I45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58" s="65">
        <f xml:space="preserve"> CustomerData[[#This Row],[Quantity]] *CustomerData[[#This Row],[Cost]]</f>
        <v>318450</v>
      </c>
      <c r="K458" s="65">
        <f xml:space="preserve"> CustomerData[[#This Row],[Quantity]] * CustomerData[[#This Row],[Price]]</f>
        <v>548892</v>
      </c>
      <c r="L458" s="65">
        <f xml:space="preserve"> CustomerData[[#This Row],[Price]] * CustomerData[[#This Row],[Discount]]</f>
        <v>71.099999999999994</v>
      </c>
      <c r="M458" s="67">
        <f xml:space="preserve"> (CustomerData[[#This Row],[Total_Revenue]]-CustomerData[[#This Row],[Discount_Amount]]) - CustomerData[[#This Row],[Total_Cost]]</f>
        <v>230370.90000000002</v>
      </c>
      <c r="N458" s="69" t="str">
        <f xml:space="preserve"> IF(CustomerData[[#This Row],[Profit/Loss]] &lt; 0, "Loss", IF(CustomerData[[#This Row],[Profit/Loss]] &gt; 0, "Profit"))</f>
        <v>Profit</v>
      </c>
    </row>
    <row r="459" spans="1:14" ht="15.75" customHeight="1" x14ac:dyDescent="0.25">
      <c r="A459" s="22">
        <v>458</v>
      </c>
      <c r="B459" s="22" t="s">
        <v>648</v>
      </c>
      <c r="C459" s="22">
        <v>77</v>
      </c>
      <c r="D459" s="22" t="s">
        <v>190</v>
      </c>
      <c r="E45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59" s="22">
        <v>1682</v>
      </c>
      <c r="G459" s="22">
        <v>284</v>
      </c>
      <c r="H459" s="22">
        <v>238</v>
      </c>
      <c r="I45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59" s="65">
        <f xml:space="preserve"> CustomerData[[#This Row],[Quantity]] *CustomerData[[#This Row],[Cost]]</f>
        <v>477688</v>
      </c>
      <c r="K459" s="65">
        <f xml:space="preserve"> CustomerData[[#This Row],[Quantity]] * CustomerData[[#This Row],[Price]]</f>
        <v>400316</v>
      </c>
      <c r="L459" s="65">
        <f xml:space="preserve"> CustomerData[[#This Row],[Price]] * CustomerData[[#This Row],[Discount]]</f>
        <v>59.5</v>
      </c>
      <c r="M459" s="67">
        <f xml:space="preserve"> (CustomerData[[#This Row],[Total_Revenue]]-CustomerData[[#This Row],[Discount_Amount]]) - CustomerData[[#This Row],[Total_Cost]]</f>
        <v>-77431.5</v>
      </c>
      <c r="N459" s="69" t="str">
        <f xml:space="preserve"> IF(CustomerData[[#This Row],[Profit/Loss]] &lt; 0, "Loss", IF(CustomerData[[#This Row],[Profit/Loss]] &gt; 0, "Profit"))</f>
        <v>Loss</v>
      </c>
    </row>
    <row r="460" spans="1:14" ht="15.75" customHeight="1" x14ac:dyDescent="0.25">
      <c r="A460" s="22">
        <v>459</v>
      </c>
      <c r="B460" s="22" t="s">
        <v>649</v>
      </c>
      <c r="C460" s="22">
        <v>74</v>
      </c>
      <c r="D460" s="22" t="s">
        <v>190</v>
      </c>
      <c r="E46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60" s="22">
        <v>2439</v>
      </c>
      <c r="G460" s="22">
        <v>314</v>
      </c>
      <c r="H460" s="22">
        <v>221</v>
      </c>
      <c r="I46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60" s="65">
        <f xml:space="preserve"> CustomerData[[#This Row],[Quantity]] *CustomerData[[#This Row],[Cost]]</f>
        <v>765846</v>
      </c>
      <c r="K460" s="65">
        <f xml:space="preserve"> CustomerData[[#This Row],[Quantity]] * CustomerData[[#This Row],[Price]]</f>
        <v>539019</v>
      </c>
      <c r="L460" s="65">
        <f xml:space="preserve"> CustomerData[[#This Row],[Price]] * CustomerData[[#This Row],[Discount]]</f>
        <v>55.25</v>
      </c>
      <c r="M460" s="67">
        <f xml:space="preserve"> (CustomerData[[#This Row],[Total_Revenue]]-CustomerData[[#This Row],[Discount_Amount]]) - CustomerData[[#This Row],[Total_Cost]]</f>
        <v>-226882.25</v>
      </c>
      <c r="N460" s="69" t="str">
        <f xml:space="preserve"> IF(CustomerData[[#This Row],[Profit/Loss]] &lt; 0, "Loss", IF(CustomerData[[#This Row],[Profit/Loss]] &gt; 0, "Profit"))</f>
        <v>Loss</v>
      </c>
    </row>
    <row r="461" spans="1:14" ht="15.75" customHeight="1" x14ac:dyDescent="0.25">
      <c r="A461" s="22">
        <v>460</v>
      </c>
      <c r="B461" s="22" t="s">
        <v>650</v>
      </c>
      <c r="C461" s="22">
        <v>28</v>
      </c>
      <c r="D461" s="22" t="s">
        <v>192</v>
      </c>
      <c r="E46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61" s="22">
        <v>1309</v>
      </c>
      <c r="G461" s="22">
        <v>160</v>
      </c>
      <c r="H461" s="22">
        <v>504</v>
      </c>
      <c r="I46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61" s="65">
        <f xml:space="preserve"> CustomerData[[#This Row],[Quantity]] *CustomerData[[#This Row],[Cost]]</f>
        <v>209440</v>
      </c>
      <c r="K461" s="65">
        <f xml:space="preserve"> CustomerData[[#This Row],[Quantity]] * CustomerData[[#This Row],[Price]]</f>
        <v>659736</v>
      </c>
      <c r="L461" s="65">
        <f xml:space="preserve"> CustomerData[[#This Row],[Price]] * CustomerData[[#This Row],[Discount]]</f>
        <v>75.599999999999994</v>
      </c>
      <c r="M461" s="67">
        <f xml:space="preserve"> (CustomerData[[#This Row],[Total_Revenue]]-CustomerData[[#This Row],[Discount_Amount]]) - CustomerData[[#This Row],[Total_Cost]]</f>
        <v>450220.4</v>
      </c>
      <c r="N461" s="69" t="str">
        <f xml:space="preserve"> IF(CustomerData[[#This Row],[Profit/Loss]] &lt; 0, "Loss", IF(CustomerData[[#This Row],[Profit/Loss]] &gt; 0, "Profit"))</f>
        <v>Profit</v>
      </c>
    </row>
    <row r="462" spans="1:14" ht="15.75" customHeight="1" x14ac:dyDescent="0.25">
      <c r="A462" s="22">
        <v>461</v>
      </c>
      <c r="B462" s="22" t="s">
        <v>651</v>
      </c>
      <c r="C462" s="22">
        <v>34</v>
      </c>
      <c r="D462" s="22" t="s">
        <v>192</v>
      </c>
      <c r="E46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62" s="22">
        <v>2284</v>
      </c>
      <c r="G462" s="22">
        <v>215</v>
      </c>
      <c r="H462" s="22">
        <v>500</v>
      </c>
      <c r="I46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62" s="65">
        <f xml:space="preserve"> CustomerData[[#This Row],[Quantity]] *CustomerData[[#This Row],[Cost]]</f>
        <v>491060</v>
      </c>
      <c r="K462" s="65">
        <f xml:space="preserve"> CustomerData[[#This Row],[Quantity]] * CustomerData[[#This Row],[Price]]</f>
        <v>1142000</v>
      </c>
      <c r="L462" s="65">
        <f xml:space="preserve"> CustomerData[[#This Row],[Price]] * CustomerData[[#This Row],[Discount]]</f>
        <v>125</v>
      </c>
      <c r="M462" s="67">
        <f xml:space="preserve"> (CustomerData[[#This Row],[Total_Revenue]]-CustomerData[[#This Row],[Discount_Amount]]) - CustomerData[[#This Row],[Total_Cost]]</f>
        <v>650815</v>
      </c>
      <c r="N462" s="69" t="str">
        <f xml:space="preserve"> IF(CustomerData[[#This Row],[Profit/Loss]] &lt; 0, "Loss", IF(CustomerData[[#This Row],[Profit/Loss]] &gt; 0, "Profit"))</f>
        <v>Profit</v>
      </c>
    </row>
    <row r="463" spans="1:14" ht="15.75" customHeight="1" x14ac:dyDescent="0.25">
      <c r="A463" s="22">
        <v>462</v>
      </c>
      <c r="B463" s="22" t="s">
        <v>652</v>
      </c>
      <c r="C463" s="22">
        <v>82</v>
      </c>
      <c r="D463" s="22" t="s">
        <v>190</v>
      </c>
      <c r="E46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63" s="22">
        <v>1640</v>
      </c>
      <c r="G463" s="22">
        <v>276</v>
      </c>
      <c r="H463" s="22">
        <v>377</v>
      </c>
      <c r="I46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63" s="65">
        <f xml:space="preserve"> CustomerData[[#This Row],[Quantity]] *CustomerData[[#This Row],[Cost]]</f>
        <v>452640</v>
      </c>
      <c r="K463" s="65">
        <f xml:space="preserve"> CustomerData[[#This Row],[Quantity]] * CustomerData[[#This Row],[Price]]</f>
        <v>618280</v>
      </c>
      <c r="L463" s="65">
        <f xml:space="preserve"> CustomerData[[#This Row],[Price]] * CustomerData[[#This Row],[Discount]]</f>
        <v>94.25</v>
      </c>
      <c r="M463" s="67">
        <f xml:space="preserve"> (CustomerData[[#This Row],[Total_Revenue]]-CustomerData[[#This Row],[Discount_Amount]]) - CustomerData[[#This Row],[Total_Cost]]</f>
        <v>165545.75</v>
      </c>
      <c r="N463" s="69" t="str">
        <f xml:space="preserve"> IF(CustomerData[[#This Row],[Profit/Loss]] &lt; 0, "Loss", IF(CustomerData[[#This Row],[Profit/Loss]] &gt; 0, "Profit"))</f>
        <v>Profit</v>
      </c>
    </row>
    <row r="464" spans="1:14" ht="15.75" customHeight="1" x14ac:dyDescent="0.25">
      <c r="A464" s="22">
        <v>463</v>
      </c>
      <c r="B464" s="22" t="s">
        <v>653</v>
      </c>
      <c r="C464" s="22">
        <v>33</v>
      </c>
      <c r="D464" s="22" t="s">
        <v>192</v>
      </c>
      <c r="E46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64" s="22">
        <v>1286</v>
      </c>
      <c r="G464" s="22">
        <v>187</v>
      </c>
      <c r="H464" s="22">
        <v>519</v>
      </c>
      <c r="I46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64" s="65">
        <f xml:space="preserve"> CustomerData[[#This Row],[Quantity]] *CustomerData[[#This Row],[Cost]]</f>
        <v>240482</v>
      </c>
      <c r="K464" s="65">
        <f xml:space="preserve"> CustomerData[[#This Row],[Quantity]] * CustomerData[[#This Row],[Price]]</f>
        <v>667434</v>
      </c>
      <c r="L464" s="65">
        <f xml:space="preserve"> CustomerData[[#This Row],[Price]] * CustomerData[[#This Row],[Discount]]</f>
        <v>77.849999999999994</v>
      </c>
      <c r="M464" s="67">
        <f xml:space="preserve"> (CustomerData[[#This Row],[Total_Revenue]]-CustomerData[[#This Row],[Discount_Amount]]) - CustomerData[[#This Row],[Total_Cost]]</f>
        <v>426874.15</v>
      </c>
      <c r="N464" s="69" t="str">
        <f xml:space="preserve"> IF(CustomerData[[#This Row],[Profit/Loss]] &lt; 0, "Loss", IF(CustomerData[[#This Row],[Profit/Loss]] &gt; 0, "Profit"))</f>
        <v>Profit</v>
      </c>
    </row>
    <row r="465" spans="1:14" ht="15.75" customHeight="1" x14ac:dyDescent="0.25">
      <c r="A465" s="22">
        <v>464</v>
      </c>
      <c r="B465" s="22" t="s">
        <v>654</v>
      </c>
      <c r="C465" s="22">
        <v>71</v>
      </c>
      <c r="D465" s="22" t="s">
        <v>190</v>
      </c>
      <c r="E46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65" s="22">
        <v>1027</v>
      </c>
      <c r="G465" s="22">
        <v>363</v>
      </c>
      <c r="H465" s="22">
        <v>437</v>
      </c>
      <c r="I46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65" s="65">
        <f xml:space="preserve"> CustomerData[[#This Row],[Quantity]] *CustomerData[[#This Row],[Cost]]</f>
        <v>372801</v>
      </c>
      <c r="K465" s="65">
        <f xml:space="preserve"> CustomerData[[#This Row],[Quantity]] * CustomerData[[#This Row],[Price]]</f>
        <v>448799</v>
      </c>
      <c r="L465" s="65">
        <f xml:space="preserve"> CustomerData[[#This Row],[Price]] * CustomerData[[#This Row],[Discount]]</f>
        <v>65.55</v>
      </c>
      <c r="M465" s="67">
        <f xml:space="preserve"> (CustomerData[[#This Row],[Total_Revenue]]-CustomerData[[#This Row],[Discount_Amount]]) - CustomerData[[#This Row],[Total_Cost]]</f>
        <v>75932.450000000012</v>
      </c>
      <c r="N465" s="69" t="str">
        <f xml:space="preserve"> IF(CustomerData[[#This Row],[Profit/Loss]] &lt; 0, "Loss", IF(CustomerData[[#This Row],[Profit/Loss]] &gt; 0, "Profit"))</f>
        <v>Profit</v>
      </c>
    </row>
    <row r="466" spans="1:14" ht="15.75" customHeight="1" x14ac:dyDescent="0.25">
      <c r="A466" s="22">
        <v>465</v>
      </c>
      <c r="B466" s="22" t="s">
        <v>655</v>
      </c>
      <c r="C466" s="22">
        <v>23</v>
      </c>
      <c r="D466" s="22" t="s">
        <v>190</v>
      </c>
      <c r="E46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66" s="22">
        <v>1358</v>
      </c>
      <c r="G466" s="22">
        <v>228</v>
      </c>
      <c r="H466" s="22">
        <v>362</v>
      </c>
      <c r="I46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66" s="65">
        <f xml:space="preserve"> CustomerData[[#This Row],[Quantity]] *CustomerData[[#This Row],[Cost]]</f>
        <v>309624</v>
      </c>
      <c r="K466" s="65">
        <f xml:space="preserve"> CustomerData[[#This Row],[Quantity]] * CustomerData[[#This Row],[Price]]</f>
        <v>491596</v>
      </c>
      <c r="L466" s="65">
        <f xml:space="preserve"> CustomerData[[#This Row],[Price]] * CustomerData[[#This Row],[Discount]]</f>
        <v>54.3</v>
      </c>
      <c r="M466" s="67">
        <f xml:space="preserve"> (CustomerData[[#This Row],[Total_Revenue]]-CustomerData[[#This Row],[Discount_Amount]]) - CustomerData[[#This Row],[Total_Cost]]</f>
        <v>181917.7</v>
      </c>
      <c r="N466" s="69" t="str">
        <f xml:space="preserve"> IF(CustomerData[[#This Row],[Profit/Loss]] &lt; 0, "Loss", IF(CustomerData[[#This Row],[Profit/Loss]] &gt; 0, "Profit"))</f>
        <v>Profit</v>
      </c>
    </row>
    <row r="467" spans="1:14" ht="15.75" customHeight="1" x14ac:dyDescent="0.25">
      <c r="A467" s="22">
        <v>466</v>
      </c>
      <c r="B467" s="22" t="s">
        <v>656</v>
      </c>
      <c r="C467" s="22">
        <v>78</v>
      </c>
      <c r="D467" s="22" t="s">
        <v>192</v>
      </c>
      <c r="E46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67" s="22">
        <v>2500</v>
      </c>
      <c r="G467" s="22">
        <v>288</v>
      </c>
      <c r="H467" s="22">
        <v>531</v>
      </c>
      <c r="I46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67" s="65">
        <f xml:space="preserve"> CustomerData[[#This Row],[Quantity]] *CustomerData[[#This Row],[Cost]]</f>
        <v>720000</v>
      </c>
      <c r="K467" s="65">
        <f xml:space="preserve"> CustomerData[[#This Row],[Quantity]] * CustomerData[[#This Row],[Price]]</f>
        <v>1327500</v>
      </c>
      <c r="L467" s="65">
        <f xml:space="preserve"> CustomerData[[#This Row],[Price]] * CustomerData[[#This Row],[Discount]]</f>
        <v>132.75</v>
      </c>
      <c r="M467" s="67">
        <f xml:space="preserve"> (CustomerData[[#This Row],[Total_Revenue]]-CustomerData[[#This Row],[Discount_Amount]]) - CustomerData[[#This Row],[Total_Cost]]</f>
        <v>607367.25</v>
      </c>
      <c r="N467" s="69" t="str">
        <f xml:space="preserve"> IF(CustomerData[[#This Row],[Profit/Loss]] &lt; 0, "Loss", IF(CustomerData[[#This Row],[Profit/Loss]] &gt; 0, "Profit"))</f>
        <v>Profit</v>
      </c>
    </row>
    <row r="468" spans="1:14" ht="15.75" customHeight="1" x14ac:dyDescent="0.25">
      <c r="A468" s="22">
        <v>467</v>
      </c>
      <c r="B468" s="22" t="s">
        <v>657</v>
      </c>
      <c r="C468" s="22">
        <v>29</v>
      </c>
      <c r="D468" s="22" t="s">
        <v>192</v>
      </c>
      <c r="E46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68" s="22">
        <v>1082</v>
      </c>
      <c r="G468" s="22">
        <v>128</v>
      </c>
      <c r="H468" s="22">
        <v>356</v>
      </c>
      <c r="I46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68" s="65">
        <f xml:space="preserve"> CustomerData[[#This Row],[Quantity]] *CustomerData[[#This Row],[Cost]]</f>
        <v>138496</v>
      </c>
      <c r="K468" s="65">
        <f xml:space="preserve"> CustomerData[[#This Row],[Quantity]] * CustomerData[[#This Row],[Price]]</f>
        <v>385192</v>
      </c>
      <c r="L468" s="65">
        <f xml:space="preserve"> CustomerData[[#This Row],[Price]] * CustomerData[[#This Row],[Discount]]</f>
        <v>53.4</v>
      </c>
      <c r="M468" s="67">
        <f xml:space="preserve"> (CustomerData[[#This Row],[Total_Revenue]]-CustomerData[[#This Row],[Discount_Amount]]) - CustomerData[[#This Row],[Total_Cost]]</f>
        <v>246642.59999999998</v>
      </c>
      <c r="N468" s="69" t="str">
        <f xml:space="preserve"> IF(CustomerData[[#This Row],[Profit/Loss]] &lt; 0, "Loss", IF(CustomerData[[#This Row],[Profit/Loss]] &gt; 0, "Profit"))</f>
        <v>Profit</v>
      </c>
    </row>
    <row r="469" spans="1:14" ht="15.75" customHeight="1" x14ac:dyDescent="0.25">
      <c r="A469" s="22">
        <v>468</v>
      </c>
      <c r="B469" s="22" t="s">
        <v>658</v>
      </c>
      <c r="C469" s="22">
        <v>62</v>
      </c>
      <c r="D469" s="22" t="s">
        <v>190</v>
      </c>
      <c r="E46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69" s="22">
        <v>2257</v>
      </c>
      <c r="G469" s="22">
        <v>288</v>
      </c>
      <c r="H469" s="22">
        <v>476</v>
      </c>
      <c r="I46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69" s="65">
        <f xml:space="preserve"> CustomerData[[#This Row],[Quantity]] *CustomerData[[#This Row],[Cost]]</f>
        <v>650016</v>
      </c>
      <c r="K469" s="65">
        <f xml:space="preserve"> CustomerData[[#This Row],[Quantity]] * CustomerData[[#This Row],[Price]]</f>
        <v>1074332</v>
      </c>
      <c r="L469" s="65">
        <f xml:space="preserve"> CustomerData[[#This Row],[Price]] * CustomerData[[#This Row],[Discount]]</f>
        <v>119</v>
      </c>
      <c r="M469" s="67">
        <f xml:space="preserve"> (CustomerData[[#This Row],[Total_Revenue]]-CustomerData[[#This Row],[Discount_Amount]]) - CustomerData[[#This Row],[Total_Cost]]</f>
        <v>424197</v>
      </c>
      <c r="N469" s="69" t="str">
        <f xml:space="preserve"> IF(CustomerData[[#This Row],[Profit/Loss]] &lt; 0, "Loss", IF(CustomerData[[#This Row],[Profit/Loss]] &gt; 0, "Profit"))</f>
        <v>Profit</v>
      </c>
    </row>
    <row r="470" spans="1:14" ht="15.75" customHeight="1" x14ac:dyDescent="0.25">
      <c r="A470" s="22">
        <v>469</v>
      </c>
      <c r="B470" s="22" t="s">
        <v>659</v>
      </c>
      <c r="C470" s="22">
        <v>22</v>
      </c>
      <c r="D470" s="22" t="s">
        <v>192</v>
      </c>
      <c r="E47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70" s="22">
        <v>1524</v>
      </c>
      <c r="G470" s="22">
        <v>273</v>
      </c>
      <c r="H470" s="22">
        <v>533</v>
      </c>
      <c r="I47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70" s="65">
        <f xml:space="preserve"> CustomerData[[#This Row],[Quantity]] *CustomerData[[#This Row],[Cost]]</f>
        <v>416052</v>
      </c>
      <c r="K470" s="65">
        <f xml:space="preserve"> CustomerData[[#This Row],[Quantity]] * CustomerData[[#This Row],[Price]]</f>
        <v>812292</v>
      </c>
      <c r="L470" s="65">
        <f xml:space="preserve"> CustomerData[[#This Row],[Price]] * CustomerData[[#This Row],[Discount]]</f>
        <v>133.25</v>
      </c>
      <c r="M470" s="67">
        <f xml:space="preserve"> (CustomerData[[#This Row],[Total_Revenue]]-CustomerData[[#This Row],[Discount_Amount]]) - CustomerData[[#This Row],[Total_Cost]]</f>
        <v>396106.75</v>
      </c>
      <c r="N470" s="69" t="str">
        <f xml:space="preserve"> IF(CustomerData[[#This Row],[Profit/Loss]] &lt; 0, "Loss", IF(CustomerData[[#This Row],[Profit/Loss]] &gt; 0, "Profit"))</f>
        <v>Profit</v>
      </c>
    </row>
    <row r="471" spans="1:14" ht="15.75" customHeight="1" x14ac:dyDescent="0.25">
      <c r="A471" s="22">
        <v>470</v>
      </c>
      <c r="B471" s="22" t="s">
        <v>660</v>
      </c>
      <c r="C471" s="22">
        <v>46</v>
      </c>
      <c r="D471" s="22" t="s">
        <v>192</v>
      </c>
      <c r="E47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71" s="22">
        <v>1375</v>
      </c>
      <c r="G471" s="22">
        <v>332</v>
      </c>
      <c r="H471" s="22">
        <v>240</v>
      </c>
      <c r="I47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71" s="65">
        <f xml:space="preserve"> CustomerData[[#This Row],[Quantity]] *CustomerData[[#This Row],[Cost]]</f>
        <v>456500</v>
      </c>
      <c r="K471" s="65">
        <f xml:space="preserve"> CustomerData[[#This Row],[Quantity]] * CustomerData[[#This Row],[Price]]</f>
        <v>330000</v>
      </c>
      <c r="L471" s="65">
        <f xml:space="preserve"> CustomerData[[#This Row],[Price]] * CustomerData[[#This Row],[Discount]]</f>
        <v>36</v>
      </c>
      <c r="M471" s="67">
        <f xml:space="preserve"> (CustomerData[[#This Row],[Total_Revenue]]-CustomerData[[#This Row],[Discount_Amount]]) - CustomerData[[#This Row],[Total_Cost]]</f>
        <v>-126536</v>
      </c>
      <c r="N471" s="69" t="str">
        <f xml:space="preserve"> IF(CustomerData[[#This Row],[Profit/Loss]] &lt; 0, "Loss", IF(CustomerData[[#This Row],[Profit/Loss]] &gt; 0, "Profit"))</f>
        <v>Loss</v>
      </c>
    </row>
    <row r="472" spans="1:14" ht="15.75" customHeight="1" x14ac:dyDescent="0.25">
      <c r="A472" s="22">
        <v>471</v>
      </c>
      <c r="B472" s="22" t="s">
        <v>661</v>
      </c>
      <c r="C472" s="22">
        <v>44</v>
      </c>
      <c r="D472" s="22" t="s">
        <v>190</v>
      </c>
      <c r="E47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72" s="22">
        <v>1835</v>
      </c>
      <c r="G472" s="22">
        <v>142</v>
      </c>
      <c r="H472" s="22">
        <v>459</v>
      </c>
      <c r="I47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72" s="65">
        <f xml:space="preserve"> CustomerData[[#This Row],[Quantity]] *CustomerData[[#This Row],[Cost]]</f>
        <v>260570</v>
      </c>
      <c r="K472" s="65">
        <f xml:space="preserve"> CustomerData[[#This Row],[Quantity]] * CustomerData[[#This Row],[Price]]</f>
        <v>842265</v>
      </c>
      <c r="L472" s="65">
        <f xml:space="preserve"> CustomerData[[#This Row],[Price]] * CustomerData[[#This Row],[Discount]]</f>
        <v>114.75</v>
      </c>
      <c r="M472" s="67">
        <f xml:space="preserve"> (CustomerData[[#This Row],[Total_Revenue]]-CustomerData[[#This Row],[Discount_Amount]]) - CustomerData[[#This Row],[Total_Cost]]</f>
        <v>581580.25</v>
      </c>
      <c r="N472" s="69" t="str">
        <f xml:space="preserve"> IF(CustomerData[[#This Row],[Profit/Loss]] &lt; 0, "Loss", IF(CustomerData[[#This Row],[Profit/Loss]] &gt; 0, "Profit"))</f>
        <v>Profit</v>
      </c>
    </row>
    <row r="473" spans="1:14" ht="15.75" customHeight="1" x14ac:dyDescent="0.25">
      <c r="A473" s="22">
        <v>472</v>
      </c>
      <c r="B473" s="22" t="s">
        <v>662</v>
      </c>
      <c r="C473" s="22">
        <v>74</v>
      </c>
      <c r="D473" s="22" t="s">
        <v>192</v>
      </c>
      <c r="E47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73" s="22">
        <v>1507</v>
      </c>
      <c r="G473" s="22">
        <v>386</v>
      </c>
      <c r="H473" s="22">
        <v>253</v>
      </c>
      <c r="I47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73" s="65">
        <f xml:space="preserve"> CustomerData[[#This Row],[Quantity]] *CustomerData[[#This Row],[Cost]]</f>
        <v>581702</v>
      </c>
      <c r="K473" s="65">
        <f xml:space="preserve"> CustomerData[[#This Row],[Quantity]] * CustomerData[[#This Row],[Price]]</f>
        <v>381271</v>
      </c>
      <c r="L473" s="65">
        <f xml:space="preserve"> CustomerData[[#This Row],[Price]] * CustomerData[[#This Row],[Discount]]</f>
        <v>63.25</v>
      </c>
      <c r="M473" s="67">
        <f xml:space="preserve"> (CustomerData[[#This Row],[Total_Revenue]]-CustomerData[[#This Row],[Discount_Amount]]) - CustomerData[[#This Row],[Total_Cost]]</f>
        <v>-200494.25</v>
      </c>
      <c r="N473" s="69" t="str">
        <f xml:space="preserve"> IF(CustomerData[[#This Row],[Profit/Loss]] &lt; 0, "Loss", IF(CustomerData[[#This Row],[Profit/Loss]] &gt; 0, "Profit"))</f>
        <v>Loss</v>
      </c>
    </row>
    <row r="474" spans="1:14" ht="15.75" customHeight="1" x14ac:dyDescent="0.25">
      <c r="A474" s="22">
        <v>473</v>
      </c>
      <c r="B474" s="22" t="s">
        <v>663</v>
      </c>
      <c r="C474" s="22">
        <v>40</v>
      </c>
      <c r="D474" s="22" t="s">
        <v>192</v>
      </c>
      <c r="E47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74" s="22">
        <v>1755</v>
      </c>
      <c r="G474" s="22">
        <v>151</v>
      </c>
      <c r="H474" s="22">
        <v>314</v>
      </c>
      <c r="I47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74" s="65">
        <f xml:space="preserve"> CustomerData[[#This Row],[Quantity]] *CustomerData[[#This Row],[Cost]]</f>
        <v>265005</v>
      </c>
      <c r="K474" s="65">
        <f xml:space="preserve"> CustomerData[[#This Row],[Quantity]] * CustomerData[[#This Row],[Price]]</f>
        <v>551070</v>
      </c>
      <c r="L474" s="65">
        <f xml:space="preserve"> CustomerData[[#This Row],[Price]] * CustomerData[[#This Row],[Discount]]</f>
        <v>78.5</v>
      </c>
      <c r="M474" s="67">
        <f xml:space="preserve"> (CustomerData[[#This Row],[Total_Revenue]]-CustomerData[[#This Row],[Discount_Amount]]) - CustomerData[[#This Row],[Total_Cost]]</f>
        <v>285986.5</v>
      </c>
      <c r="N474" s="69" t="str">
        <f xml:space="preserve"> IF(CustomerData[[#This Row],[Profit/Loss]] &lt; 0, "Loss", IF(CustomerData[[#This Row],[Profit/Loss]] &gt; 0, "Profit"))</f>
        <v>Profit</v>
      </c>
    </row>
    <row r="475" spans="1:14" ht="15.75" customHeight="1" x14ac:dyDescent="0.25">
      <c r="A475" s="22">
        <v>474</v>
      </c>
      <c r="B475" s="22" t="s">
        <v>664</v>
      </c>
      <c r="C475" s="22">
        <v>29</v>
      </c>
      <c r="D475" s="22" t="s">
        <v>192</v>
      </c>
      <c r="E47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75" s="22">
        <v>1784</v>
      </c>
      <c r="G475" s="22">
        <v>291</v>
      </c>
      <c r="H475" s="22">
        <v>448</v>
      </c>
      <c r="I47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75" s="65">
        <f xml:space="preserve"> CustomerData[[#This Row],[Quantity]] *CustomerData[[#This Row],[Cost]]</f>
        <v>519144</v>
      </c>
      <c r="K475" s="65">
        <f xml:space="preserve"> CustomerData[[#This Row],[Quantity]] * CustomerData[[#This Row],[Price]]</f>
        <v>799232</v>
      </c>
      <c r="L475" s="65">
        <f xml:space="preserve"> CustomerData[[#This Row],[Price]] * CustomerData[[#This Row],[Discount]]</f>
        <v>112</v>
      </c>
      <c r="M475" s="67">
        <f xml:space="preserve"> (CustomerData[[#This Row],[Total_Revenue]]-CustomerData[[#This Row],[Discount_Amount]]) - CustomerData[[#This Row],[Total_Cost]]</f>
        <v>279976</v>
      </c>
      <c r="N475" s="69" t="str">
        <f xml:space="preserve"> IF(CustomerData[[#This Row],[Profit/Loss]] &lt; 0, "Loss", IF(CustomerData[[#This Row],[Profit/Loss]] &gt; 0, "Profit"))</f>
        <v>Profit</v>
      </c>
    </row>
    <row r="476" spans="1:14" ht="15.75" customHeight="1" x14ac:dyDescent="0.25">
      <c r="A476" s="22">
        <v>475</v>
      </c>
      <c r="B476" s="22" t="s">
        <v>665</v>
      </c>
      <c r="C476" s="22">
        <v>62</v>
      </c>
      <c r="D476" s="22" t="s">
        <v>192</v>
      </c>
      <c r="E47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76" s="22">
        <v>1325</v>
      </c>
      <c r="G476" s="22">
        <v>355</v>
      </c>
      <c r="H476" s="22">
        <v>307</v>
      </c>
      <c r="I47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76" s="65">
        <f xml:space="preserve"> CustomerData[[#This Row],[Quantity]] *CustomerData[[#This Row],[Cost]]</f>
        <v>470375</v>
      </c>
      <c r="K476" s="65">
        <f xml:space="preserve"> CustomerData[[#This Row],[Quantity]] * CustomerData[[#This Row],[Price]]</f>
        <v>406775</v>
      </c>
      <c r="L476" s="65">
        <f xml:space="preserve"> CustomerData[[#This Row],[Price]] * CustomerData[[#This Row],[Discount]]</f>
        <v>46.05</v>
      </c>
      <c r="M476" s="67">
        <f xml:space="preserve"> (CustomerData[[#This Row],[Total_Revenue]]-CustomerData[[#This Row],[Discount_Amount]]) - CustomerData[[#This Row],[Total_Cost]]</f>
        <v>-63646.049999999988</v>
      </c>
      <c r="N476" s="69" t="str">
        <f xml:space="preserve"> IF(CustomerData[[#This Row],[Profit/Loss]] &lt; 0, "Loss", IF(CustomerData[[#This Row],[Profit/Loss]] &gt; 0, "Profit"))</f>
        <v>Loss</v>
      </c>
    </row>
    <row r="477" spans="1:14" ht="15.75" customHeight="1" x14ac:dyDescent="0.25">
      <c r="A477" s="22">
        <v>476</v>
      </c>
      <c r="B477" s="22" t="s">
        <v>666</v>
      </c>
      <c r="C477" s="22">
        <v>22</v>
      </c>
      <c r="D477" s="22" t="s">
        <v>192</v>
      </c>
      <c r="E47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77" s="22">
        <v>1501</v>
      </c>
      <c r="G477" s="22">
        <v>222</v>
      </c>
      <c r="H477" s="22">
        <v>327</v>
      </c>
      <c r="I47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77" s="65">
        <f xml:space="preserve"> CustomerData[[#This Row],[Quantity]] *CustomerData[[#This Row],[Cost]]</f>
        <v>333222</v>
      </c>
      <c r="K477" s="65">
        <f xml:space="preserve"> CustomerData[[#This Row],[Quantity]] * CustomerData[[#This Row],[Price]]</f>
        <v>490827</v>
      </c>
      <c r="L477" s="65">
        <f xml:space="preserve"> CustomerData[[#This Row],[Price]] * CustomerData[[#This Row],[Discount]]</f>
        <v>81.75</v>
      </c>
      <c r="M477" s="67">
        <f xml:space="preserve"> (CustomerData[[#This Row],[Total_Revenue]]-CustomerData[[#This Row],[Discount_Amount]]) - CustomerData[[#This Row],[Total_Cost]]</f>
        <v>157523.25</v>
      </c>
      <c r="N477" s="69" t="str">
        <f xml:space="preserve"> IF(CustomerData[[#This Row],[Profit/Loss]] &lt; 0, "Loss", IF(CustomerData[[#This Row],[Profit/Loss]] &gt; 0, "Profit"))</f>
        <v>Profit</v>
      </c>
    </row>
    <row r="478" spans="1:14" ht="15.75" customHeight="1" x14ac:dyDescent="0.25">
      <c r="A478" s="22">
        <v>477</v>
      </c>
      <c r="B478" s="22" t="s">
        <v>667</v>
      </c>
      <c r="C478" s="22">
        <v>60</v>
      </c>
      <c r="D478" s="22" t="s">
        <v>192</v>
      </c>
      <c r="E47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78" s="22">
        <v>2249</v>
      </c>
      <c r="G478" s="22">
        <v>392</v>
      </c>
      <c r="H478" s="22">
        <v>459</v>
      </c>
      <c r="I47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78" s="65">
        <f xml:space="preserve"> CustomerData[[#This Row],[Quantity]] *CustomerData[[#This Row],[Cost]]</f>
        <v>881608</v>
      </c>
      <c r="K478" s="65">
        <f xml:space="preserve"> CustomerData[[#This Row],[Quantity]] * CustomerData[[#This Row],[Price]]</f>
        <v>1032291</v>
      </c>
      <c r="L478" s="65">
        <f xml:space="preserve"> CustomerData[[#This Row],[Price]] * CustomerData[[#This Row],[Discount]]</f>
        <v>114.75</v>
      </c>
      <c r="M478" s="67">
        <f xml:space="preserve"> (CustomerData[[#This Row],[Total_Revenue]]-CustomerData[[#This Row],[Discount_Amount]]) - CustomerData[[#This Row],[Total_Cost]]</f>
        <v>150568.25</v>
      </c>
      <c r="N478" s="69" t="str">
        <f xml:space="preserve"> IF(CustomerData[[#This Row],[Profit/Loss]] &lt; 0, "Loss", IF(CustomerData[[#This Row],[Profit/Loss]] &gt; 0, "Profit"))</f>
        <v>Profit</v>
      </c>
    </row>
    <row r="479" spans="1:14" ht="15.75" customHeight="1" x14ac:dyDescent="0.25">
      <c r="A479" s="22">
        <v>478</v>
      </c>
      <c r="B479" s="22" t="s">
        <v>668</v>
      </c>
      <c r="C479" s="22">
        <v>21</v>
      </c>
      <c r="D479" s="22" t="s">
        <v>192</v>
      </c>
      <c r="E47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79" s="22">
        <v>1298</v>
      </c>
      <c r="G479" s="22">
        <v>243</v>
      </c>
      <c r="H479" s="22">
        <v>415</v>
      </c>
      <c r="I47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79" s="65">
        <f xml:space="preserve"> CustomerData[[#This Row],[Quantity]] *CustomerData[[#This Row],[Cost]]</f>
        <v>315414</v>
      </c>
      <c r="K479" s="65">
        <f xml:space="preserve"> CustomerData[[#This Row],[Quantity]] * CustomerData[[#This Row],[Price]]</f>
        <v>538670</v>
      </c>
      <c r="L479" s="65">
        <f xml:space="preserve"> CustomerData[[#This Row],[Price]] * CustomerData[[#This Row],[Discount]]</f>
        <v>62.25</v>
      </c>
      <c r="M479" s="67">
        <f xml:space="preserve"> (CustomerData[[#This Row],[Total_Revenue]]-CustomerData[[#This Row],[Discount_Amount]]) - CustomerData[[#This Row],[Total_Cost]]</f>
        <v>223193.75</v>
      </c>
      <c r="N479" s="69" t="str">
        <f xml:space="preserve"> IF(CustomerData[[#This Row],[Profit/Loss]] &lt; 0, "Loss", IF(CustomerData[[#This Row],[Profit/Loss]] &gt; 0, "Profit"))</f>
        <v>Profit</v>
      </c>
    </row>
    <row r="480" spans="1:14" ht="15.75" customHeight="1" x14ac:dyDescent="0.25">
      <c r="A480" s="22">
        <v>479</v>
      </c>
      <c r="B480" s="22" t="s">
        <v>669</v>
      </c>
      <c r="C480" s="22">
        <v>81</v>
      </c>
      <c r="D480" s="22" t="s">
        <v>190</v>
      </c>
      <c r="E48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80" s="22">
        <v>1340</v>
      </c>
      <c r="G480" s="22">
        <v>299</v>
      </c>
      <c r="H480" s="22">
        <v>488</v>
      </c>
      <c r="I48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80" s="65">
        <f xml:space="preserve"> CustomerData[[#This Row],[Quantity]] *CustomerData[[#This Row],[Cost]]</f>
        <v>400660</v>
      </c>
      <c r="K480" s="65">
        <f xml:space="preserve"> CustomerData[[#This Row],[Quantity]] * CustomerData[[#This Row],[Price]]</f>
        <v>653920</v>
      </c>
      <c r="L480" s="65">
        <f xml:space="preserve"> CustomerData[[#This Row],[Price]] * CustomerData[[#This Row],[Discount]]</f>
        <v>73.2</v>
      </c>
      <c r="M480" s="67">
        <f xml:space="preserve"> (CustomerData[[#This Row],[Total_Revenue]]-CustomerData[[#This Row],[Discount_Amount]]) - CustomerData[[#This Row],[Total_Cost]]</f>
        <v>253186.80000000005</v>
      </c>
      <c r="N480" s="69" t="str">
        <f xml:space="preserve"> IF(CustomerData[[#This Row],[Profit/Loss]] &lt; 0, "Loss", IF(CustomerData[[#This Row],[Profit/Loss]] &gt; 0, "Profit"))</f>
        <v>Profit</v>
      </c>
    </row>
    <row r="481" spans="1:14" ht="15.75" customHeight="1" x14ac:dyDescent="0.25">
      <c r="A481" s="22">
        <v>480</v>
      </c>
      <c r="B481" s="22" t="s">
        <v>670</v>
      </c>
      <c r="C481" s="22">
        <v>62</v>
      </c>
      <c r="D481" s="22" t="s">
        <v>190</v>
      </c>
      <c r="E48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81" s="22">
        <v>1024</v>
      </c>
      <c r="G481" s="22">
        <v>133</v>
      </c>
      <c r="H481" s="22">
        <v>231</v>
      </c>
      <c r="I48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81" s="65">
        <f xml:space="preserve"> CustomerData[[#This Row],[Quantity]] *CustomerData[[#This Row],[Cost]]</f>
        <v>136192</v>
      </c>
      <c r="K481" s="65">
        <f xml:space="preserve"> CustomerData[[#This Row],[Quantity]] * CustomerData[[#This Row],[Price]]</f>
        <v>236544</v>
      </c>
      <c r="L481" s="65">
        <f xml:space="preserve"> CustomerData[[#This Row],[Price]] * CustomerData[[#This Row],[Discount]]</f>
        <v>34.65</v>
      </c>
      <c r="M481" s="67">
        <f xml:space="preserve"> (CustomerData[[#This Row],[Total_Revenue]]-CustomerData[[#This Row],[Discount_Amount]]) - CustomerData[[#This Row],[Total_Cost]]</f>
        <v>100317.35</v>
      </c>
      <c r="N481" s="69" t="str">
        <f xml:space="preserve"> IF(CustomerData[[#This Row],[Profit/Loss]] &lt; 0, "Loss", IF(CustomerData[[#This Row],[Profit/Loss]] &gt; 0, "Profit"))</f>
        <v>Profit</v>
      </c>
    </row>
    <row r="482" spans="1:14" ht="15.75" customHeight="1" x14ac:dyDescent="0.25">
      <c r="A482" s="22">
        <v>481</v>
      </c>
      <c r="B482" s="22" t="s">
        <v>671</v>
      </c>
      <c r="C482" s="22">
        <v>17</v>
      </c>
      <c r="D482" s="22" t="s">
        <v>190</v>
      </c>
      <c r="E48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82" s="22">
        <v>1012</v>
      </c>
      <c r="G482" s="22">
        <v>318</v>
      </c>
      <c r="H482" s="22">
        <v>381</v>
      </c>
      <c r="I48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82" s="65">
        <f xml:space="preserve"> CustomerData[[#This Row],[Quantity]] *CustomerData[[#This Row],[Cost]]</f>
        <v>321816</v>
      </c>
      <c r="K482" s="65">
        <f xml:space="preserve"> CustomerData[[#This Row],[Quantity]] * CustomerData[[#This Row],[Price]]</f>
        <v>385572</v>
      </c>
      <c r="L482" s="65">
        <f xml:space="preserve"> CustomerData[[#This Row],[Price]] * CustomerData[[#This Row],[Discount]]</f>
        <v>57.15</v>
      </c>
      <c r="M482" s="67">
        <f xml:space="preserve"> (CustomerData[[#This Row],[Total_Revenue]]-CustomerData[[#This Row],[Discount_Amount]]) - CustomerData[[#This Row],[Total_Cost]]</f>
        <v>63698.849999999977</v>
      </c>
      <c r="N482" s="69" t="str">
        <f xml:space="preserve"> IF(CustomerData[[#This Row],[Profit/Loss]] &lt; 0, "Loss", IF(CustomerData[[#This Row],[Profit/Loss]] &gt; 0, "Profit"))</f>
        <v>Profit</v>
      </c>
    </row>
    <row r="483" spans="1:14" ht="15.75" customHeight="1" x14ac:dyDescent="0.25">
      <c r="A483" s="22">
        <v>482</v>
      </c>
      <c r="B483" s="22" t="s">
        <v>672</v>
      </c>
      <c r="C483" s="22">
        <v>68</v>
      </c>
      <c r="D483" s="22" t="s">
        <v>190</v>
      </c>
      <c r="E48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83" s="22">
        <v>1239</v>
      </c>
      <c r="G483" s="22">
        <v>191</v>
      </c>
      <c r="H483" s="22">
        <v>226</v>
      </c>
      <c r="I48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83" s="65">
        <f xml:space="preserve"> CustomerData[[#This Row],[Quantity]] *CustomerData[[#This Row],[Cost]]</f>
        <v>236649</v>
      </c>
      <c r="K483" s="65">
        <f xml:space="preserve"> CustomerData[[#This Row],[Quantity]] * CustomerData[[#This Row],[Price]]</f>
        <v>280014</v>
      </c>
      <c r="L483" s="65">
        <f xml:space="preserve"> CustomerData[[#This Row],[Price]] * CustomerData[[#This Row],[Discount]]</f>
        <v>33.9</v>
      </c>
      <c r="M483" s="67">
        <f xml:space="preserve"> (CustomerData[[#This Row],[Total_Revenue]]-CustomerData[[#This Row],[Discount_Amount]]) - CustomerData[[#This Row],[Total_Cost]]</f>
        <v>43331.099999999977</v>
      </c>
      <c r="N483" s="69" t="str">
        <f xml:space="preserve"> IF(CustomerData[[#This Row],[Profit/Loss]] &lt; 0, "Loss", IF(CustomerData[[#This Row],[Profit/Loss]] &gt; 0, "Profit"))</f>
        <v>Profit</v>
      </c>
    </row>
    <row r="484" spans="1:14" ht="15.75" customHeight="1" x14ac:dyDescent="0.25">
      <c r="A484" s="22">
        <v>483</v>
      </c>
      <c r="B484" s="22" t="s">
        <v>673</v>
      </c>
      <c r="C484" s="22">
        <v>60</v>
      </c>
      <c r="D484" s="22" t="s">
        <v>192</v>
      </c>
      <c r="E48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84" s="22">
        <v>2218</v>
      </c>
      <c r="G484" s="22">
        <v>384</v>
      </c>
      <c r="H484" s="22">
        <v>443</v>
      </c>
      <c r="I48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84" s="65">
        <f xml:space="preserve"> CustomerData[[#This Row],[Quantity]] *CustomerData[[#This Row],[Cost]]</f>
        <v>851712</v>
      </c>
      <c r="K484" s="65">
        <f xml:space="preserve"> CustomerData[[#This Row],[Quantity]] * CustomerData[[#This Row],[Price]]</f>
        <v>982574</v>
      </c>
      <c r="L484" s="65">
        <f xml:space="preserve"> CustomerData[[#This Row],[Price]] * CustomerData[[#This Row],[Discount]]</f>
        <v>110.75</v>
      </c>
      <c r="M484" s="67">
        <f xml:space="preserve"> (CustomerData[[#This Row],[Total_Revenue]]-CustomerData[[#This Row],[Discount_Amount]]) - CustomerData[[#This Row],[Total_Cost]]</f>
        <v>130751.25</v>
      </c>
      <c r="N484" s="69" t="str">
        <f xml:space="preserve"> IF(CustomerData[[#This Row],[Profit/Loss]] &lt; 0, "Loss", IF(CustomerData[[#This Row],[Profit/Loss]] &gt; 0, "Profit"))</f>
        <v>Profit</v>
      </c>
    </row>
    <row r="485" spans="1:14" ht="15.75" customHeight="1" x14ac:dyDescent="0.25">
      <c r="A485" s="22">
        <v>484</v>
      </c>
      <c r="B485" s="22" t="s">
        <v>674</v>
      </c>
      <c r="C485" s="22">
        <v>77</v>
      </c>
      <c r="D485" s="22" t="s">
        <v>190</v>
      </c>
      <c r="E48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85" s="22">
        <v>2217</v>
      </c>
      <c r="G485" s="22">
        <v>104</v>
      </c>
      <c r="H485" s="22">
        <v>360</v>
      </c>
      <c r="I48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85" s="65">
        <f xml:space="preserve"> CustomerData[[#This Row],[Quantity]] *CustomerData[[#This Row],[Cost]]</f>
        <v>230568</v>
      </c>
      <c r="K485" s="65">
        <f xml:space="preserve"> CustomerData[[#This Row],[Quantity]] * CustomerData[[#This Row],[Price]]</f>
        <v>798120</v>
      </c>
      <c r="L485" s="65">
        <f xml:space="preserve"> CustomerData[[#This Row],[Price]] * CustomerData[[#This Row],[Discount]]</f>
        <v>90</v>
      </c>
      <c r="M485" s="67">
        <f xml:space="preserve"> (CustomerData[[#This Row],[Total_Revenue]]-CustomerData[[#This Row],[Discount_Amount]]) - CustomerData[[#This Row],[Total_Cost]]</f>
        <v>567462</v>
      </c>
      <c r="N485" s="69" t="str">
        <f xml:space="preserve"> IF(CustomerData[[#This Row],[Profit/Loss]] &lt; 0, "Loss", IF(CustomerData[[#This Row],[Profit/Loss]] &gt; 0, "Profit"))</f>
        <v>Profit</v>
      </c>
    </row>
    <row r="486" spans="1:14" ht="15.75" customHeight="1" x14ac:dyDescent="0.25">
      <c r="A486" s="22">
        <v>485</v>
      </c>
      <c r="B486" s="22" t="s">
        <v>675</v>
      </c>
      <c r="C486" s="22">
        <v>32</v>
      </c>
      <c r="D486" s="22" t="s">
        <v>192</v>
      </c>
      <c r="E48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86" s="22">
        <v>1168</v>
      </c>
      <c r="G486" s="22">
        <v>311</v>
      </c>
      <c r="H486" s="22">
        <v>234</v>
      </c>
      <c r="I48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86" s="65">
        <f xml:space="preserve"> CustomerData[[#This Row],[Quantity]] *CustomerData[[#This Row],[Cost]]</f>
        <v>363248</v>
      </c>
      <c r="K486" s="65">
        <f xml:space="preserve"> CustomerData[[#This Row],[Quantity]] * CustomerData[[#This Row],[Price]]</f>
        <v>273312</v>
      </c>
      <c r="L486" s="65">
        <f xml:space="preserve"> CustomerData[[#This Row],[Price]] * CustomerData[[#This Row],[Discount]]</f>
        <v>35.1</v>
      </c>
      <c r="M486" s="67">
        <f xml:space="preserve"> (CustomerData[[#This Row],[Total_Revenue]]-CustomerData[[#This Row],[Discount_Amount]]) - CustomerData[[#This Row],[Total_Cost]]</f>
        <v>-89971.099999999977</v>
      </c>
      <c r="N486" s="69" t="str">
        <f xml:space="preserve"> IF(CustomerData[[#This Row],[Profit/Loss]] &lt; 0, "Loss", IF(CustomerData[[#This Row],[Profit/Loss]] &gt; 0, "Profit"))</f>
        <v>Loss</v>
      </c>
    </row>
    <row r="487" spans="1:14" ht="15.75" customHeight="1" x14ac:dyDescent="0.25">
      <c r="A487" s="22">
        <v>486</v>
      </c>
      <c r="B487" s="22" t="s">
        <v>676</v>
      </c>
      <c r="C487" s="22">
        <v>47</v>
      </c>
      <c r="D487" s="22" t="s">
        <v>192</v>
      </c>
      <c r="E48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87" s="22">
        <v>1457</v>
      </c>
      <c r="G487" s="22">
        <v>296</v>
      </c>
      <c r="H487" s="22">
        <v>358</v>
      </c>
      <c r="I48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87" s="65">
        <f xml:space="preserve"> CustomerData[[#This Row],[Quantity]] *CustomerData[[#This Row],[Cost]]</f>
        <v>431272</v>
      </c>
      <c r="K487" s="65">
        <f xml:space="preserve"> CustomerData[[#This Row],[Quantity]] * CustomerData[[#This Row],[Price]]</f>
        <v>521606</v>
      </c>
      <c r="L487" s="65">
        <f xml:space="preserve"> CustomerData[[#This Row],[Price]] * CustomerData[[#This Row],[Discount]]</f>
        <v>53.699999999999996</v>
      </c>
      <c r="M487" s="67">
        <f xml:space="preserve"> (CustomerData[[#This Row],[Total_Revenue]]-CustomerData[[#This Row],[Discount_Amount]]) - CustomerData[[#This Row],[Total_Cost]]</f>
        <v>90280.299999999988</v>
      </c>
      <c r="N487" s="69" t="str">
        <f xml:space="preserve"> IF(CustomerData[[#This Row],[Profit/Loss]] &lt; 0, "Loss", IF(CustomerData[[#This Row],[Profit/Loss]] &gt; 0, "Profit"))</f>
        <v>Profit</v>
      </c>
    </row>
    <row r="488" spans="1:14" ht="15.75" customHeight="1" x14ac:dyDescent="0.25">
      <c r="A488" s="22">
        <v>487</v>
      </c>
      <c r="B488" s="22" t="s">
        <v>677</v>
      </c>
      <c r="C488" s="22">
        <v>76</v>
      </c>
      <c r="D488" s="22" t="s">
        <v>192</v>
      </c>
      <c r="E48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88" s="22">
        <v>1568</v>
      </c>
      <c r="G488" s="22">
        <v>255</v>
      </c>
      <c r="H488" s="22">
        <v>324</v>
      </c>
      <c r="I48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88" s="65">
        <f xml:space="preserve"> CustomerData[[#This Row],[Quantity]] *CustomerData[[#This Row],[Cost]]</f>
        <v>399840</v>
      </c>
      <c r="K488" s="65">
        <f xml:space="preserve"> CustomerData[[#This Row],[Quantity]] * CustomerData[[#This Row],[Price]]</f>
        <v>508032</v>
      </c>
      <c r="L488" s="65">
        <f xml:space="preserve"> CustomerData[[#This Row],[Price]] * CustomerData[[#This Row],[Discount]]</f>
        <v>81</v>
      </c>
      <c r="M488" s="67">
        <f xml:space="preserve"> (CustomerData[[#This Row],[Total_Revenue]]-CustomerData[[#This Row],[Discount_Amount]]) - CustomerData[[#This Row],[Total_Cost]]</f>
        <v>108111</v>
      </c>
      <c r="N488" s="69" t="str">
        <f xml:space="preserve"> IF(CustomerData[[#This Row],[Profit/Loss]] &lt; 0, "Loss", IF(CustomerData[[#This Row],[Profit/Loss]] &gt; 0, "Profit"))</f>
        <v>Profit</v>
      </c>
    </row>
    <row r="489" spans="1:14" ht="15.75" customHeight="1" x14ac:dyDescent="0.25">
      <c r="A489" s="22">
        <v>488</v>
      </c>
      <c r="B489" s="22" t="s">
        <v>678</v>
      </c>
      <c r="C489" s="22">
        <v>55</v>
      </c>
      <c r="D489" s="22" t="s">
        <v>192</v>
      </c>
      <c r="E48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89" s="22">
        <v>1282</v>
      </c>
      <c r="G489" s="22">
        <v>345</v>
      </c>
      <c r="H489" s="22">
        <v>523</v>
      </c>
      <c r="I48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89" s="65">
        <f xml:space="preserve"> CustomerData[[#This Row],[Quantity]] *CustomerData[[#This Row],[Cost]]</f>
        <v>442290</v>
      </c>
      <c r="K489" s="65">
        <f xml:space="preserve"> CustomerData[[#This Row],[Quantity]] * CustomerData[[#This Row],[Price]]</f>
        <v>670486</v>
      </c>
      <c r="L489" s="65">
        <f xml:space="preserve"> CustomerData[[#This Row],[Price]] * CustomerData[[#This Row],[Discount]]</f>
        <v>78.45</v>
      </c>
      <c r="M489" s="67">
        <f xml:space="preserve"> (CustomerData[[#This Row],[Total_Revenue]]-CustomerData[[#This Row],[Discount_Amount]]) - CustomerData[[#This Row],[Total_Cost]]</f>
        <v>228117.55000000005</v>
      </c>
      <c r="N489" s="69" t="str">
        <f xml:space="preserve"> IF(CustomerData[[#This Row],[Profit/Loss]] &lt; 0, "Loss", IF(CustomerData[[#This Row],[Profit/Loss]] &gt; 0, "Profit"))</f>
        <v>Profit</v>
      </c>
    </row>
    <row r="490" spans="1:14" ht="15.75" customHeight="1" x14ac:dyDescent="0.25">
      <c r="A490" s="22">
        <v>489</v>
      </c>
      <c r="B490" s="22" t="s">
        <v>679</v>
      </c>
      <c r="C490" s="22">
        <v>51</v>
      </c>
      <c r="D490" s="22" t="s">
        <v>192</v>
      </c>
      <c r="E49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90" s="22">
        <v>2118</v>
      </c>
      <c r="G490" s="22">
        <v>322</v>
      </c>
      <c r="H490" s="22">
        <v>356</v>
      </c>
      <c r="I49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90" s="65">
        <f xml:space="preserve"> CustomerData[[#This Row],[Quantity]] *CustomerData[[#This Row],[Cost]]</f>
        <v>681996</v>
      </c>
      <c r="K490" s="65">
        <f xml:space="preserve"> CustomerData[[#This Row],[Quantity]] * CustomerData[[#This Row],[Price]]</f>
        <v>754008</v>
      </c>
      <c r="L490" s="65">
        <f xml:space="preserve"> CustomerData[[#This Row],[Price]] * CustomerData[[#This Row],[Discount]]</f>
        <v>89</v>
      </c>
      <c r="M490" s="67">
        <f xml:space="preserve"> (CustomerData[[#This Row],[Total_Revenue]]-CustomerData[[#This Row],[Discount_Amount]]) - CustomerData[[#This Row],[Total_Cost]]</f>
        <v>71923</v>
      </c>
      <c r="N490" s="69" t="str">
        <f xml:space="preserve"> IF(CustomerData[[#This Row],[Profit/Loss]] &lt; 0, "Loss", IF(CustomerData[[#This Row],[Profit/Loss]] &gt; 0, "Profit"))</f>
        <v>Profit</v>
      </c>
    </row>
    <row r="491" spans="1:14" ht="15.75" customHeight="1" x14ac:dyDescent="0.25">
      <c r="A491" s="22">
        <v>490</v>
      </c>
      <c r="B491" s="22" t="s">
        <v>680</v>
      </c>
      <c r="C491" s="22">
        <v>49</v>
      </c>
      <c r="D491" s="22" t="s">
        <v>190</v>
      </c>
      <c r="E49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91" s="22">
        <v>1201</v>
      </c>
      <c r="G491" s="22">
        <v>321</v>
      </c>
      <c r="H491" s="22">
        <v>321</v>
      </c>
      <c r="I49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91" s="65">
        <f xml:space="preserve"> CustomerData[[#This Row],[Quantity]] *CustomerData[[#This Row],[Cost]]</f>
        <v>385521</v>
      </c>
      <c r="K491" s="65">
        <f xml:space="preserve"> CustomerData[[#This Row],[Quantity]] * CustomerData[[#This Row],[Price]]</f>
        <v>385521</v>
      </c>
      <c r="L491" s="65">
        <f xml:space="preserve"> CustomerData[[#This Row],[Price]] * CustomerData[[#This Row],[Discount]]</f>
        <v>48.15</v>
      </c>
      <c r="M491" s="67">
        <f xml:space="preserve"> (CustomerData[[#This Row],[Total_Revenue]]-CustomerData[[#This Row],[Discount_Amount]]) - CustomerData[[#This Row],[Total_Cost]]</f>
        <v>-48.150000000023283</v>
      </c>
      <c r="N491" s="69" t="str">
        <f xml:space="preserve"> IF(CustomerData[[#This Row],[Profit/Loss]] &lt; 0, "Loss", IF(CustomerData[[#This Row],[Profit/Loss]] &gt; 0, "Profit"))</f>
        <v>Loss</v>
      </c>
    </row>
    <row r="492" spans="1:14" ht="15.75" customHeight="1" x14ac:dyDescent="0.25">
      <c r="A492" s="22">
        <v>491</v>
      </c>
      <c r="B492" s="22" t="s">
        <v>681</v>
      </c>
      <c r="C492" s="22">
        <v>18</v>
      </c>
      <c r="D492" s="22" t="s">
        <v>192</v>
      </c>
      <c r="E49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92" s="22">
        <v>2009</v>
      </c>
      <c r="G492" s="22">
        <v>146</v>
      </c>
      <c r="H492" s="22">
        <v>478</v>
      </c>
      <c r="I49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92" s="65">
        <f xml:space="preserve"> CustomerData[[#This Row],[Quantity]] *CustomerData[[#This Row],[Cost]]</f>
        <v>293314</v>
      </c>
      <c r="K492" s="65">
        <f xml:space="preserve"> CustomerData[[#This Row],[Quantity]] * CustomerData[[#This Row],[Price]]</f>
        <v>960302</v>
      </c>
      <c r="L492" s="65">
        <f xml:space="preserve"> CustomerData[[#This Row],[Price]] * CustomerData[[#This Row],[Discount]]</f>
        <v>119.5</v>
      </c>
      <c r="M492" s="67">
        <f xml:space="preserve"> (CustomerData[[#This Row],[Total_Revenue]]-CustomerData[[#This Row],[Discount_Amount]]) - CustomerData[[#This Row],[Total_Cost]]</f>
        <v>666868.5</v>
      </c>
      <c r="N492" s="69" t="str">
        <f xml:space="preserve"> IF(CustomerData[[#This Row],[Profit/Loss]] &lt; 0, "Loss", IF(CustomerData[[#This Row],[Profit/Loss]] &gt; 0, "Profit"))</f>
        <v>Profit</v>
      </c>
    </row>
    <row r="493" spans="1:14" ht="15.75" customHeight="1" x14ac:dyDescent="0.25">
      <c r="A493" s="22">
        <v>492</v>
      </c>
      <c r="B493" s="22" t="s">
        <v>682</v>
      </c>
      <c r="C493" s="22">
        <v>15</v>
      </c>
      <c r="D493" s="22" t="s">
        <v>190</v>
      </c>
      <c r="E49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93" s="22">
        <v>2162</v>
      </c>
      <c r="G493" s="22">
        <v>311</v>
      </c>
      <c r="H493" s="22">
        <v>359</v>
      </c>
      <c r="I49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93" s="65">
        <f xml:space="preserve"> CustomerData[[#This Row],[Quantity]] *CustomerData[[#This Row],[Cost]]</f>
        <v>672382</v>
      </c>
      <c r="K493" s="65">
        <f xml:space="preserve"> CustomerData[[#This Row],[Quantity]] * CustomerData[[#This Row],[Price]]</f>
        <v>776158</v>
      </c>
      <c r="L493" s="65">
        <f xml:space="preserve"> CustomerData[[#This Row],[Price]] * CustomerData[[#This Row],[Discount]]</f>
        <v>89.75</v>
      </c>
      <c r="M493" s="67">
        <f xml:space="preserve"> (CustomerData[[#This Row],[Total_Revenue]]-CustomerData[[#This Row],[Discount_Amount]]) - CustomerData[[#This Row],[Total_Cost]]</f>
        <v>103686.25</v>
      </c>
      <c r="N493" s="69" t="str">
        <f xml:space="preserve"> IF(CustomerData[[#This Row],[Profit/Loss]] &lt; 0, "Loss", IF(CustomerData[[#This Row],[Profit/Loss]] &gt; 0, "Profit"))</f>
        <v>Profit</v>
      </c>
    </row>
    <row r="494" spans="1:14" ht="15.75" customHeight="1" x14ac:dyDescent="0.25">
      <c r="A494" s="22">
        <v>493</v>
      </c>
      <c r="B494" s="22" t="s">
        <v>683</v>
      </c>
      <c r="C494" s="22">
        <v>57</v>
      </c>
      <c r="D494" s="22" t="s">
        <v>190</v>
      </c>
      <c r="E49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94" s="22">
        <v>2138</v>
      </c>
      <c r="G494" s="22">
        <v>336</v>
      </c>
      <c r="H494" s="22">
        <v>267</v>
      </c>
      <c r="I49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94" s="65">
        <f xml:space="preserve"> CustomerData[[#This Row],[Quantity]] *CustomerData[[#This Row],[Cost]]</f>
        <v>718368</v>
      </c>
      <c r="K494" s="65">
        <f xml:space="preserve"> CustomerData[[#This Row],[Quantity]] * CustomerData[[#This Row],[Price]]</f>
        <v>570846</v>
      </c>
      <c r="L494" s="65">
        <f xml:space="preserve"> CustomerData[[#This Row],[Price]] * CustomerData[[#This Row],[Discount]]</f>
        <v>66.75</v>
      </c>
      <c r="M494" s="67">
        <f xml:space="preserve"> (CustomerData[[#This Row],[Total_Revenue]]-CustomerData[[#This Row],[Discount_Amount]]) - CustomerData[[#This Row],[Total_Cost]]</f>
        <v>-147588.75</v>
      </c>
      <c r="N494" s="69" t="str">
        <f xml:space="preserve"> IF(CustomerData[[#This Row],[Profit/Loss]] &lt; 0, "Loss", IF(CustomerData[[#This Row],[Profit/Loss]] &gt; 0, "Profit"))</f>
        <v>Loss</v>
      </c>
    </row>
    <row r="495" spans="1:14" ht="15.75" customHeight="1" x14ac:dyDescent="0.25">
      <c r="A495" s="22">
        <v>494</v>
      </c>
      <c r="B495" s="22" t="s">
        <v>684</v>
      </c>
      <c r="C495" s="22">
        <v>74</v>
      </c>
      <c r="D495" s="22" t="s">
        <v>190</v>
      </c>
      <c r="E49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95" s="22">
        <v>2203</v>
      </c>
      <c r="G495" s="22">
        <v>204</v>
      </c>
      <c r="H495" s="22">
        <v>255</v>
      </c>
      <c r="I49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95" s="65">
        <f xml:space="preserve"> CustomerData[[#This Row],[Quantity]] *CustomerData[[#This Row],[Cost]]</f>
        <v>449412</v>
      </c>
      <c r="K495" s="65">
        <f xml:space="preserve"> CustomerData[[#This Row],[Quantity]] * CustomerData[[#This Row],[Price]]</f>
        <v>561765</v>
      </c>
      <c r="L495" s="65">
        <f xml:space="preserve"> CustomerData[[#This Row],[Price]] * CustomerData[[#This Row],[Discount]]</f>
        <v>63.75</v>
      </c>
      <c r="M495" s="67">
        <f xml:space="preserve"> (CustomerData[[#This Row],[Total_Revenue]]-CustomerData[[#This Row],[Discount_Amount]]) - CustomerData[[#This Row],[Total_Cost]]</f>
        <v>112289.25</v>
      </c>
      <c r="N495" s="69" t="str">
        <f xml:space="preserve"> IF(CustomerData[[#This Row],[Profit/Loss]] &lt; 0, "Loss", IF(CustomerData[[#This Row],[Profit/Loss]] &gt; 0, "Profit"))</f>
        <v>Profit</v>
      </c>
    </row>
    <row r="496" spans="1:14" ht="15.75" customHeight="1" x14ac:dyDescent="0.25">
      <c r="A496" s="22">
        <v>495</v>
      </c>
      <c r="B496" s="22" t="s">
        <v>685</v>
      </c>
      <c r="C496" s="22">
        <v>27</v>
      </c>
      <c r="D496" s="22" t="s">
        <v>190</v>
      </c>
      <c r="E49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96" s="22">
        <v>2027</v>
      </c>
      <c r="G496" s="22">
        <v>354</v>
      </c>
      <c r="H496" s="22">
        <v>223</v>
      </c>
      <c r="I49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96" s="65">
        <f xml:space="preserve"> CustomerData[[#This Row],[Quantity]] *CustomerData[[#This Row],[Cost]]</f>
        <v>717558</v>
      </c>
      <c r="K496" s="65">
        <f xml:space="preserve"> CustomerData[[#This Row],[Quantity]] * CustomerData[[#This Row],[Price]]</f>
        <v>452021</v>
      </c>
      <c r="L496" s="65">
        <f xml:space="preserve"> CustomerData[[#This Row],[Price]] * CustomerData[[#This Row],[Discount]]</f>
        <v>55.75</v>
      </c>
      <c r="M496" s="67">
        <f xml:space="preserve"> (CustomerData[[#This Row],[Total_Revenue]]-CustomerData[[#This Row],[Discount_Amount]]) - CustomerData[[#This Row],[Total_Cost]]</f>
        <v>-265592.75</v>
      </c>
      <c r="N496" s="69" t="str">
        <f xml:space="preserve"> IF(CustomerData[[#This Row],[Profit/Loss]] &lt; 0, "Loss", IF(CustomerData[[#This Row],[Profit/Loss]] &gt; 0, "Profit"))</f>
        <v>Loss</v>
      </c>
    </row>
    <row r="497" spans="1:14" ht="15.75" customHeight="1" x14ac:dyDescent="0.25">
      <c r="A497" s="22">
        <v>496</v>
      </c>
      <c r="B497" s="22" t="s">
        <v>686</v>
      </c>
      <c r="C497" s="22">
        <v>72</v>
      </c>
      <c r="D497" s="22" t="s">
        <v>192</v>
      </c>
      <c r="E49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97" s="22">
        <v>2394</v>
      </c>
      <c r="G497" s="22">
        <v>164</v>
      </c>
      <c r="H497" s="22">
        <v>499</v>
      </c>
      <c r="I49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97" s="65">
        <f xml:space="preserve"> CustomerData[[#This Row],[Quantity]] *CustomerData[[#This Row],[Cost]]</f>
        <v>392616</v>
      </c>
      <c r="K497" s="65">
        <f xml:space="preserve"> CustomerData[[#This Row],[Quantity]] * CustomerData[[#This Row],[Price]]</f>
        <v>1194606</v>
      </c>
      <c r="L497" s="65">
        <f xml:space="preserve"> CustomerData[[#This Row],[Price]] * CustomerData[[#This Row],[Discount]]</f>
        <v>124.75</v>
      </c>
      <c r="M497" s="67">
        <f xml:space="preserve"> (CustomerData[[#This Row],[Total_Revenue]]-CustomerData[[#This Row],[Discount_Amount]]) - CustomerData[[#This Row],[Total_Cost]]</f>
        <v>801865.25</v>
      </c>
      <c r="N497" s="69" t="str">
        <f xml:space="preserve"> IF(CustomerData[[#This Row],[Profit/Loss]] &lt; 0, "Loss", IF(CustomerData[[#This Row],[Profit/Loss]] &gt; 0, "Profit"))</f>
        <v>Profit</v>
      </c>
    </row>
    <row r="498" spans="1:14" ht="15.75" customHeight="1" x14ac:dyDescent="0.25">
      <c r="A498" s="22">
        <v>497</v>
      </c>
      <c r="B498" s="22" t="s">
        <v>687</v>
      </c>
      <c r="C498" s="22">
        <v>52</v>
      </c>
      <c r="D498" s="22" t="s">
        <v>190</v>
      </c>
      <c r="E49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98" s="22">
        <v>1552</v>
      </c>
      <c r="G498" s="22">
        <v>186</v>
      </c>
      <c r="H498" s="22">
        <v>327</v>
      </c>
      <c r="I49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98" s="65">
        <f xml:space="preserve"> CustomerData[[#This Row],[Quantity]] *CustomerData[[#This Row],[Cost]]</f>
        <v>288672</v>
      </c>
      <c r="K498" s="65">
        <f xml:space="preserve"> CustomerData[[#This Row],[Quantity]] * CustomerData[[#This Row],[Price]]</f>
        <v>507504</v>
      </c>
      <c r="L498" s="65">
        <f xml:space="preserve"> CustomerData[[#This Row],[Price]] * CustomerData[[#This Row],[Discount]]</f>
        <v>81.75</v>
      </c>
      <c r="M498" s="67">
        <f xml:space="preserve"> (CustomerData[[#This Row],[Total_Revenue]]-CustomerData[[#This Row],[Discount_Amount]]) - CustomerData[[#This Row],[Total_Cost]]</f>
        <v>218750.25</v>
      </c>
      <c r="N498" s="69" t="str">
        <f xml:space="preserve"> IF(CustomerData[[#This Row],[Profit/Loss]] &lt; 0, "Loss", IF(CustomerData[[#This Row],[Profit/Loss]] &gt; 0, "Profit"))</f>
        <v>Profit</v>
      </c>
    </row>
    <row r="499" spans="1:14" ht="15.75" customHeight="1" x14ac:dyDescent="0.25">
      <c r="A499" s="22">
        <v>498</v>
      </c>
      <c r="B499" s="22" t="s">
        <v>688</v>
      </c>
      <c r="C499" s="22">
        <v>23</v>
      </c>
      <c r="D499" s="22" t="s">
        <v>192</v>
      </c>
      <c r="E49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99" s="22">
        <v>1266</v>
      </c>
      <c r="G499" s="22">
        <v>269</v>
      </c>
      <c r="H499" s="22">
        <v>302</v>
      </c>
      <c r="I49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99" s="65">
        <f xml:space="preserve"> CustomerData[[#This Row],[Quantity]] *CustomerData[[#This Row],[Cost]]</f>
        <v>340554</v>
      </c>
      <c r="K499" s="65">
        <f xml:space="preserve"> CustomerData[[#This Row],[Quantity]] * CustomerData[[#This Row],[Price]]</f>
        <v>382332</v>
      </c>
      <c r="L499" s="65">
        <f xml:space="preserve"> CustomerData[[#This Row],[Price]] * CustomerData[[#This Row],[Discount]]</f>
        <v>45.3</v>
      </c>
      <c r="M499" s="67">
        <f xml:space="preserve"> (CustomerData[[#This Row],[Total_Revenue]]-CustomerData[[#This Row],[Discount_Amount]]) - CustomerData[[#This Row],[Total_Cost]]</f>
        <v>41732.700000000012</v>
      </c>
      <c r="N499" s="69" t="str">
        <f xml:space="preserve"> IF(CustomerData[[#This Row],[Profit/Loss]] &lt; 0, "Loss", IF(CustomerData[[#This Row],[Profit/Loss]] &gt; 0, "Profit"))</f>
        <v>Profit</v>
      </c>
    </row>
    <row r="500" spans="1:14" ht="15.75" customHeight="1" x14ac:dyDescent="0.25">
      <c r="A500" s="22">
        <v>499</v>
      </c>
      <c r="B500" s="22" t="s">
        <v>689</v>
      </c>
      <c r="C500" s="22">
        <v>37</v>
      </c>
      <c r="D500" s="22" t="s">
        <v>192</v>
      </c>
      <c r="E50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00" s="22">
        <v>1899</v>
      </c>
      <c r="G500" s="22">
        <v>141</v>
      </c>
      <c r="H500" s="22">
        <v>489</v>
      </c>
      <c r="I50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00" s="65">
        <f xml:space="preserve"> CustomerData[[#This Row],[Quantity]] *CustomerData[[#This Row],[Cost]]</f>
        <v>267759</v>
      </c>
      <c r="K500" s="65">
        <f xml:space="preserve"> CustomerData[[#This Row],[Quantity]] * CustomerData[[#This Row],[Price]]</f>
        <v>928611</v>
      </c>
      <c r="L500" s="65">
        <f xml:space="preserve"> CustomerData[[#This Row],[Price]] * CustomerData[[#This Row],[Discount]]</f>
        <v>122.25</v>
      </c>
      <c r="M500" s="67">
        <f xml:space="preserve"> (CustomerData[[#This Row],[Total_Revenue]]-CustomerData[[#This Row],[Discount_Amount]]) - CustomerData[[#This Row],[Total_Cost]]</f>
        <v>660729.75</v>
      </c>
      <c r="N500" s="69" t="str">
        <f xml:space="preserve"> IF(CustomerData[[#This Row],[Profit/Loss]] &lt; 0, "Loss", IF(CustomerData[[#This Row],[Profit/Loss]] &gt; 0, "Profit"))</f>
        <v>Profit</v>
      </c>
    </row>
    <row r="501" spans="1:14" ht="15.75" customHeight="1" x14ac:dyDescent="0.25">
      <c r="A501" s="22">
        <v>500</v>
      </c>
      <c r="B501" s="22" t="s">
        <v>690</v>
      </c>
      <c r="C501" s="22">
        <v>16</v>
      </c>
      <c r="D501" s="22" t="s">
        <v>192</v>
      </c>
      <c r="E50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01" s="22">
        <v>1756</v>
      </c>
      <c r="G501" s="22">
        <v>204</v>
      </c>
      <c r="H501" s="22">
        <v>310</v>
      </c>
      <c r="I50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01" s="65">
        <f xml:space="preserve"> CustomerData[[#This Row],[Quantity]] *CustomerData[[#This Row],[Cost]]</f>
        <v>358224</v>
      </c>
      <c r="K501" s="65">
        <f xml:space="preserve"> CustomerData[[#This Row],[Quantity]] * CustomerData[[#This Row],[Price]]</f>
        <v>544360</v>
      </c>
      <c r="L501" s="65">
        <f xml:space="preserve"> CustomerData[[#This Row],[Price]] * CustomerData[[#This Row],[Discount]]</f>
        <v>77.5</v>
      </c>
      <c r="M501" s="67">
        <f xml:space="preserve"> (CustomerData[[#This Row],[Total_Revenue]]-CustomerData[[#This Row],[Discount_Amount]]) - CustomerData[[#This Row],[Total_Cost]]</f>
        <v>186058.5</v>
      </c>
      <c r="N501" s="69" t="str">
        <f xml:space="preserve"> IF(CustomerData[[#This Row],[Profit/Loss]] &lt; 0, "Loss", IF(CustomerData[[#This Row],[Profit/Loss]] &gt; 0, "Profit"))</f>
        <v>Profit</v>
      </c>
    </row>
    <row r="502" spans="1:14" ht="15.75" customHeight="1" x14ac:dyDescent="0.25">
      <c r="A502" s="22">
        <v>501</v>
      </c>
      <c r="B502" s="22" t="s">
        <v>691</v>
      </c>
      <c r="C502" s="22">
        <v>22</v>
      </c>
      <c r="D502" s="22" t="s">
        <v>192</v>
      </c>
      <c r="E50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02" s="22">
        <v>1837</v>
      </c>
      <c r="G502" s="22">
        <v>211</v>
      </c>
      <c r="H502" s="22">
        <v>464</v>
      </c>
      <c r="I50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02" s="65">
        <f xml:space="preserve"> CustomerData[[#This Row],[Quantity]] *CustomerData[[#This Row],[Cost]]</f>
        <v>387607</v>
      </c>
      <c r="K502" s="65">
        <f xml:space="preserve"> CustomerData[[#This Row],[Quantity]] * CustomerData[[#This Row],[Price]]</f>
        <v>852368</v>
      </c>
      <c r="L502" s="65">
        <f xml:space="preserve"> CustomerData[[#This Row],[Price]] * CustomerData[[#This Row],[Discount]]</f>
        <v>116</v>
      </c>
      <c r="M502" s="67">
        <f xml:space="preserve"> (CustomerData[[#This Row],[Total_Revenue]]-CustomerData[[#This Row],[Discount_Amount]]) - CustomerData[[#This Row],[Total_Cost]]</f>
        <v>464645</v>
      </c>
      <c r="N502" s="69" t="str">
        <f xml:space="preserve"> IF(CustomerData[[#This Row],[Profit/Loss]] &lt; 0, "Loss", IF(CustomerData[[#This Row],[Profit/Loss]] &gt; 0, "Profit"))</f>
        <v>Profit</v>
      </c>
    </row>
    <row r="503" spans="1:14" ht="15.75" customHeight="1" x14ac:dyDescent="0.25">
      <c r="A503" s="22">
        <v>502</v>
      </c>
      <c r="B503" s="22" t="s">
        <v>692</v>
      </c>
      <c r="C503" s="22">
        <v>21</v>
      </c>
      <c r="D503" s="22" t="s">
        <v>192</v>
      </c>
      <c r="E50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03" s="22">
        <v>1526</v>
      </c>
      <c r="G503" s="22">
        <v>262</v>
      </c>
      <c r="H503" s="22">
        <v>316</v>
      </c>
      <c r="I50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03" s="65">
        <f xml:space="preserve"> CustomerData[[#This Row],[Quantity]] *CustomerData[[#This Row],[Cost]]</f>
        <v>399812</v>
      </c>
      <c r="K503" s="65">
        <f xml:space="preserve"> CustomerData[[#This Row],[Quantity]] * CustomerData[[#This Row],[Price]]</f>
        <v>482216</v>
      </c>
      <c r="L503" s="65">
        <f xml:space="preserve"> CustomerData[[#This Row],[Price]] * CustomerData[[#This Row],[Discount]]</f>
        <v>79</v>
      </c>
      <c r="M503" s="67">
        <f xml:space="preserve"> (CustomerData[[#This Row],[Total_Revenue]]-CustomerData[[#This Row],[Discount_Amount]]) - CustomerData[[#This Row],[Total_Cost]]</f>
        <v>82325</v>
      </c>
      <c r="N503" s="69" t="str">
        <f xml:space="preserve"> IF(CustomerData[[#This Row],[Profit/Loss]] &lt; 0, "Loss", IF(CustomerData[[#This Row],[Profit/Loss]] &gt; 0, "Profit"))</f>
        <v>Profit</v>
      </c>
    </row>
    <row r="504" spans="1:14" ht="15.75" customHeight="1" x14ac:dyDescent="0.25">
      <c r="A504" s="22">
        <v>503</v>
      </c>
      <c r="B504" s="22" t="s">
        <v>693</v>
      </c>
      <c r="C504" s="22">
        <v>32</v>
      </c>
      <c r="D504" s="22" t="s">
        <v>190</v>
      </c>
      <c r="E50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04" s="22">
        <v>1886</v>
      </c>
      <c r="G504" s="22">
        <v>363</v>
      </c>
      <c r="H504" s="22">
        <v>522</v>
      </c>
      <c r="I50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04" s="65">
        <f xml:space="preserve"> CustomerData[[#This Row],[Quantity]] *CustomerData[[#This Row],[Cost]]</f>
        <v>684618</v>
      </c>
      <c r="K504" s="65">
        <f xml:space="preserve"> CustomerData[[#This Row],[Quantity]] * CustomerData[[#This Row],[Price]]</f>
        <v>984492</v>
      </c>
      <c r="L504" s="65">
        <f xml:space="preserve"> CustomerData[[#This Row],[Price]] * CustomerData[[#This Row],[Discount]]</f>
        <v>130.5</v>
      </c>
      <c r="M504" s="67">
        <f xml:space="preserve"> (CustomerData[[#This Row],[Total_Revenue]]-CustomerData[[#This Row],[Discount_Amount]]) - CustomerData[[#This Row],[Total_Cost]]</f>
        <v>299743.5</v>
      </c>
      <c r="N504" s="69" t="str">
        <f xml:space="preserve"> IF(CustomerData[[#This Row],[Profit/Loss]] &lt; 0, "Loss", IF(CustomerData[[#This Row],[Profit/Loss]] &gt; 0, "Profit"))</f>
        <v>Profit</v>
      </c>
    </row>
    <row r="505" spans="1:14" ht="15.75" customHeight="1" x14ac:dyDescent="0.25">
      <c r="A505" s="22">
        <v>504</v>
      </c>
      <c r="B505" s="22" t="s">
        <v>694</v>
      </c>
      <c r="C505" s="22">
        <v>77</v>
      </c>
      <c r="D505" s="22" t="s">
        <v>190</v>
      </c>
      <c r="E50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05" s="22">
        <v>2098</v>
      </c>
      <c r="G505" s="22">
        <v>333</v>
      </c>
      <c r="H505" s="22">
        <v>223</v>
      </c>
      <c r="I50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05" s="65">
        <f xml:space="preserve"> CustomerData[[#This Row],[Quantity]] *CustomerData[[#This Row],[Cost]]</f>
        <v>698634</v>
      </c>
      <c r="K505" s="65">
        <f xml:space="preserve"> CustomerData[[#This Row],[Quantity]] * CustomerData[[#This Row],[Price]]</f>
        <v>467854</v>
      </c>
      <c r="L505" s="65">
        <f xml:space="preserve"> CustomerData[[#This Row],[Price]] * CustomerData[[#This Row],[Discount]]</f>
        <v>55.75</v>
      </c>
      <c r="M505" s="67">
        <f xml:space="preserve"> (CustomerData[[#This Row],[Total_Revenue]]-CustomerData[[#This Row],[Discount_Amount]]) - CustomerData[[#This Row],[Total_Cost]]</f>
        <v>-230835.75</v>
      </c>
      <c r="N505" s="69" t="str">
        <f xml:space="preserve"> IF(CustomerData[[#This Row],[Profit/Loss]] &lt; 0, "Loss", IF(CustomerData[[#This Row],[Profit/Loss]] &gt; 0, "Profit"))</f>
        <v>Loss</v>
      </c>
    </row>
    <row r="506" spans="1:14" ht="15.75" customHeight="1" x14ac:dyDescent="0.25">
      <c r="A506" s="22">
        <v>505</v>
      </c>
      <c r="B506" s="22" t="s">
        <v>695</v>
      </c>
      <c r="C506" s="22">
        <v>42</v>
      </c>
      <c r="D506" s="22" t="s">
        <v>190</v>
      </c>
      <c r="E50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06" s="22">
        <v>1518</v>
      </c>
      <c r="G506" s="22">
        <v>246</v>
      </c>
      <c r="H506" s="22">
        <v>334</v>
      </c>
      <c r="I50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06" s="65">
        <f xml:space="preserve"> CustomerData[[#This Row],[Quantity]] *CustomerData[[#This Row],[Cost]]</f>
        <v>373428</v>
      </c>
      <c r="K506" s="65">
        <f xml:space="preserve"> CustomerData[[#This Row],[Quantity]] * CustomerData[[#This Row],[Price]]</f>
        <v>507012</v>
      </c>
      <c r="L506" s="65">
        <f xml:space="preserve"> CustomerData[[#This Row],[Price]] * CustomerData[[#This Row],[Discount]]</f>
        <v>83.5</v>
      </c>
      <c r="M506" s="67">
        <f xml:space="preserve"> (CustomerData[[#This Row],[Total_Revenue]]-CustomerData[[#This Row],[Discount_Amount]]) - CustomerData[[#This Row],[Total_Cost]]</f>
        <v>133500.5</v>
      </c>
      <c r="N506" s="69" t="str">
        <f xml:space="preserve"> IF(CustomerData[[#This Row],[Profit/Loss]] &lt; 0, "Loss", IF(CustomerData[[#This Row],[Profit/Loss]] &gt; 0, "Profit"))</f>
        <v>Profit</v>
      </c>
    </row>
    <row r="507" spans="1:14" ht="15.75" customHeight="1" x14ac:dyDescent="0.25">
      <c r="A507" s="22">
        <v>506</v>
      </c>
      <c r="B507" s="22" t="s">
        <v>696</v>
      </c>
      <c r="C507" s="22">
        <v>71</v>
      </c>
      <c r="D507" s="22" t="s">
        <v>192</v>
      </c>
      <c r="E50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07" s="22">
        <v>1203</v>
      </c>
      <c r="G507" s="22">
        <v>383</v>
      </c>
      <c r="H507" s="22">
        <v>215</v>
      </c>
      <c r="I50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07" s="65">
        <f xml:space="preserve"> CustomerData[[#This Row],[Quantity]] *CustomerData[[#This Row],[Cost]]</f>
        <v>460749</v>
      </c>
      <c r="K507" s="65">
        <f xml:space="preserve"> CustomerData[[#This Row],[Quantity]] * CustomerData[[#This Row],[Price]]</f>
        <v>258645</v>
      </c>
      <c r="L507" s="65">
        <f xml:space="preserve"> CustomerData[[#This Row],[Price]] * CustomerData[[#This Row],[Discount]]</f>
        <v>32.25</v>
      </c>
      <c r="M507" s="67">
        <f xml:space="preserve"> (CustomerData[[#This Row],[Total_Revenue]]-CustomerData[[#This Row],[Discount_Amount]]) - CustomerData[[#This Row],[Total_Cost]]</f>
        <v>-202136.25</v>
      </c>
      <c r="N507" s="69" t="str">
        <f xml:space="preserve"> IF(CustomerData[[#This Row],[Profit/Loss]] &lt; 0, "Loss", IF(CustomerData[[#This Row],[Profit/Loss]] &gt; 0, "Profit"))</f>
        <v>Loss</v>
      </c>
    </row>
    <row r="508" spans="1:14" ht="15.75" customHeight="1" x14ac:dyDescent="0.25">
      <c r="A508" s="22">
        <v>507</v>
      </c>
      <c r="B508" s="22" t="s">
        <v>697</v>
      </c>
      <c r="C508" s="22">
        <v>82</v>
      </c>
      <c r="D508" s="22" t="s">
        <v>192</v>
      </c>
      <c r="E50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08" s="22">
        <v>1164</v>
      </c>
      <c r="G508" s="22">
        <v>394</v>
      </c>
      <c r="H508" s="22">
        <v>321</v>
      </c>
      <c r="I50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08" s="65">
        <f xml:space="preserve"> CustomerData[[#This Row],[Quantity]] *CustomerData[[#This Row],[Cost]]</f>
        <v>458616</v>
      </c>
      <c r="K508" s="65">
        <f xml:space="preserve"> CustomerData[[#This Row],[Quantity]] * CustomerData[[#This Row],[Price]]</f>
        <v>373644</v>
      </c>
      <c r="L508" s="65">
        <f xml:space="preserve"> CustomerData[[#This Row],[Price]] * CustomerData[[#This Row],[Discount]]</f>
        <v>48.15</v>
      </c>
      <c r="M508" s="67">
        <f xml:space="preserve"> (CustomerData[[#This Row],[Total_Revenue]]-CustomerData[[#This Row],[Discount_Amount]]) - CustomerData[[#This Row],[Total_Cost]]</f>
        <v>-85020.150000000023</v>
      </c>
      <c r="N508" s="69" t="str">
        <f xml:space="preserve"> IF(CustomerData[[#This Row],[Profit/Loss]] &lt; 0, "Loss", IF(CustomerData[[#This Row],[Profit/Loss]] &gt; 0, "Profit"))</f>
        <v>Loss</v>
      </c>
    </row>
    <row r="509" spans="1:14" ht="15.75" customHeight="1" x14ac:dyDescent="0.25">
      <c r="A509" s="22">
        <v>508</v>
      </c>
      <c r="B509" s="22" t="s">
        <v>698</v>
      </c>
      <c r="C509" s="22">
        <v>67</v>
      </c>
      <c r="D509" s="22" t="s">
        <v>192</v>
      </c>
      <c r="E50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09" s="22">
        <v>1779</v>
      </c>
      <c r="G509" s="22">
        <v>180</v>
      </c>
      <c r="H509" s="22">
        <v>252</v>
      </c>
      <c r="I50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09" s="65">
        <f xml:space="preserve"> CustomerData[[#This Row],[Quantity]] *CustomerData[[#This Row],[Cost]]</f>
        <v>320220</v>
      </c>
      <c r="K509" s="65">
        <f xml:space="preserve"> CustomerData[[#This Row],[Quantity]] * CustomerData[[#This Row],[Price]]</f>
        <v>448308</v>
      </c>
      <c r="L509" s="65">
        <f xml:space="preserve"> CustomerData[[#This Row],[Price]] * CustomerData[[#This Row],[Discount]]</f>
        <v>63</v>
      </c>
      <c r="M509" s="67">
        <f xml:space="preserve"> (CustomerData[[#This Row],[Total_Revenue]]-CustomerData[[#This Row],[Discount_Amount]]) - CustomerData[[#This Row],[Total_Cost]]</f>
        <v>128025</v>
      </c>
      <c r="N509" s="69" t="str">
        <f xml:space="preserve"> IF(CustomerData[[#This Row],[Profit/Loss]] &lt; 0, "Loss", IF(CustomerData[[#This Row],[Profit/Loss]] &gt; 0, "Profit"))</f>
        <v>Profit</v>
      </c>
    </row>
    <row r="510" spans="1:14" ht="15.75" customHeight="1" x14ac:dyDescent="0.25">
      <c r="A510" s="22">
        <v>509</v>
      </c>
      <c r="B510" s="22" t="s">
        <v>699</v>
      </c>
      <c r="C510" s="22">
        <v>83</v>
      </c>
      <c r="D510" s="22" t="s">
        <v>190</v>
      </c>
      <c r="E51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10" s="22">
        <v>1300</v>
      </c>
      <c r="G510" s="22">
        <v>130</v>
      </c>
      <c r="H510" s="22">
        <v>395</v>
      </c>
      <c r="I51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10" s="65">
        <f xml:space="preserve"> CustomerData[[#This Row],[Quantity]] *CustomerData[[#This Row],[Cost]]</f>
        <v>169000</v>
      </c>
      <c r="K510" s="65">
        <f xml:space="preserve"> CustomerData[[#This Row],[Quantity]] * CustomerData[[#This Row],[Price]]</f>
        <v>513500</v>
      </c>
      <c r="L510" s="65">
        <f xml:space="preserve"> CustomerData[[#This Row],[Price]] * CustomerData[[#This Row],[Discount]]</f>
        <v>59.25</v>
      </c>
      <c r="M510" s="67">
        <f xml:space="preserve"> (CustomerData[[#This Row],[Total_Revenue]]-CustomerData[[#This Row],[Discount_Amount]]) - CustomerData[[#This Row],[Total_Cost]]</f>
        <v>344440.75</v>
      </c>
      <c r="N510" s="69" t="str">
        <f xml:space="preserve"> IF(CustomerData[[#This Row],[Profit/Loss]] &lt; 0, "Loss", IF(CustomerData[[#This Row],[Profit/Loss]] &gt; 0, "Profit"))</f>
        <v>Profit</v>
      </c>
    </row>
    <row r="511" spans="1:14" ht="15.75" customHeight="1" x14ac:dyDescent="0.25">
      <c r="A511" s="22">
        <v>510</v>
      </c>
      <c r="B511" s="22" t="s">
        <v>700</v>
      </c>
      <c r="C511" s="22">
        <v>45</v>
      </c>
      <c r="D511" s="22" t="s">
        <v>190</v>
      </c>
      <c r="E51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11" s="22">
        <v>1653</v>
      </c>
      <c r="G511" s="22">
        <v>387</v>
      </c>
      <c r="H511" s="22">
        <v>315</v>
      </c>
      <c r="I51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11" s="65">
        <f xml:space="preserve"> CustomerData[[#This Row],[Quantity]] *CustomerData[[#This Row],[Cost]]</f>
        <v>639711</v>
      </c>
      <c r="K511" s="65">
        <f xml:space="preserve"> CustomerData[[#This Row],[Quantity]] * CustomerData[[#This Row],[Price]]</f>
        <v>520695</v>
      </c>
      <c r="L511" s="65">
        <f xml:space="preserve"> CustomerData[[#This Row],[Price]] * CustomerData[[#This Row],[Discount]]</f>
        <v>78.75</v>
      </c>
      <c r="M511" s="67">
        <f xml:space="preserve"> (CustomerData[[#This Row],[Total_Revenue]]-CustomerData[[#This Row],[Discount_Amount]]) - CustomerData[[#This Row],[Total_Cost]]</f>
        <v>-119094.75</v>
      </c>
      <c r="N511" s="69" t="str">
        <f xml:space="preserve"> IF(CustomerData[[#This Row],[Profit/Loss]] &lt; 0, "Loss", IF(CustomerData[[#This Row],[Profit/Loss]] &gt; 0, "Profit"))</f>
        <v>Loss</v>
      </c>
    </row>
    <row r="512" spans="1:14" ht="15.75" customHeight="1" x14ac:dyDescent="0.25">
      <c r="A512" s="22">
        <v>511</v>
      </c>
      <c r="B512" s="22" t="s">
        <v>701</v>
      </c>
      <c r="C512" s="22">
        <v>43</v>
      </c>
      <c r="D512" s="22" t="s">
        <v>192</v>
      </c>
      <c r="E51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12" s="22">
        <v>2099</v>
      </c>
      <c r="G512" s="22">
        <v>141</v>
      </c>
      <c r="H512" s="22">
        <v>346</v>
      </c>
      <c r="I51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12" s="65">
        <f xml:space="preserve"> CustomerData[[#This Row],[Quantity]] *CustomerData[[#This Row],[Cost]]</f>
        <v>295959</v>
      </c>
      <c r="K512" s="65">
        <f xml:space="preserve"> CustomerData[[#This Row],[Quantity]] * CustomerData[[#This Row],[Price]]</f>
        <v>726254</v>
      </c>
      <c r="L512" s="65">
        <f xml:space="preserve"> CustomerData[[#This Row],[Price]] * CustomerData[[#This Row],[Discount]]</f>
        <v>86.5</v>
      </c>
      <c r="M512" s="67">
        <f xml:space="preserve"> (CustomerData[[#This Row],[Total_Revenue]]-CustomerData[[#This Row],[Discount_Amount]]) - CustomerData[[#This Row],[Total_Cost]]</f>
        <v>430208.5</v>
      </c>
      <c r="N512" s="69" t="str">
        <f xml:space="preserve"> IF(CustomerData[[#This Row],[Profit/Loss]] &lt; 0, "Loss", IF(CustomerData[[#This Row],[Profit/Loss]] &gt; 0, "Profit"))</f>
        <v>Profit</v>
      </c>
    </row>
    <row r="513" spans="1:14" ht="15.75" customHeight="1" x14ac:dyDescent="0.25">
      <c r="A513" s="22">
        <v>512</v>
      </c>
      <c r="B513" s="22" t="s">
        <v>702</v>
      </c>
      <c r="C513" s="22">
        <v>49</v>
      </c>
      <c r="D513" s="22" t="s">
        <v>192</v>
      </c>
      <c r="E51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13" s="22">
        <v>2428</v>
      </c>
      <c r="G513" s="22">
        <v>175</v>
      </c>
      <c r="H513" s="22">
        <v>510</v>
      </c>
      <c r="I51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13" s="65">
        <f xml:space="preserve"> CustomerData[[#This Row],[Quantity]] *CustomerData[[#This Row],[Cost]]</f>
        <v>424900</v>
      </c>
      <c r="K513" s="65">
        <f xml:space="preserve"> CustomerData[[#This Row],[Quantity]] * CustomerData[[#This Row],[Price]]</f>
        <v>1238280</v>
      </c>
      <c r="L513" s="65">
        <f xml:space="preserve"> CustomerData[[#This Row],[Price]] * CustomerData[[#This Row],[Discount]]</f>
        <v>127.5</v>
      </c>
      <c r="M513" s="67">
        <f xml:space="preserve"> (CustomerData[[#This Row],[Total_Revenue]]-CustomerData[[#This Row],[Discount_Amount]]) - CustomerData[[#This Row],[Total_Cost]]</f>
        <v>813252.5</v>
      </c>
      <c r="N513" s="69" t="str">
        <f xml:space="preserve"> IF(CustomerData[[#This Row],[Profit/Loss]] &lt; 0, "Loss", IF(CustomerData[[#This Row],[Profit/Loss]] &gt; 0, "Profit"))</f>
        <v>Profit</v>
      </c>
    </row>
    <row r="514" spans="1:14" ht="15.75" customHeight="1" x14ac:dyDescent="0.25">
      <c r="A514" s="22">
        <v>513</v>
      </c>
      <c r="B514" s="22" t="s">
        <v>703</v>
      </c>
      <c r="C514" s="22">
        <v>33</v>
      </c>
      <c r="D514" s="22" t="s">
        <v>192</v>
      </c>
      <c r="E51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14" s="22">
        <v>1809</v>
      </c>
      <c r="G514" s="22">
        <v>203</v>
      </c>
      <c r="H514" s="22">
        <v>482</v>
      </c>
      <c r="I51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14" s="65">
        <f xml:space="preserve"> CustomerData[[#This Row],[Quantity]] *CustomerData[[#This Row],[Cost]]</f>
        <v>367227</v>
      </c>
      <c r="K514" s="65">
        <f xml:space="preserve"> CustomerData[[#This Row],[Quantity]] * CustomerData[[#This Row],[Price]]</f>
        <v>871938</v>
      </c>
      <c r="L514" s="65">
        <f xml:space="preserve"> CustomerData[[#This Row],[Price]] * CustomerData[[#This Row],[Discount]]</f>
        <v>120.5</v>
      </c>
      <c r="M514" s="67">
        <f xml:space="preserve"> (CustomerData[[#This Row],[Total_Revenue]]-CustomerData[[#This Row],[Discount_Amount]]) - CustomerData[[#This Row],[Total_Cost]]</f>
        <v>504590.5</v>
      </c>
      <c r="N514" s="69" t="str">
        <f xml:space="preserve"> IF(CustomerData[[#This Row],[Profit/Loss]] &lt; 0, "Loss", IF(CustomerData[[#This Row],[Profit/Loss]] &gt; 0, "Profit"))</f>
        <v>Profit</v>
      </c>
    </row>
    <row r="515" spans="1:14" ht="15.75" customHeight="1" x14ac:dyDescent="0.25">
      <c r="A515" s="22">
        <v>514</v>
      </c>
      <c r="B515" s="22" t="s">
        <v>704</v>
      </c>
      <c r="C515" s="22">
        <v>49</v>
      </c>
      <c r="D515" s="22" t="s">
        <v>192</v>
      </c>
      <c r="E51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15" s="22">
        <v>1372</v>
      </c>
      <c r="G515" s="22">
        <v>165</v>
      </c>
      <c r="H515" s="22">
        <v>218</v>
      </c>
      <c r="I51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15" s="65">
        <f xml:space="preserve"> CustomerData[[#This Row],[Quantity]] *CustomerData[[#This Row],[Cost]]</f>
        <v>226380</v>
      </c>
      <c r="K515" s="65">
        <f xml:space="preserve"> CustomerData[[#This Row],[Quantity]] * CustomerData[[#This Row],[Price]]</f>
        <v>299096</v>
      </c>
      <c r="L515" s="65">
        <f xml:space="preserve"> CustomerData[[#This Row],[Price]] * CustomerData[[#This Row],[Discount]]</f>
        <v>32.699999999999996</v>
      </c>
      <c r="M515" s="67">
        <f xml:space="preserve"> (CustomerData[[#This Row],[Total_Revenue]]-CustomerData[[#This Row],[Discount_Amount]]) - CustomerData[[#This Row],[Total_Cost]]</f>
        <v>72683.299999999988</v>
      </c>
      <c r="N515" s="69" t="str">
        <f xml:space="preserve"> IF(CustomerData[[#This Row],[Profit/Loss]] &lt; 0, "Loss", IF(CustomerData[[#This Row],[Profit/Loss]] &gt; 0, "Profit"))</f>
        <v>Profit</v>
      </c>
    </row>
    <row r="516" spans="1:14" ht="15.75" customHeight="1" x14ac:dyDescent="0.25">
      <c r="A516" s="22">
        <v>515</v>
      </c>
      <c r="B516" s="22" t="s">
        <v>705</v>
      </c>
      <c r="C516" s="22">
        <v>27</v>
      </c>
      <c r="D516" s="22" t="s">
        <v>190</v>
      </c>
      <c r="E51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16" s="22">
        <v>1126</v>
      </c>
      <c r="G516" s="22">
        <v>296</v>
      </c>
      <c r="H516" s="22">
        <v>315</v>
      </c>
      <c r="I51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16" s="65">
        <f xml:space="preserve"> CustomerData[[#This Row],[Quantity]] *CustomerData[[#This Row],[Cost]]</f>
        <v>333296</v>
      </c>
      <c r="K516" s="65">
        <f xml:space="preserve"> CustomerData[[#This Row],[Quantity]] * CustomerData[[#This Row],[Price]]</f>
        <v>354690</v>
      </c>
      <c r="L516" s="65">
        <f xml:space="preserve"> CustomerData[[#This Row],[Price]] * CustomerData[[#This Row],[Discount]]</f>
        <v>47.25</v>
      </c>
      <c r="M516" s="67">
        <f xml:space="preserve"> (CustomerData[[#This Row],[Total_Revenue]]-CustomerData[[#This Row],[Discount_Amount]]) - CustomerData[[#This Row],[Total_Cost]]</f>
        <v>21346.75</v>
      </c>
      <c r="N516" s="69" t="str">
        <f xml:space="preserve"> IF(CustomerData[[#This Row],[Profit/Loss]] &lt; 0, "Loss", IF(CustomerData[[#This Row],[Profit/Loss]] &gt; 0, "Profit"))</f>
        <v>Profit</v>
      </c>
    </row>
    <row r="517" spans="1:14" ht="15.75" customHeight="1" x14ac:dyDescent="0.25">
      <c r="A517" s="22">
        <v>516</v>
      </c>
      <c r="B517" s="22" t="s">
        <v>706</v>
      </c>
      <c r="C517" s="22">
        <v>39</v>
      </c>
      <c r="D517" s="22" t="s">
        <v>190</v>
      </c>
      <c r="E51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17" s="22">
        <v>1612</v>
      </c>
      <c r="G517" s="22">
        <v>281</v>
      </c>
      <c r="H517" s="22">
        <v>355</v>
      </c>
      <c r="I51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17" s="65">
        <f xml:space="preserve"> CustomerData[[#This Row],[Quantity]] *CustomerData[[#This Row],[Cost]]</f>
        <v>452972</v>
      </c>
      <c r="K517" s="65">
        <f xml:space="preserve"> CustomerData[[#This Row],[Quantity]] * CustomerData[[#This Row],[Price]]</f>
        <v>572260</v>
      </c>
      <c r="L517" s="65">
        <f xml:space="preserve"> CustomerData[[#This Row],[Price]] * CustomerData[[#This Row],[Discount]]</f>
        <v>88.75</v>
      </c>
      <c r="M517" s="67">
        <f xml:space="preserve"> (CustomerData[[#This Row],[Total_Revenue]]-CustomerData[[#This Row],[Discount_Amount]]) - CustomerData[[#This Row],[Total_Cost]]</f>
        <v>119199.25</v>
      </c>
      <c r="N517" s="69" t="str">
        <f xml:space="preserve"> IF(CustomerData[[#This Row],[Profit/Loss]] &lt; 0, "Loss", IF(CustomerData[[#This Row],[Profit/Loss]] &gt; 0, "Profit"))</f>
        <v>Profit</v>
      </c>
    </row>
    <row r="518" spans="1:14" ht="15.75" customHeight="1" x14ac:dyDescent="0.25">
      <c r="A518" s="22">
        <v>517</v>
      </c>
      <c r="B518" s="22" t="s">
        <v>707</v>
      </c>
      <c r="C518" s="22">
        <v>37</v>
      </c>
      <c r="D518" s="22" t="s">
        <v>192</v>
      </c>
      <c r="E51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18" s="22">
        <v>1199</v>
      </c>
      <c r="G518" s="22">
        <v>320</v>
      </c>
      <c r="H518" s="22">
        <v>415</v>
      </c>
      <c r="I51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18" s="65">
        <f xml:space="preserve"> CustomerData[[#This Row],[Quantity]] *CustomerData[[#This Row],[Cost]]</f>
        <v>383680</v>
      </c>
      <c r="K518" s="65">
        <f xml:space="preserve"> CustomerData[[#This Row],[Quantity]] * CustomerData[[#This Row],[Price]]</f>
        <v>497585</v>
      </c>
      <c r="L518" s="65">
        <f xml:space="preserve"> CustomerData[[#This Row],[Price]] * CustomerData[[#This Row],[Discount]]</f>
        <v>62.25</v>
      </c>
      <c r="M518" s="67">
        <f xml:space="preserve"> (CustomerData[[#This Row],[Total_Revenue]]-CustomerData[[#This Row],[Discount_Amount]]) - CustomerData[[#This Row],[Total_Cost]]</f>
        <v>113842.75</v>
      </c>
      <c r="N518" s="69" t="str">
        <f xml:space="preserve"> IF(CustomerData[[#This Row],[Profit/Loss]] &lt; 0, "Loss", IF(CustomerData[[#This Row],[Profit/Loss]] &gt; 0, "Profit"))</f>
        <v>Profit</v>
      </c>
    </row>
    <row r="519" spans="1:14" ht="15.75" customHeight="1" x14ac:dyDescent="0.25">
      <c r="A519" s="22">
        <v>518</v>
      </c>
      <c r="B519" s="22" t="s">
        <v>708</v>
      </c>
      <c r="C519" s="22">
        <v>44</v>
      </c>
      <c r="D519" s="22" t="s">
        <v>190</v>
      </c>
      <c r="E51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19" s="22">
        <v>1494</v>
      </c>
      <c r="G519" s="22">
        <v>207</v>
      </c>
      <c r="H519" s="22">
        <v>345</v>
      </c>
      <c r="I51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19" s="65">
        <f xml:space="preserve"> CustomerData[[#This Row],[Quantity]] *CustomerData[[#This Row],[Cost]]</f>
        <v>309258</v>
      </c>
      <c r="K519" s="65">
        <f xml:space="preserve"> CustomerData[[#This Row],[Quantity]] * CustomerData[[#This Row],[Price]]</f>
        <v>515430</v>
      </c>
      <c r="L519" s="65">
        <f xml:space="preserve"> CustomerData[[#This Row],[Price]] * CustomerData[[#This Row],[Discount]]</f>
        <v>51.75</v>
      </c>
      <c r="M519" s="67">
        <f xml:space="preserve"> (CustomerData[[#This Row],[Total_Revenue]]-CustomerData[[#This Row],[Discount_Amount]]) - CustomerData[[#This Row],[Total_Cost]]</f>
        <v>206120.25</v>
      </c>
      <c r="N519" s="69" t="str">
        <f xml:space="preserve"> IF(CustomerData[[#This Row],[Profit/Loss]] &lt; 0, "Loss", IF(CustomerData[[#This Row],[Profit/Loss]] &gt; 0, "Profit"))</f>
        <v>Profit</v>
      </c>
    </row>
    <row r="520" spans="1:14" ht="15.75" customHeight="1" x14ac:dyDescent="0.25">
      <c r="A520" s="22">
        <v>519</v>
      </c>
      <c r="B520" s="22" t="s">
        <v>709</v>
      </c>
      <c r="C520" s="22">
        <v>78</v>
      </c>
      <c r="D520" s="22" t="s">
        <v>192</v>
      </c>
      <c r="E52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20" s="22">
        <v>1590</v>
      </c>
      <c r="G520" s="22">
        <v>247</v>
      </c>
      <c r="H520" s="22">
        <v>455</v>
      </c>
      <c r="I52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20" s="65">
        <f xml:space="preserve"> CustomerData[[#This Row],[Quantity]] *CustomerData[[#This Row],[Cost]]</f>
        <v>392730</v>
      </c>
      <c r="K520" s="65">
        <f xml:space="preserve"> CustomerData[[#This Row],[Quantity]] * CustomerData[[#This Row],[Price]]</f>
        <v>723450</v>
      </c>
      <c r="L520" s="65">
        <f xml:space="preserve"> CustomerData[[#This Row],[Price]] * CustomerData[[#This Row],[Discount]]</f>
        <v>113.75</v>
      </c>
      <c r="M520" s="67">
        <f xml:space="preserve"> (CustomerData[[#This Row],[Total_Revenue]]-CustomerData[[#This Row],[Discount_Amount]]) - CustomerData[[#This Row],[Total_Cost]]</f>
        <v>330606.25</v>
      </c>
      <c r="N520" s="69" t="str">
        <f xml:space="preserve"> IF(CustomerData[[#This Row],[Profit/Loss]] &lt; 0, "Loss", IF(CustomerData[[#This Row],[Profit/Loss]] &gt; 0, "Profit"))</f>
        <v>Profit</v>
      </c>
    </row>
    <row r="521" spans="1:14" ht="15.75" customHeight="1" x14ac:dyDescent="0.25">
      <c r="A521" s="22">
        <v>520</v>
      </c>
      <c r="B521" s="22" t="s">
        <v>710</v>
      </c>
      <c r="C521" s="22">
        <v>38</v>
      </c>
      <c r="D521" s="22" t="s">
        <v>190</v>
      </c>
      <c r="E52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21" s="22">
        <v>1673</v>
      </c>
      <c r="G521" s="22">
        <v>400</v>
      </c>
      <c r="H521" s="22">
        <v>321</v>
      </c>
      <c r="I52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21" s="65">
        <f xml:space="preserve"> CustomerData[[#This Row],[Quantity]] *CustomerData[[#This Row],[Cost]]</f>
        <v>669200</v>
      </c>
      <c r="K521" s="65">
        <f xml:space="preserve"> CustomerData[[#This Row],[Quantity]] * CustomerData[[#This Row],[Price]]</f>
        <v>537033</v>
      </c>
      <c r="L521" s="65">
        <f xml:space="preserve"> CustomerData[[#This Row],[Price]] * CustomerData[[#This Row],[Discount]]</f>
        <v>80.25</v>
      </c>
      <c r="M521" s="67">
        <f xml:space="preserve"> (CustomerData[[#This Row],[Total_Revenue]]-CustomerData[[#This Row],[Discount_Amount]]) - CustomerData[[#This Row],[Total_Cost]]</f>
        <v>-132247.25</v>
      </c>
      <c r="N521" s="69" t="str">
        <f xml:space="preserve"> IF(CustomerData[[#This Row],[Profit/Loss]] &lt; 0, "Loss", IF(CustomerData[[#This Row],[Profit/Loss]] &gt; 0, "Profit"))</f>
        <v>Loss</v>
      </c>
    </row>
    <row r="522" spans="1:14" ht="15.75" customHeight="1" x14ac:dyDescent="0.25">
      <c r="A522" s="22">
        <v>521</v>
      </c>
      <c r="B522" s="22" t="s">
        <v>711</v>
      </c>
      <c r="C522" s="22">
        <v>23</v>
      </c>
      <c r="D522" s="22" t="s">
        <v>190</v>
      </c>
      <c r="E52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22" s="22">
        <v>1608</v>
      </c>
      <c r="G522" s="22">
        <v>360</v>
      </c>
      <c r="H522" s="22">
        <v>488</v>
      </c>
      <c r="I52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22" s="65">
        <f xml:space="preserve"> CustomerData[[#This Row],[Quantity]] *CustomerData[[#This Row],[Cost]]</f>
        <v>578880</v>
      </c>
      <c r="K522" s="65">
        <f xml:space="preserve"> CustomerData[[#This Row],[Quantity]] * CustomerData[[#This Row],[Price]]</f>
        <v>784704</v>
      </c>
      <c r="L522" s="65">
        <f xml:space="preserve"> CustomerData[[#This Row],[Price]] * CustomerData[[#This Row],[Discount]]</f>
        <v>122</v>
      </c>
      <c r="M522" s="67">
        <f xml:space="preserve"> (CustomerData[[#This Row],[Total_Revenue]]-CustomerData[[#This Row],[Discount_Amount]]) - CustomerData[[#This Row],[Total_Cost]]</f>
        <v>205702</v>
      </c>
      <c r="N522" s="69" t="str">
        <f xml:space="preserve"> IF(CustomerData[[#This Row],[Profit/Loss]] &lt; 0, "Loss", IF(CustomerData[[#This Row],[Profit/Loss]] &gt; 0, "Profit"))</f>
        <v>Profit</v>
      </c>
    </row>
    <row r="523" spans="1:14" ht="15.75" customHeight="1" x14ac:dyDescent="0.25">
      <c r="A523" s="22">
        <v>522</v>
      </c>
      <c r="B523" s="22" t="s">
        <v>712</v>
      </c>
      <c r="C523" s="22">
        <v>81</v>
      </c>
      <c r="D523" s="22" t="s">
        <v>192</v>
      </c>
      <c r="E52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23" s="22">
        <v>1609</v>
      </c>
      <c r="G523" s="22">
        <v>311</v>
      </c>
      <c r="H523" s="22">
        <v>437</v>
      </c>
      <c r="I52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23" s="65">
        <f xml:space="preserve"> CustomerData[[#This Row],[Quantity]] *CustomerData[[#This Row],[Cost]]</f>
        <v>500399</v>
      </c>
      <c r="K523" s="65">
        <f xml:space="preserve"> CustomerData[[#This Row],[Quantity]] * CustomerData[[#This Row],[Price]]</f>
        <v>703133</v>
      </c>
      <c r="L523" s="65">
        <f xml:space="preserve"> CustomerData[[#This Row],[Price]] * CustomerData[[#This Row],[Discount]]</f>
        <v>109.25</v>
      </c>
      <c r="M523" s="67">
        <f xml:space="preserve"> (CustomerData[[#This Row],[Total_Revenue]]-CustomerData[[#This Row],[Discount_Amount]]) - CustomerData[[#This Row],[Total_Cost]]</f>
        <v>202624.75</v>
      </c>
      <c r="N523" s="69" t="str">
        <f xml:space="preserve"> IF(CustomerData[[#This Row],[Profit/Loss]] &lt; 0, "Loss", IF(CustomerData[[#This Row],[Profit/Loss]] &gt; 0, "Profit"))</f>
        <v>Profit</v>
      </c>
    </row>
    <row r="524" spans="1:14" ht="15.75" customHeight="1" x14ac:dyDescent="0.25">
      <c r="A524" s="22">
        <v>523</v>
      </c>
      <c r="B524" s="22" t="s">
        <v>713</v>
      </c>
      <c r="C524" s="22">
        <v>79</v>
      </c>
      <c r="D524" s="22" t="s">
        <v>190</v>
      </c>
      <c r="E52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24" s="22">
        <v>1535</v>
      </c>
      <c r="G524" s="22">
        <v>353</v>
      </c>
      <c r="H524" s="22">
        <v>304</v>
      </c>
      <c r="I52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24" s="65">
        <f xml:space="preserve"> CustomerData[[#This Row],[Quantity]] *CustomerData[[#This Row],[Cost]]</f>
        <v>541855</v>
      </c>
      <c r="K524" s="65">
        <f xml:space="preserve"> CustomerData[[#This Row],[Quantity]] * CustomerData[[#This Row],[Price]]</f>
        <v>466640</v>
      </c>
      <c r="L524" s="65">
        <f xml:space="preserve"> CustomerData[[#This Row],[Price]] * CustomerData[[#This Row],[Discount]]</f>
        <v>76</v>
      </c>
      <c r="M524" s="67">
        <f xml:space="preserve"> (CustomerData[[#This Row],[Total_Revenue]]-CustomerData[[#This Row],[Discount_Amount]]) - CustomerData[[#This Row],[Total_Cost]]</f>
        <v>-75291</v>
      </c>
      <c r="N524" s="69" t="str">
        <f xml:space="preserve"> IF(CustomerData[[#This Row],[Profit/Loss]] &lt; 0, "Loss", IF(CustomerData[[#This Row],[Profit/Loss]] &gt; 0, "Profit"))</f>
        <v>Loss</v>
      </c>
    </row>
    <row r="525" spans="1:14" ht="15.75" customHeight="1" x14ac:dyDescent="0.25">
      <c r="A525" s="22">
        <v>524</v>
      </c>
      <c r="B525" s="22" t="s">
        <v>714</v>
      </c>
      <c r="C525" s="22">
        <v>67</v>
      </c>
      <c r="D525" s="22" t="s">
        <v>190</v>
      </c>
      <c r="E52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25" s="22">
        <v>1898</v>
      </c>
      <c r="G525" s="22">
        <v>358</v>
      </c>
      <c r="H525" s="22">
        <v>525</v>
      </c>
      <c r="I52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25" s="65">
        <f xml:space="preserve"> CustomerData[[#This Row],[Quantity]] *CustomerData[[#This Row],[Cost]]</f>
        <v>679484</v>
      </c>
      <c r="K525" s="65">
        <f xml:space="preserve"> CustomerData[[#This Row],[Quantity]] * CustomerData[[#This Row],[Price]]</f>
        <v>996450</v>
      </c>
      <c r="L525" s="65">
        <f xml:space="preserve"> CustomerData[[#This Row],[Price]] * CustomerData[[#This Row],[Discount]]</f>
        <v>131.25</v>
      </c>
      <c r="M525" s="67">
        <f xml:space="preserve"> (CustomerData[[#This Row],[Total_Revenue]]-CustomerData[[#This Row],[Discount_Amount]]) - CustomerData[[#This Row],[Total_Cost]]</f>
        <v>316834.75</v>
      </c>
      <c r="N525" s="69" t="str">
        <f xml:space="preserve"> IF(CustomerData[[#This Row],[Profit/Loss]] &lt; 0, "Loss", IF(CustomerData[[#This Row],[Profit/Loss]] &gt; 0, "Profit"))</f>
        <v>Profit</v>
      </c>
    </row>
    <row r="526" spans="1:14" ht="15.75" customHeight="1" x14ac:dyDescent="0.25">
      <c r="A526" s="22">
        <v>525</v>
      </c>
      <c r="B526" s="22" t="s">
        <v>715</v>
      </c>
      <c r="C526" s="22">
        <v>67</v>
      </c>
      <c r="D526" s="22" t="s">
        <v>190</v>
      </c>
      <c r="E52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26" s="22">
        <v>1259</v>
      </c>
      <c r="G526" s="22">
        <v>386</v>
      </c>
      <c r="H526" s="22">
        <v>324</v>
      </c>
      <c r="I52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26" s="65">
        <f xml:space="preserve"> CustomerData[[#This Row],[Quantity]] *CustomerData[[#This Row],[Cost]]</f>
        <v>485974</v>
      </c>
      <c r="K526" s="65">
        <f xml:space="preserve"> CustomerData[[#This Row],[Quantity]] * CustomerData[[#This Row],[Price]]</f>
        <v>407916</v>
      </c>
      <c r="L526" s="65">
        <f xml:space="preserve"> CustomerData[[#This Row],[Price]] * CustomerData[[#This Row],[Discount]]</f>
        <v>48.6</v>
      </c>
      <c r="M526" s="67">
        <f xml:space="preserve"> (CustomerData[[#This Row],[Total_Revenue]]-CustomerData[[#This Row],[Discount_Amount]]) - CustomerData[[#This Row],[Total_Cost]]</f>
        <v>-78106.599999999977</v>
      </c>
      <c r="N526" s="69" t="str">
        <f xml:space="preserve"> IF(CustomerData[[#This Row],[Profit/Loss]] &lt; 0, "Loss", IF(CustomerData[[#This Row],[Profit/Loss]] &gt; 0, "Profit"))</f>
        <v>Loss</v>
      </c>
    </row>
    <row r="527" spans="1:14" ht="15.75" customHeight="1" x14ac:dyDescent="0.25">
      <c r="A527" s="22">
        <v>526</v>
      </c>
      <c r="B527" s="22" t="s">
        <v>716</v>
      </c>
      <c r="C527" s="22">
        <v>76</v>
      </c>
      <c r="D527" s="22" t="s">
        <v>192</v>
      </c>
      <c r="E52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27" s="22">
        <v>2456</v>
      </c>
      <c r="G527" s="22">
        <v>385</v>
      </c>
      <c r="H527" s="22">
        <v>264</v>
      </c>
      <c r="I52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27" s="65">
        <f xml:space="preserve"> CustomerData[[#This Row],[Quantity]] *CustomerData[[#This Row],[Cost]]</f>
        <v>945560</v>
      </c>
      <c r="K527" s="65">
        <f xml:space="preserve"> CustomerData[[#This Row],[Quantity]] * CustomerData[[#This Row],[Price]]</f>
        <v>648384</v>
      </c>
      <c r="L527" s="65">
        <f xml:space="preserve"> CustomerData[[#This Row],[Price]] * CustomerData[[#This Row],[Discount]]</f>
        <v>66</v>
      </c>
      <c r="M527" s="67">
        <f xml:space="preserve"> (CustomerData[[#This Row],[Total_Revenue]]-CustomerData[[#This Row],[Discount_Amount]]) - CustomerData[[#This Row],[Total_Cost]]</f>
        <v>-297242</v>
      </c>
      <c r="N527" s="69" t="str">
        <f xml:space="preserve"> IF(CustomerData[[#This Row],[Profit/Loss]] &lt; 0, "Loss", IF(CustomerData[[#This Row],[Profit/Loss]] &gt; 0, "Profit"))</f>
        <v>Loss</v>
      </c>
    </row>
    <row r="528" spans="1:14" ht="15.75" customHeight="1" x14ac:dyDescent="0.25">
      <c r="A528" s="22">
        <v>527</v>
      </c>
      <c r="B528" s="22" t="s">
        <v>717</v>
      </c>
      <c r="C528" s="22">
        <v>65</v>
      </c>
      <c r="D528" s="22" t="s">
        <v>192</v>
      </c>
      <c r="E52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28" s="22">
        <v>1295</v>
      </c>
      <c r="G528" s="22">
        <v>272</v>
      </c>
      <c r="H528" s="22">
        <v>433</v>
      </c>
      <c r="I52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28" s="65">
        <f xml:space="preserve"> CustomerData[[#This Row],[Quantity]] *CustomerData[[#This Row],[Cost]]</f>
        <v>352240</v>
      </c>
      <c r="K528" s="65">
        <f xml:space="preserve"> CustomerData[[#This Row],[Quantity]] * CustomerData[[#This Row],[Price]]</f>
        <v>560735</v>
      </c>
      <c r="L528" s="65">
        <f xml:space="preserve"> CustomerData[[#This Row],[Price]] * CustomerData[[#This Row],[Discount]]</f>
        <v>64.95</v>
      </c>
      <c r="M528" s="67">
        <f xml:space="preserve"> (CustomerData[[#This Row],[Total_Revenue]]-CustomerData[[#This Row],[Discount_Amount]]) - CustomerData[[#This Row],[Total_Cost]]</f>
        <v>208430.05000000005</v>
      </c>
      <c r="N528" s="69" t="str">
        <f xml:space="preserve"> IF(CustomerData[[#This Row],[Profit/Loss]] &lt; 0, "Loss", IF(CustomerData[[#This Row],[Profit/Loss]] &gt; 0, "Profit"))</f>
        <v>Profit</v>
      </c>
    </row>
    <row r="529" spans="1:14" ht="15.75" customHeight="1" x14ac:dyDescent="0.25">
      <c r="A529" s="22">
        <v>528</v>
      </c>
      <c r="B529" s="22" t="s">
        <v>718</v>
      </c>
      <c r="C529" s="22">
        <v>83</v>
      </c>
      <c r="D529" s="22" t="s">
        <v>190</v>
      </c>
      <c r="E52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29" s="22">
        <v>1107</v>
      </c>
      <c r="G529" s="22">
        <v>230</v>
      </c>
      <c r="H529" s="22">
        <v>535</v>
      </c>
      <c r="I52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29" s="65">
        <f xml:space="preserve"> CustomerData[[#This Row],[Quantity]] *CustomerData[[#This Row],[Cost]]</f>
        <v>254610</v>
      </c>
      <c r="K529" s="65">
        <f xml:space="preserve"> CustomerData[[#This Row],[Quantity]] * CustomerData[[#This Row],[Price]]</f>
        <v>592245</v>
      </c>
      <c r="L529" s="65">
        <f xml:space="preserve"> CustomerData[[#This Row],[Price]] * CustomerData[[#This Row],[Discount]]</f>
        <v>80.25</v>
      </c>
      <c r="M529" s="67">
        <f xml:space="preserve"> (CustomerData[[#This Row],[Total_Revenue]]-CustomerData[[#This Row],[Discount_Amount]]) - CustomerData[[#This Row],[Total_Cost]]</f>
        <v>337554.75</v>
      </c>
      <c r="N529" s="69" t="str">
        <f xml:space="preserve"> IF(CustomerData[[#This Row],[Profit/Loss]] &lt; 0, "Loss", IF(CustomerData[[#This Row],[Profit/Loss]] &gt; 0, "Profit"))</f>
        <v>Profit</v>
      </c>
    </row>
    <row r="530" spans="1:14" ht="15.75" customHeight="1" x14ac:dyDescent="0.25">
      <c r="A530" s="22">
        <v>529</v>
      </c>
      <c r="B530" s="22" t="s">
        <v>719</v>
      </c>
      <c r="C530" s="22">
        <v>19</v>
      </c>
      <c r="D530" s="22" t="s">
        <v>192</v>
      </c>
      <c r="E53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30" s="22">
        <v>1838</v>
      </c>
      <c r="G530" s="22">
        <v>353</v>
      </c>
      <c r="H530" s="22">
        <v>232</v>
      </c>
      <c r="I53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30" s="65">
        <f xml:space="preserve"> CustomerData[[#This Row],[Quantity]] *CustomerData[[#This Row],[Cost]]</f>
        <v>648814</v>
      </c>
      <c r="K530" s="65">
        <f xml:space="preserve"> CustomerData[[#This Row],[Quantity]] * CustomerData[[#This Row],[Price]]</f>
        <v>426416</v>
      </c>
      <c r="L530" s="65">
        <f xml:space="preserve"> CustomerData[[#This Row],[Price]] * CustomerData[[#This Row],[Discount]]</f>
        <v>58</v>
      </c>
      <c r="M530" s="67">
        <f xml:space="preserve"> (CustomerData[[#This Row],[Total_Revenue]]-CustomerData[[#This Row],[Discount_Amount]]) - CustomerData[[#This Row],[Total_Cost]]</f>
        <v>-222456</v>
      </c>
      <c r="N530" s="69" t="str">
        <f xml:space="preserve"> IF(CustomerData[[#This Row],[Profit/Loss]] &lt; 0, "Loss", IF(CustomerData[[#This Row],[Profit/Loss]] &gt; 0, "Profit"))</f>
        <v>Loss</v>
      </c>
    </row>
    <row r="531" spans="1:14" ht="15.75" customHeight="1" x14ac:dyDescent="0.25">
      <c r="A531" s="22">
        <v>530</v>
      </c>
      <c r="B531" s="22" t="s">
        <v>720</v>
      </c>
      <c r="C531" s="22">
        <v>67</v>
      </c>
      <c r="D531" s="22" t="s">
        <v>192</v>
      </c>
      <c r="E53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31" s="22">
        <v>1747</v>
      </c>
      <c r="G531" s="22">
        <v>250</v>
      </c>
      <c r="H531" s="22">
        <v>467</v>
      </c>
      <c r="I53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31" s="65">
        <f xml:space="preserve"> CustomerData[[#This Row],[Quantity]] *CustomerData[[#This Row],[Cost]]</f>
        <v>436750</v>
      </c>
      <c r="K531" s="65">
        <f xml:space="preserve"> CustomerData[[#This Row],[Quantity]] * CustomerData[[#This Row],[Price]]</f>
        <v>815849</v>
      </c>
      <c r="L531" s="65">
        <f xml:space="preserve"> CustomerData[[#This Row],[Price]] * CustomerData[[#This Row],[Discount]]</f>
        <v>116.75</v>
      </c>
      <c r="M531" s="67">
        <f xml:space="preserve"> (CustomerData[[#This Row],[Total_Revenue]]-CustomerData[[#This Row],[Discount_Amount]]) - CustomerData[[#This Row],[Total_Cost]]</f>
        <v>378982.25</v>
      </c>
      <c r="N531" s="69" t="str">
        <f xml:space="preserve"> IF(CustomerData[[#This Row],[Profit/Loss]] &lt; 0, "Loss", IF(CustomerData[[#This Row],[Profit/Loss]] &gt; 0, "Profit"))</f>
        <v>Profit</v>
      </c>
    </row>
    <row r="532" spans="1:14" ht="15.75" customHeight="1" x14ac:dyDescent="0.25">
      <c r="A532" s="22">
        <v>531</v>
      </c>
      <c r="B532" s="22" t="s">
        <v>721</v>
      </c>
      <c r="C532" s="22">
        <v>57</v>
      </c>
      <c r="D532" s="22" t="s">
        <v>190</v>
      </c>
      <c r="E53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32" s="22">
        <v>1150</v>
      </c>
      <c r="G532" s="22">
        <v>129</v>
      </c>
      <c r="H532" s="22">
        <v>349</v>
      </c>
      <c r="I53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32" s="65">
        <f xml:space="preserve"> CustomerData[[#This Row],[Quantity]] *CustomerData[[#This Row],[Cost]]</f>
        <v>148350</v>
      </c>
      <c r="K532" s="65">
        <f xml:space="preserve"> CustomerData[[#This Row],[Quantity]] * CustomerData[[#This Row],[Price]]</f>
        <v>401350</v>
      </c>
      <c r="L532" s="65">
        <f xml:space="preserve"> CustomerData[[#This Row],[Price]] * CustomerData[[#This Row],[Discount]]</f>
        <v>52.35</v>
      </c>
      <c r="M532" s="67">
        <f xml:space="preserve"> (CustomerData[[#This Row],[Total_Revenue]]-CustomerData[[#This Row],[Discount_Amount]]) - CustomerData[[#This Row],[Total_Cost]]</f>
        <v>252947.65000000002</v>
      </c>
      <c r="N532" s="69" t="str">
        <f xml:space="preserve"> IF(CustomerData[[#This Row],[Profit/Loss]] &lt; 0, "Loss", IF(CustomerData[[#This Row],[Profit/Loss]] &gt; 0, "Profit"))</f>
        <v>Profit</v>
      </c>
    </row>
    <row r="533" spans="1:14" ht="15.75" customHeight="1" x14ac:dyDescent="0.25">
      <c r="A533" s="22">
        <v>532</v>
      </c>
      <c r="B533" s="22" t="s">
        <v>722</v>
      </c>
      <c r="C533" s="22">
        <v>69</v>
      </c>
      <c r="D533" s="22" t="s">
        <v>192</v>
      </c>
      <c r="E53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33" s="22">
        <v>1898</v>
      </c>
      <c r="G533" s="22">
        <v>278</v>
      </c>
      <c r="H533" s="22">
        <v>251</v>
      </c>
      <c r="I53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33" s="65">
        <f xml:space="preserve"> CustomerData[[#This Row],[Quantity]] *CustomerData[[#This Row],[Cost]]</f>
        <v>527644</v>
      </c>
      <c r="K533" s="65">
        <f xml:space="preserve"> CustomerData[[#This Row],[Quantity]] * CustomerData[[#This Row],[Price]]</f>
        <v>476398</v>
      </c>
      <c r="L533" s="65">
        <f xml:space="preserve"> CustomerData[[#This Row],[Price]] * CustomerData[[#This Row],[Discount]]</f>
        <v>62.75</v>
      </c>
      <c r="M533" s="67">
        <f xml:space="preserve"> (CustomerData[[#This Row],[Total_Revenue]]-CustomerData[[#This Row],[Discount_Amount]]) - CustomerData[[#This Row],[Total_Cost]]</f>
        <v>-51308.75</v>
      </c>
      <c r="N533" s="69" t="str">
        <f xml:space="preserve"> IF(CustomerData[[#This Row],[Profit/Loss]] &lt; 0, "Loss", IF(CustomerData[[#This Row],[Profit/Loss]] &gt; 0, "Profit"))</f>
        <v>Loss</v>
      </c>
    </row>
    <row r="534" spans="1:14" ht="15.75" customHeight="1" x14ac:dyDescent="0.25">
      <c r="A534" s="22">
        <v>533</v>
      </c>
      <c r="B534" s="22" t="s">
        <v>723</v>
      </c>
      <c r="C534" s="22">
        <v>22</v>
      </c>
      <c r="D534" s="22" t="s">
        <v>192</v>
      </c>
      <c r="E53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34" s="22">
        <v>1576</v>
      </c>
      <c r="G534" s="22">
        <v>214</v>
      </c>
      <c r="H534" s="22">
        <v>351</v>
      </c>
      <c r="I53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34" s="65">
        <f xml:space="preserve"> CustomerData[[#This Row],[Quantity]] *CustomerData[[#This Row],[Cost]]</f>
        <v>337264</v>
      </c>
      <c r="K534" s="65">
        <f xml:space="preserve"> CustomerData[[#This Row],[Quantity]] * CustomerData[[#This Row],[Price]]</f>
        <v>553176</v>
      </c>
      <c r="L534" s="65">
        <f xml:space="preserve"> CustomerData[[#This Row],[Price]] * CustomerData[[#This Row],[Discount]]</f>
        <v>87.75</v>
      </c>
      <c r="M534" s="67">
        <f xml:space="preserve"> (CustomerData[[#This Row],[Total_Revenue]]-CustomerData[[#This Row],[Discount_Amount]]) - CustomerData[[#This Row],[Total_Cost]]</f>
        <v>215824.25</v>
      </c>
      <c r="N534" s="69" t="str">
        <f xml:space="preserve"> IF(CustomerData[[#This Row],[Profit/Loss]] &lt; 0, "Loss", IF(CustomerData[[#This Row],[Profit/Loss]] &gt; 0, "Profit"))</f>
        <v>Profit</v>
      </c>
    </row>
    <row r="535" spans="1:14" ht="15.75" customHeight="1" x14ac:dyDescent="0.25">
      <c r="A535" s="22">
        <v>534</v>
      </c>
      <c r="B535" s="22" t="s">
        <v>724</v>
      </c>
      <c r="C535" s="22">
        <v>24</v>
      </c>
      <c r="D535" s="22" t="s">
        <v>190</v>
      </c>
      <c r="E53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35" s="22">
        <v>1222</v>
      </c>
      <c r="G535" s="22">
        <v>211</v>
      </c>
      <c r="H535" s="22">
        <v>550</v>
      </c>
      <c r="I53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35" s="65">
        <f xml:space="preserve"> CustomerData[[#This Row],[Quantity]] *CustomerData[[#This Row],[Cost]]</f>
        <v>257842</v>
      </c>
      <c r="K535" s="65">
        <f xml:space="preserve"> CustomerData[[#This Row],[Quantity]] * CustomerData[[#This Row],[Price]]</f>
        <v>672100</v>
      </c>
      <c r="L535" s="65">
        <f xml:space="preserve"> CustomerData[[#This Row],[Price]] * CustomerData[[#This Row],[Discount]]</f>
        <v>82.5</v>
      </c>
      <c r="M535" s="67">
        <f xml:space="preserve"> (CustomerData[[#This Row],[Total_Revenue]]-CustomerData[[#This Row],[Discount_Amount]]) - CustomerData[[#This Row],[Total_Cost]]</f>
        <v>414175.5</v>
      </c>
      <c r="N535" s="69" t="str">
        <f xml:space="preserve"> IF(CustomerData[[#This Row],[Profit/Loss]] &lt; 0, "Loss", IF(CustomerData[[#This Row],[Profit/Loss]] &gt; 0, "Profit"))</f>
        <v>Profit</v>
      </c>
    </row>
    <row r="536" spans="1:14" ht="15.75" customHeight="1" x14ac:dyDescent="0.25">
      <c r="A536" s="22">
        <v>535</v>
      </c>
      <c r="B536" s="22" t="s">
        <v>725</v>
      </c>
      <c r="C536" s="22">
        <v>75</v>
      </c>
      <c r="D536" s="22" t="s">
        <v>190</v>
      </c>
      <c r="E53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36" s="22">
        <v>1667</v>
      </c>
      <c r="G536" s="22">
        <v>110</v>
      </c>
      <c r="H536" s="22">
        <v>390</v>
      </c>
      <c r="I53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36" s="65">
        <f xml:space="preserve"> CustomerData[[#This Row],[Quantity]] *CustomerData[[#This Row],[Cost]]</f>
        <v>183370</v>
      </c>
      <c r="K536" s="65">
        <f xml:space="preserve"> CustomerData[[#This Row],[Quantity]] * CustomerData[[#This Row],[Price]]</f>
        <v>650130</v>
      </c>
      <c r="L536" s="65">
        <f xml:space="preserve"> CustomerData[[#This Row],[Price]] * CustomerData[[#This Row],[Discount]]</f>
        <v>97.5</v>
      </c>
      <c r="M536" s="67">
        <f xml:space="preserve"> (CustomerData[[#This Row],[Total_Revenue]]-CustomerData[[#This Row],[Discount_Amount]]) - CustomerData[[#This Row],[Total_Cost]]</f>
        <v>466662.5</v>
      </c>
      <c r="N536" s="69" t="str">
        <f xml:space="preserve"> IF(CustomerData[[#This Row],[Profit/Loss]] &lt; 0, "Loss", IF(CustomerData[[#This Row],[Profit/Loss]] &gt; 0, "Profit"))</f>
        <v>Profit</v>
      </c>
    </row>
    <row r="537" spans="1:14" ht="15.75" customHeight="1" x14ac:dyDescent="0.25">
      <c r="A537" s="22">
        <v>536</v>
      </c>
      <c r="B537" s="22" t="s">
        <v>726</v>
      </c>
      <c r="C537" s="22">
        <v>83</v>
      </c>
      <c r="D537" s="22" t="s">
        <v>190</v>
      </c>
      <c r="E53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37" s="22">
        <v>1729</v>
      </c>
      <c r="G537" s="22">
        <v>332</v>
      </c>
      <c r="H537" s="22">
        <v>497</v>
      </c>
      <c r="I53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37" s="65">
        <f xml:space="preserve"> CustomerData[[#This Row],[Quantity]] *CustomerData[[#This Row],[Cost]]</f>
        <v>574028</v>
      </c>
      <c r="K537" s="65">
        <f xml:space="preserve"> CustomerData[[#This Row],[Quantity]] * CustomerData[[#This Row],[Price]]</f>
        <v>859313</v>
      </c>
      <c r="L537" s="65">
        <f xml:space="preserve"> CustomerData[[#This Row],[Price]] * CustomerData[[#This Row],[Discount]]</f>
        <v>124.25</v>
      </c>
      <c r="M537" s="67">
        <f xml:space="preserve"> (CustomerData[[#This Row],[Total_Revenue]]-CustomerData[[#This Row],[Discount_Amount]]) - CustomerData[[#This Row],[Total_Cost]]</f>
        <v>285160.75</v>
      </c>
      <c r="N537" s="69" t="str">
        <f xml:space="preserve"> IF(CustomerData[[#This Row],[Profit/Loss]] &lt; 0, "Loss", IF(CustomerData[[#This Row],[Profit/Loss]] &gt; 0, "Profit"))</f>
        <v>Profit</v>
      </c>
    </row>
    <row r="538" spans="1:14" ht="15.75" customHeight="1" x14ac:dyDescent="0.25">
      <c r="A538" s="22">
        <v>537</v>
      </c>
      <c r="B538" s="22" t="s">
        <v>727</v>
      </c>
      <c r="C538" s="22">
        <v>77</v>
      </c>
      <c r="D538" s="22" t="s">
        <v>192</v>
      </c>
      <c r="E53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38" s="22">
        <v>1175</v>
      </c>
      <c r="G538" s="22">
        <v>149</v>
      </c>
      <c r="H538" s="22">
        <v>534</v>
      </c>
      <c r="I53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38" s="65">
        <f xml:space="preserve"> CustomerData[[#This Row],[Quantity]] *CustomerData[[#This Row],[Cost]]</f>
        <v>175075</v>
      </c>
      <c r="K538" s="65">
        <f xml:space="preserve"> CustomerData[[#This Row],[Quantity]] * CustomerData[[#This Row],[Price]]</f>
        <v>627450</v>
      </c>
      <c r="L538" s="65">
        <f xml:space="preserve"> CustomerData[[#This Row],[Price]] * CustomerData[[#This Row],[Discount]]</f>
        <v>80.099999999999994</v>
      </c>
      <c r="M538" s="67">
        <f xml:space="preserve"> (CustomerData[[#This Row],[Total_Revenue]]-CustomerData[[#This Row],[Discount_Amount]]) - CustomerData[[#This Row],[Total_Cost]]</f>
        <v>452294.9</v>
      </c>
      <c r="N538" s="69" t="str">
        <f xml:space="preserve"> IF(CustomerData[[#This Row],[Profit/Loss]] &lt; 0, "Loss", IF(CustomerData[[#This Row],[Profit/Loss]] &gt; 0, "Profit"))</f>
        <v>Profit</v>
      </c>
    </row>
    <row r="539" spans="1:14" ht="15.75" customHeight="1" x14ac:dyDescent="0.25">
      <c r="A539" s="22">
        <v>538</v>
      </c>
      <c r="B539" s="22" t="s">
        <v>728</v>
      </c>
      <c r="C539" s="22">
        <v>84</v>
      </c>
      <c r="D539" s="22" t="s">
        <v>190</v>
      </c>
      <c r="E53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39" s="22">
        <v>1792</v>
      </c>
      <c r="G539" s="22">
        <v>143</v>
      </c>
      <c r="H539" s="22">
        <v>484</v>
      </c>
      <c r="I53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39" s="65">
        <f xml:space="preserve"> CustomerData[[#This Row],[Quantity]] *CustomerData[[#This Row],[Cost]]</f>
        <v>256256</v>
      </c>
      <c r="K539" s="65">
        <f xml:space="preserve"> CustomerData[[#This Row],[Quantity]] * CustomerData[[#This Row],[Price]]</f>
        <v>867328</v>
      </c>
      <c r="L539" s="65">
        <f xml:space="preserve"> CustomerData[[#This Row],[Price]] * CustomerData[[#This Row],[Discount]]</f>
        <v>121</v>
      </c>
      <c r="M539" s="67">
        <f xml:space="preserve"> (CustomerData[[#This Row],[Total_Revenue]]-CustomerData[[#This Row],[Discount_Amount]]) - CustomerData[[#This Row],[Total_Cost]]</f>
        <v>610951</v>
      </c>
      <c r="N539" s="69" t="str">
        <f xml:space="preserve"> IF(CustomerData[[#This Row],[Profit/Loss]] &lt; 0, "Loss", IF(CustomerData[[#This Row],[Profit/Loss]] &gt; 0, "Profit"))</f>
        <v>Profit</v>
      </c>
    </row>
    <row r="540" spans="1:14" ht="15.75" customHeight="1" x14ac:dyDescent="0.25">
      <c r="A540" s="22">
        <v>539</v>
      </c>
      <c r="B540" s="22" t="s">
        <v>729</v>
      </c>
      <c r="C540" s="22">
        <v>85</v>
      </c>
      <c r="D540" s="22" t="s">
        <v>192</v>
      </c>
      <c r="E54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40" s="22">
        <v>1676</v>
      </c>
      <c r="G540" s="22">
        <v>259</v>
      </c>
      <c r="H540" s="22">
        <v>358</v>
      </c>
      <c r="I54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40" s="65">
        <f xml:space="preserve"> CustomerData[[#This Row],[Quantity]] *CustomerData[[#This Row],[Cost]]</f>
        <v>434084</v>
      </c>
      <c r="K540" s="65">
        <f xml:space="preserve"> CustomerData[[#This Row],[Quantity]] * CustomerData[[#This Row],[Price]]</f>
        <v>600008</v>
      </c>
      <c r="L540" s="65">
        <f xml:space="preserve"> CustomerData[[#This Row],[Price]] * CustomerData[[#This Row],[Discount]]</f>
        <v>89.5</v>
      </c>
      <c r="M540" s="67">
        <f xml:space="preserve"> (CustomerData[[#This Row],[Total_Revenue]]-CustomerData[[#This Row],[Discount_Amount]]) - CustomerData[[#This Row],[Total_Cost]]</f>
        <v>165834.5</v>
      </c>
      <c r="N540" s="69" t="str">
        <f xml:space="preserve"> IF(CustomerData[[#This Row],[Profit/Loss]] &lt; 0, "Loss", IF(CustomerData[[#This Row],[Profit/Loss]] &gt; 0, "Profit"))</f>
        <v>Profit</v>
      </c>
    </row>
    <row r="541" spans="1:14" ht="15.75" customHeight="1" x14ac:dyDescent="0.25">
      <c r="A541" s="22">
        <v>540</v>
      </c>
      <c r="B541" s="22" t="s">
        <v>730</v>
      </c>
      <c r="C541" s="22">
        <v>58</v>
      </c>
      <c r="D541" s="22" t="s">
        <v>190</v>
      </c>
      <c r="E54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41" s="22">
        <v>1841</v>
      </c>
      <c r="G541" s="22">
        <v>303</v>
      </c>
      <c r="H541" s="22">
        <v>527</v>
      </c>
      <c r="I54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41" s="65">
        <f xml:space="preserve"> CustomerData[[#This Row],[Quantity]] *CustomerData[[#This Row],[Cost]]</f>
        <v>557823</v>
      </c>
      <c r="K541" s="65">
        <f xml:space="preserve"> CustomerData[[#This Row],[Quantity]] * CustomerData[[#This Row],[Price]]</f>
        <v>970207</v>
      </c>
      <c r="L541" s="65">
        <f xml:space="preserve"> CustomerData[[#This Row],[Price]] * CustomerData[[#This Row],[Discount]]</f>
        <v>131.75</v>
      </c>
      <c r="M541" s="67">
        <f xml:space="preserve"> (CustomerData[[#This Row],[Total_Revenue]]-CustomerData[[#This Row],[Discount_Amount]]) - CustomerData[[#This Row],[Total_Cost]]</f>
        <v>412252.25</v>
      </c>
      <c r="N541" s="69" t="str">
        <f xml:space="preserve"> IF(CustomerData[[#This Row],[Profit/Loss]] &lt; 0, "Loss", IF(CustomerData[[#This Row],[Profit/Loss]] &gt; 0, "Profit"))</f>
        <v>Profit</v>
      </c>
    </row>
    <row r="542" spans="1:14" ht="15.75" customHeight="1" x14ac:dyDescent="0.25">
      <c r="A542" s="22">
        <v>541</v>
      </c>
      <c r="B542" s="22" t="s">
        <v>731</v>
      </c>
      <c r="C542" s="22">
        <v>40</v>
      </c>
      <c r="D542" s="22" t="s">
        <v>192</v>
      </c>
      <c r="E54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42" s="22">
        <v>1404</v>
      </c>
      <c r="G542" s="22">
        <v>197</v>
      </c>
      <c r="H542" s="22">
        <v>202</v>
      </c>
      <c r="I54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42" s="65">
        <f xml:space="preserve"> CustomerData[[#This Row],[Quantity]] *CustomerData[[#This Row],[Cost]]</f>
        <v>276588</v>
      </c>
      <c r="K542" s="65">
        <f xml:space="preserve"> CustomerData[[#This Row],[Quantity]] * CustomerData[[#This Row],[Price]]</f>
        <v>283608</v>
      </c>
      <c r="L542" s="65">
        <f xml:space="preserve"> CustomerData[[#This Row],[Price]] * CustomerData[[#This Row],[Discount]]</f>
        <v>30.299999999999997</v>
      </c>
      <c r="M542" s="67">
        <f xml:space="preserve"> (CustomerData[[#This Row],[Total_Revenue]]-CustomerData[[#This Row],[Discount_Amount]]) - CustomerData[[#This Row],[Total_Cost]]</f>
        <v>6989.7000000000116</v>
      </c>
      <c r="N542" s="69" t="str">
        <f xml:space="preserve"> IF(CustomerData[[#This Row],[Profit/Loss]] &lt; 0, "Loss", IF(CustomerData[[#This Row],[Profit/Loss]] &gt; 0, "Profit"))</f>
        <v>Profit</v>
      </c>
    </row>
    <row r="543" spans="1:14" ht="15.75" customHeight="1" x14ac:dyDescent="0.25">
      <c r="A543" s="22">
        <v>542</v>
      </c>
      <c r="B543" s="22" t="s">
        <v>732</v>
      </c>
      <c r="C543" s="22">
        <v>48</v>
      </c>
      <c r="D543" s="22" t="s">
        <v>192</v>
      </c>
      <c r="E54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43" s="22">
        <v>2300</v>
      </c>
      <c r="G543" s="22">
        <v>251</v>
      </c>
      <c r="H543" s="22">
        <v>402</v>
      </c>
      <c r="I54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43" s="65">
        <f xml:space="preserve"> CustomerData[[#This Row],[Quantity]] *CustomerData[[#This Row],[Cost]]</f>
        <v>577300</v>
      </c>
      <c r="K543" s="65">
        <f xml:space="preserve"> CustomerData[[#This Row],[Quantity]] * CustomerData[[#This Row],[Price]]</f>
        <v>924600</v>
      </c>
      <c r="L543" s="65">
        <f xml:space="preserve"> CustomerData[[#This Row],[Price]] * CustomerData[[#This Row],[Discount]]</f>
        <v>100.5</v>
      </c>
      <c r="M543" s="67">
        <f xml:space="preserve"> (CustomerData[[#This Row],[Total_Revenue]]-CustomerData[[#This Row],[Discount_Amount]]) - CustomerData[[#This Row],[Total_Cost]]</f>
        <v>347199.5</v>
      </c>
      <c r="N543" s="69" t="str">
        <f xml:space="preserve"> IF(CustomerData[[#This Row],[Profit/Loss]] &lt; 0, "Loss", IF(CustomerData[[#This Row],[Profit/Loss]] &gt; 0, "Profit"))</f>
        <v>Profit</v>
      </c>
    </row>
    <row r="544" spans="1:14" ht="15.75" customHeight="1" x14ac:dyDescent="0.25">
      <c r="A544" s="22">
        <v>543</v>
      </c>
      <c r="B544" s="22" t="s">
        <v>733</v>
      </c>
      <c r="C544" s="22">
        <v>43</v>
      </c>
      <c r="D544" s="22" t="s">
        <v>192</v>
      </c>
      <c r="E54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44" s="22">
        <v>1015</v>
      </c>
      <c r="G544" s="22">
        <v>332</v>
      </c>
      <c r="H544" s="22">
        <v>270</v>
      </c>
      <c r="I54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44" s="65">
        <f xml:space="preserve"> CustomerData[[#This Row],[Quantity]] *CustomerData[[#This Row],[Cost]]</f>
        <v>336980</v>
      </c>
      <c r="K544" s="65">
        <f xml:space="preserve"> CustomerData[[#This Row],[Quantity]] * CustomerData[[#This Row],[Price]]</f>
        <v>274050</v>
      </c>
      <c r="L544" s="65">
        <f xml:space="preserve"> CustomerData[[#This Row],[Price]] * CustomerData[[#This Row],[Discount]]</f>
        <v>40.5</v>
      </c>
      <c r="M544" s="67">
        <f xml:space="preserve"> (CustomerData[[#This Row],[Total_Revenue]]-CustomerData[[#This Row],[Discount_Amount]]) - CustomerData[[#This Row],[Total_Cost]]</f>
        <v>-62970.5</v>
      </c>
      <c r="N544" s="69" t="str">
        <f xml:space="preserve"> IF(CustomerData[[#This Row],[Profit/Loss]] &lt; 0, "Loss", IF(CustomerData[[#This Row],[Profit/Loss]] &gt; 0, "Profit"))</f>
        <v>Loss</v>
      </c>
    </row>
    <row r="545" spans="1:14" ht="15.75" customHeight="1" x14ac:dyDescent="0.25">
      <c r="A545" s="22">
        <v>544</v>
      </c>
      <c r="B545" s="22" t="s">
        <v>734</v>
      </c>
      <c r="C545" s="22">
        <v>54</v>
      </c>
      <c r="D545" s="22" t="s">
        <v>190</v>
      </c>
      <c r="E54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45" s="22">
        <v>2329</v>
      </c>
      <c r="G545" s="22">
        <v>157</v>
      </c>
      <c r="H545" s="22">
        <v>506</v>
      </c>
      <c r="I54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45" s="65">
        <f xml:space="preserve"> CustomerData[[#This Row],[Quantity]] *CustomerData[[#This Row],[Cost]]</f>
        <v>365653</v>
      </c>
      <c r="K545" s="65">
        <f xml:space="preserve"> CustomerData[[#This Row],[Quantity]] * CustomerData[[#This Row],[Price]]</f>
        <v>1178474</v>
      </c>
      <c r="L545" s="65">
        <f xml:space="preserve"> CustomerData[[#This Row],[Price]] * CustomerData[[#This Row],[Discount]]</f>
        <v>126.5</v>
      </c>
      <c r="M545" s="67">
        <f xml:space="preserve"> (CustomerData[[#This Row],[Total_Revenue]]-CustomerData[[#This Row],[Discount_Amount]]) - CustomerData[[#This Row],[Total_Cost]]</f>
        <v>812694.5</v>
      </c>
      <c r="N545" s="69" t="str">
        <f xml:space="preserve"> IF(CustomerData[[#This Row],[Profit/Loss]] &lt; 0, "Loss", IF(CustomerData[[#This Row],[Profit/Loss]] &gt; 0, "Profit"))</f>
        <v>Profit</v>
      </c>
    </row>
    <row r="546" spans="1:14" ht="15.75" customHeight="1" x14ac:dyDescent="0.25">
      <c r="A546" s="22">
        <v>545</v>
      </c>
      <c r="B546" s="22" t="s">
        <v>735</v>
      </c>
      <c r="C546" s="22">
        <v>51</v>
      </c>
      <c r="D546" s="22" t="s">
        <v>190</v>
      </c>
      <c r="E54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46" s="22">
        <v>1681</v>
      </c>
      <c r="G546" s="22">
        <v>242</v>
      </c>
      <c r="H546" s="22">
        <v>342</v>
      </c>
      <c r="I54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46" s="65">
        <f xml:space="preserve"> CustomerData[[#This Row],[Quantity]] *CustomerData[[#This Row],[Cost]]</f>
        <v>406802</v>
      </c>
      <c r="K546" s="65">
        <f xml:space="preserve"> CustomerData[[#This Row],[Quantity]] * CustomerData[[#This Row],[Price]]</f>
        <v>574902</v>
      </c>
      <c r="L546" s="65">
        <f xml:space="preserve"> CustomerData[[#This Row],[Price]] * CustomerData[[#This Row],[Discount]]</f>
        <v>85.5</v>
      </c>
      <c r="M546" s="67">
        <f xml:space="preserve"> (CustomerData[[#This Row],[Total_Revenue]]-CustomerData[[#This Row],[Discount_Amount]]) - CustomerData[[#This Row],[Total_Cost]]</f>
        <v>168014.5</v>
      </c>
      <c r="N546" s="69" t="str">
        <f xml:space="preserve"> IF(CustomerData[[#This Row],[Profit/Loss]] &lt; 0, "Loss", IF(CustomerData[[#This Row],[Profit/Loss]] &gt; 0, "Profit"))</f>
        <v>Profit</v>
      </c>
    </row>
    <row r="547" spans="1:14" ht="15.75" customHeight="1" x14ac:dyDescent="0.25">
      <c r="A547" s="22">
        <v>546</v>
      </c>
      <c r="B547" s="22" t="s">
        <v>736</v>
      </c>
      <c r="C547" s="22">
        <v>55</v>
      </c>
      <c r="D547" s="22" t="s">
        <v>192</v>
      </c>
      <c r="E54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47" s="22">
        <v>2203</v>
      </c>
      <c r="G547" s="22">
        <v>146</v>
      </c>
      <c r="H547" s="22">
        <v>529</v>
      </c>
      <c r="I54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47" s="65">
        <f xml:space="preserve"> CustomerData[[#This Row],[Quantity]] *CustomerData[[#This Row],[Cost]]</f>
        <v>321638</v>
      </c>
      <c r="K547" s="65">
        <f xml:space="preserve"> CustomerData[[#This Row],[Quantity]] * CustomerData[[#This Row],[Price]]</f>
        <v>1165387</v>
      </c>
      <c r="L547" s="65">
        <f xml:space="preserve"> CustomerData[[#This Row],[Price]] * CustomerData[[#This Row],[Discount]]</f>
        <v>132.25</v>
      </c>
      <c r="M547" s="67">
        <f xml:space="preserve"> (CustomerData[[#This Row],[Total_Revenue]]-CustomerData[[#This Row],[Discount_Amount]]) - CustomerData[[#This Row],[Total_Cost]]</f>
        <v>843616.75</v>
      </c>
      <c r="N547" s="69" t="str">
        <f xml:space="preserve"> IF(CustomerData[[#This Row],[Profit/Loss]] &lt; 0, "Loss", IF(CustomerData[[#This Row],[Profit/Loss]] &gt; 0, "Profit"))</f>
        <v>Profit</v>
      </c>
    </row>
    <row r="548" spans="1:14" ht="15.75" customHeight="1" x14ac:dyDescent="0.25">
      <c r="A548" s="22">
        <v>547</v>
      </c>
      <c r="B548" s="22" t="s">
        <v>737</v>
      </c>
      <c r="C548" s="22">
        <v>50</v>
      </c>
      <c r="D548" s="22" t="s">
        <v>192</v>
      </c>
      <c r="E54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48" s="22">
        <v>1731</v>
      </c>
      <c r="G548" s="22">
        <v>387</v>
      </c>
      <c r="H548" s="22">
        <v>285</v>
      </c>
      <c r="I54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48" s="65">
        <f xml:space="preserve"> CustomerData[[#This Row],[Quantity]] *CustomerData[[#This Row],[Cost]]</f>
        <v>669897</v>
      </c>
      <c r="K548" s="65">
        <f xml:space="preserve"> CustomerData[[#This Row],[Quantity]] * CustomerData[[#This Row],[Price]]</f>
        <v>493335</v>
      </c>
      <c r="L548" s="65">
        <f xml:space="preserve"> CustomerData[[#This Row],[Price]] * CustomerData[[#This Row],[Discount]]</f>
        <v>71.25</v>
      </c>
      <c r="M548" s="67">
        <f xml:space="preserve"> (CustomerData[[#This Row],[Total_Revenue]]-CustomerData[[#This Row],[Discount_Amount]]) - CustomerData[[#This Row],[Total_Cost]]</f>
        <v>-176633.25</v>
      </c>
      <c r="N548" s="69" t="str">
        <f xml:space="preserve"> IF(CustomerData[[#This Row],[Profit/Loss]] &lt; 0, "Loss", IF(CustomerData[[#This Row],[Profit/Loss]] &gt; 0, "Profit"))</f>
        <v>Loss</v>
      </c>
    </row>
    <row r="549" spans="1:14" ht="15.75" customHeight="1" x14ac:dyDescent="0.25">
      <c r="A549" s="22">
        <v>548</v>
      </c>
      <c r="B549" s="22" t="s">
        <v>738</v>
      </c>
      <c r="C549" s="22">
        <v>65</v>
      </c>
      <c r="D549" s="22" t="s">
        <v>190</v>
      </c>
      <c r="E54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49" s="22">
        <v>1739</v>
      </c>
      <c r="G549" s="22">
        <v>153</v>
      </c>
      <c r="H549" s="22">
        <v>225</v>
      </c>
      <c r="I54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49" s="65">
        <f xml:space="preserve"> CustomerData[[#This Row],[Quantity]] *CustomerData[[#This Row],[Cost]]</f>
        <v>266067</v>
      </c>
      <c r="K549" s="65">
        <f xml:space="preserve"> CustomerData[[#This Row],[Quantity]] * CustomerData[[#This Row],[Price]]</f>
        <v>391275</v>
      </c>
      <c r="L549" s="65">
        <f xml:space="preserve"> CustomerData[[#This Row],[Price]] * CustomerData[[#This Row],[Discount]]</f>
        <v>56.25</v>
      </c>
      <c r="M549" s="67">
        <f xml:space="preserve"> (CustomerData[[#This Row],[Total_Revenue]]-CustomerData[[#This Row],[Discount_Amount]]) - CustomerData[[#This Row],[Total_Cost]]</f>
        <v>125151.75</v>
      </c>
      <c r="N549" s="69" t="str">
        <f xml:space="preserve"> IF(CustomerData[[#This Row],[Profit/Loss]] &lt; 0, "Loss", IF(CustomerData[[#This Row],[Profit/Loss]] &gt; 0, "Profit"))</f>
        <v>Profit</v>
      </c>
    </row>
    <row r="550" spans="1:14" ht="15.75" customHeight="1" x14ac:dyDescent="0.25">
      <c r="A550" s="22">
        <v>549</v>
      </c>
      <c r="B550" s="22" t="s">
        <v>739</v>
      </c>
      <c r="C550" s="22">
        <v>18</v>
      </c>
      <c r="D550" s="22" t="s">
        <v>190</v>
      </c>
      <c r="E55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50" s="22">
        <v>1353</v>
      </c>
      <c r="G550" s="22">
        <v>241</v>
      </c>
      <c r="H550" s="22">
        <v>372</v>
      </c>
      <c r="I55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50" s="65">
        <f xml:space="preserve"> CustomerData[[#This Row],[Quantity]] *CustomerData[[#This Row],[Cost]]</f>
        <v>326073</v>
      </c>
      <c r="K550" s="65">
        <f xml:space="preserve"> CustomerData[[#This Row],[Quantity]] * CustomerData[[#This Row],[Price]]</f>
        <v>503316</v>
      </c>
      <c r="L550" s="65">
        <f xml:space="preserve"> CustomerData[[#This Row],[Price]] * CustomerData[[#This Row],[Discount]]</f>
        <v>55.8</v>
      </c>
      <c r="M550" s="67">
        <f xml:space="preserve"> (CustomerData[[#This Row],[Total_Revenue]]-CustomerData[[#This Row],[Discount_Amount]]) - CustomerData[[#This Row],[Total_Cost]]</f>
        <v>177187.20000000001</v>
      </c>
      <c r="N550" s="69" t="str">
        <f xml:space="preserve"> IF(CustomerData[[#This Row],[Profit/Loss]] &lt; 0, "Loss", IF(CustomerData[[#This Row],[Profit/Loss]] &gt; 0, "Profit"))</f>
        <v>Profit</v>
      </c>
    </row>
    <row r="551" spans="1:14" ht="15.75" customHeight="1" x14ac:dyDescent="0.25">
      <c r="A551" s="22">
        <v>550</v>
      </c>
      <c r="B551" s="22" t="s">
        <v>740</v>
      </c>
      <c r="C551" s="22">
        <v>72</v>
      </c>
      <c r="D551" s="22" t="s">
        <v>190</v>
      </c>
      <c r="E55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51" s="22">
        <v>1029</v>
      </c>
      <c r="G551" s="22">
        <v>237</v>
      </c>
      <c r="H551" s="22">
        <v>352</v>
      </c>
      <c r="I55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51" s="65">
        <f xml:space="preserve"> CustomerData[[#This Row],[Quantity]] *CustomerData[[#This Row],[Cost]]</f>
        <v>243873</v>
      </c>
      <c r="K551" s="65">
        <f xml:space="preserve"> CustomerData[[#This Row],[Quantity]] * CustomerData[[#This Row],[Price]]</f>
        <v>362208</v>
      </c>
      <c r="L551" s="65">
        <f xml:space="preserve"> CustomerData[[#This Row],[Price]] * CustomerData[[#This Row],[Discount]]</f>
        <v>52.8</v>
      </c>
      <c r="M551" s="67">
        <f xml:space="preserve"> (CustomerData[[#This Row],[Total_Revenue]]-CustomerData[[#This Row],[Discount_Amount]]) - CustomerData[[#This Row],[Total_Cost]]</f>
        <v>118282.20000000001</v>
      </c>
      <c r="N551" s="69" t="str">
        <f xml:space="preserve"> IF(CustomerData[[#This Row],[Profit/Loss]] &lt; 0, "Loss", IF(CustomerData[[#This Row],[Profit/Loss]] &gt; 0, "Profit"))</f>
        <v>Profit</v>
      </c>
    </row>
    <row r="552" spans="1:14" ht="15.75" customHeight="1" x14ac:dyDescent="0.25">
      <c r="A552" s="22">
        <v>551</v>
      </c>
      <c r="B552" s="22" t="s">
        <v>741</v>
      </c>
      <c r="C552" s="22">
        <v>79</v>
      </c>
      <c r="D552" s="22" t="s">
        <v>192</v>
      </c>
      <c r="E55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52" s="22">
        <v>2149</v>
      </c>
      <c r="G552" s="22">
        <v>274</v>
      </c>
      <c r="H552" s="22">
        <v>549</v>
      </c>
      <c r="I55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52" s="65">
        <f xml:space="preserve"> CustomerData[[#This Row],[Quantity]] *CustomerData[[#This Row],[Cost]]</f>
        <v>588826</v>
      </c>
      <c r="K552" s="65">
        <f xml:space="preserve"> CustomerData[[#This Row],[Quantity]] * CustomerData[[#This Row],[Price]]</f>
        <v>1179801</v>
      </c>
      <c r="L552" s="65">
        <f xml:space="preserve"> CustomerData[[#This Row],[Price]] * CustomerData[[#This Row],[Discount]]</f>
        <v>137.25</v>
      </c>
      <c r="M552" s="67">
        <f xml:space="preserve"> (CustomerData[[#This Row],[Total_Revenue]]-CustomerData[[#This Row],[Discount_Amount]]) - CustomerData[[#This Row],[Total_Cost]]</f>
        <v>590837.75</v>
      </c>
      <c r="N552" s="69" t="str">
        <f xml:space="preserve"> IF(CustomerData[[#This Row],[Profit/Loss]] &lt; 0, "Loss", IF(CustomerData[[#This Row],[Profit/Loss]] &gt; 0, "Profit"))</f>
        <v>Profit</v>
      </c>
    </row>
    <row r="553" spans="1:14" ht="15.75" customHeight="1" x14ac:dyDescent="0.25">
      <c r="A553" s="22">
        <v>552</v>
      </c>
      <c r="B553" s="22" t="s">
        <v>742</v>
      </c>
      <c r="C553" s="22">
        <v>36</v>
      </c>
      <c r="D553" s="22" t="s">
        <v>190</v>
      </c>
      <c r="E55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53" s="22">
        <v>1791</v>
      </c>
      <c r="G553" s="22">
        <v>168</v>
      </c>
      <c r="H553" s="22">
        <v>223</v>
      </c>
      <c r="I55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53" s="65">
        <f xml:space="preserve"> CustomerData[[#This Row],[Quantity]] *CustomerData[[#This Row],[Cost]]</f>
        <v>300888</v>
      </c>
      <c r="K553" s="65">
        <f xml:space="preserve"> CustomerData[[#This Row],[Quantity]] * CustomerData[[#This Row],[Price]]</f>
        <v>399393</v>
      </c>
      <c r="L553" s="65">
        <f xml:space="preserve"> CustomerData[[#This Row],[Price]] * CustomerData[[#This Row],[Discount]]</f>
        <v>55.75</v>
      </c>
      <c r="M553" s="67">
        <f xml:space="preserve"> (CustomerData[[#This Row],[Total_Revenue]]-CustomerData[[#This Row],[Discount_Amount]]) - CustomerData[[#This Row],[Total_Cost]]</f>
        <v>98449.25</v>
      </c>
      <c r="N553" s="69" t="str">
        <f xml:space="preserve"> IF(CustomerData[[#This Row],[Profit/Loss]] &lt; 0, "Loss", IF(CustomerData[[#This Row],[Profit/Loss]] &gt; 0, "Profit"))</f>
        <v>Profit</v>
      </c>
    </row>
    <row r="554" spans="1:14" ht="15.75" customHeight="1" x14ac:dyDescent="0.25">
      <c r="A554" s="22">
        <v>553</v>
      </c>
      <c r="B554" s="22" t="s">
        <v>743</v>
      </c>
      <c r="C554" s="22">
        <v>27</v>
      </c>
      <c r="D554" s="22" t="s">
        <v>190</v>
      </c>
      <c r="E55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54" s="22">
        <v>1198</v>
      </c>
      <c r="G554" s="22">
        <v>345</v>
      </c>
      <c r="H554" s="22">
        <v>459</v>
      </c>
      <c r="I55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54" s="65">
        <f xml:space="preserve"> CustomerData[[#This Row],[Quantity]] *CustomerData[[#This Row],[Cost]]</f>
        <v>413310</v>
      </c>
      <c r="K554" s="65">
        <f xml:space="preserve"> CustomerData[[#This Row],[Quantity]] * CustomerData[[#This Row],[Price]]</f>
        <v>549882</v>
      </c>
      <c r="L554" s="65">
        <f xml:space="preserve"> CustomerData[[#This Row],[Price]] * CustomerData[[#This Row],[Discount]]</f>
        <v>68.849999999999994</v>
      </c>
      <c r="M554" s="67">
        <f xml:space="preserve"> (CustomerData[[#This Row],[Total_Revenue]]-CustomerData[[#This Row],[Discount_Amount]]) - CustomerData[[#This Row],[Total_Cost]]</f>
        <v>136503.15000000002</v>
      </c>
      <c r="N554" s="69" t="str">
        <f xml:space="preserve"> IF(CustomerData[[#This Row],[Profit/Loss]] &lt; 0, "Loss", IF(CustomerData[[#This Row],[Profit/Loss]] &gt; 0, "Profit"))</f>
        <v>Profit</v>
      </c>
    </row>
    <row r="555" spans="1:14" ht="15.75" customHeight="1" x14ac:dyDescent="0.25">
      <c r="A555" s="22">
        <v>554</v>
      </c>
      <c r="B555" s="22" t="s">
        <v>744</v>
      </c>
      <c r="C555" s="22">
        <v>36</v>
      </c>
      <c r="D555" s="22" t="s">
        <v>190</v>
      </c>
      <c r="E55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55" s="22">
        <v>1509</v>
      </c>
      <c r="G555" s="22">
        <v>252</v>
      </c>
      <c r="H555" s="22">
        <v>395</v>
      </c>
      <c r="I55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55" s="65">
        <f xml:space="preserve"> CustomerData[[#This Row],[Quantity]] *CustomerData[[#This Row],[Cost]]</f>
        <v>380268</v>
      </c>
      <c r="K555" s="65">
        <f xml:space="preserve"> CustomerData[[#This Row],[Quantity]] * CustomerData[[#This Row],[Price]]</f>
        <v>596055</v>
      </c>
      <c r="L555" s="65">
        <f xml:space="preserve"> CustomerData[[#This Row],[Price]] * CustomerData[[#This Row],[Discount]]</f>
        <v>98.75</v>
      </c>
      <c r="M555" s="67">
        <f xml:space="preserve"> (CustomerData[[#This Row],[Total_Revenue]]-CustomerData[[#This Row],[Discount_Amount]]) - CustomerData[[#This Row],[Total_Cost]]</f>
        <v>215688.25</v>
      </c>
      <c r="N555" s="69" t="str">
        <f xml:space="preserve"> IF(CustomerData[[#This Row],[Profit/Loss]] &lt; 0, "Loss", IF(CustomerData[[#This Row],[Profit/Loss]] &gt; 0, "Profit"))</f>
        <v>Profit</v>
      </c>
    </row>
    <row r="556" spans="1:14" ht="15.75" customHeight="1" x14ac:dyDescent="0.25">
      <c r="A556" s="22">
        <v>555</v>
      </c>
      <c r="B556" s="22" t="s">
        <v>745</v>
      </c>
      <c r="C556" s="22">
        <v>45</v>
      </c>
      <c r="D556" s="22" t="s">
        <v>190</v>
      </c>
      <c r="E55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56" s="22">
        <v>1504</v>
      </c>
      <c r="G556" s="22">
        <v>122</v>
      </c>
      <c r="H556" s="22">
        <v>405</v>
      </c>
      <c r="I55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56" s="65">
        <f xml:space="preserve"> CustomerData[[#This Row],[Quantity]] *CustomerData[[#This Row],[Cost]]</f>
        <v>183488</v>
      </c>
      <c r="K556" s="65">
        <f xml:space="preserve"> CustomerData[[#This Row],[Quantity]] * CustomerData[[#This Row],[Price]]</f>
        <v>609120</v>
      </c>
      <c r="L556" s="65">
        <f xml:space="preserve"> CustomerData[[#This Row],[Price]] * CustomerData[[#This Row],[Discount]]</f>
        <v>101.25</v>
      </c>
      <c r="M556" s="67">
        <f xml:space="preserve"> (CustomerData[[#This Row],[Total_Revenue]]-CustomerData[[#This Row],[Discount_Amount]]) - CustomerData[[#This Row],[Total_Cost]]</f>
        <v>425530.75</v>
      </c>
      <c r="N556" s="69" t="str">
        <f xml:space="preserve"> IF(CustomerData[[#This Row],[Profit/Loss]] &lt; 0, "Loss", IF(CustomerData[[#This Row],[Profit/Loss]] &gt; 0, "Profit"))</f>
        <v>Profit</v>
      </c>
    </row>
    <row r="557" spans="1:14" ht="15.75" customHeight="1" x14ac:dyDescent="0.25">
      <c r="A557" s="22">
        <v>556</v>
      </c>
      <c r="B557" s="22" t="s">
        <v>746</v>
      </c>
      <c r="C557" s="22">
        <v>77</v>
      </c>
      <c r="D557" s="22" t="s">
        <v>192</v>
      </c>
      <c r="E55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57" s="22">
        <v>2101</v>
      </c>
      <c r="G557" s="22">
        <v>308</v>
      </c>
      <c r="H557" s="22">
        <v>215</v>
      </c>
      <c r="I55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57" s="65">
        <f xml:space="preserve"> CustomerData[[#This Row],[Quantity]] *CustomerData[[#This Row],[Cost]]</f>
        <v>647108</v>
      </c>
      <c r="K557" s="65">
        <f xml:space="preserve"> CustomerData[[#This Row],[Quantity]] * CustomerData[[#This Row],[Price]]</f>
        <v>451715</v>
      </c>
      <c r="L557" s="65">
        <f xml:space="preserve"> CustomerData[[#This Row],[Price]] * CustomerData[[#This Row],[Discount]]</f>
        <v>53.75</v>
      </c>
      <c r="M557" s="67">
        <f xml:space="preserve"> (CustomerData[[#This Row],[Total_Revenue]]-CustomerData[[#This Row],[Discount_Amount]]) - CustomerData[[#This Row],[Total_Cost]]</f>
        <v>-195446.75</v>
      </c>
      <c r="N557" s="69" t="str">
        <f xml:space="preserve"> IF(CustomerData[[#This Row],[Profit/Loss]] &lt; 0, "Loss", IF(CustomerData[[#This Row],[Profit/Loss]] &gt; 0, "Profit"))</f>
        <v>Loss</v>
      </c>
    </row>
    <row r="558" spans="1:14" ht="15.75" customHeight="1" x14ac:dyDescent="0.25">
      <c r="A558" s="22">
        <v>557</v>
      </c>
      <c r="B558" s="22" t="s">
        <v>747</v>
      </c>
      <c r="C558" s="22">
        <v>39</v>
      </c>
      <c r="D558" s="22" t="s">
        <v>192</v>
      </c>
      <c r="E55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58" s="22">
        <v>1546</v>
      </c>
      <c r="G558" s="22">
        <v>350</v>
      </c>
      <c r="H558" s="22">
        <v>432</v>
      </c>
      <c r="I55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58" s="65">
        <f xml:space="preserve"> CustomerData[[#This Row],[Quantity]] *CustomerData[[#This Row],[Cost]]</f>
        <v>541100</v>
      </c>
      <c r="K558" s="65">
        <f xml:space="preserve"> CustomerData[[#This Row],[Quantity]] * CustomerData[[#This Row],[Price]]</f>
        <v>667872</v>
      </c>
      <c r="L558" s="65">
        <f xml:space="preserve"> CustomerData[[#This Row],[Price]] * CustomerData[[#This Row],[Discount]]</f>
        <v>108</v>
      </c>
      <c r="M558" s="67">
        <f xml:space="preserve"> (CustomerData[[#This Row],[Total_Revenue]]-CustomerData[[#This Row],[Discount_Amount]]) - CustomerData[[#This Row],[Total_Cost]]</f>
        <v>126664</v>
      </c>
      <c r="N558" s="69" t="str">
        <f xml:space="preserve"> IF(CustomerData[[#This Row],[Profit/Loss]] &lt; 0, "Loss", IF(CustomerData[[#This Row],[Profit/Loss]] &gt; 0, "Profit"))</f>
        <v>Profit</v>
      </c>
    </row>
    <row r="559" spans="1:14" ht="15.75" customHeight="1" x14ac:dyDescent="0.25">
      <c r="A559" s="22">
        <v>558</v>
      </c>
      <c r="B559" s="22" t="s">
        <v>748</v>
      </c>
      <c r="C559" s="22">
        <v>17</v>
      </c>
      <c r="D559" s="22" t="s">
        <v>190</v>
      </c>
      <c r="E55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59" s="22">
        <v>2344</v>
      </c>
      <c r="G559" s="22">
        <v>342</v>
      </c>
      <c r="H559" s="22">
        <v>429</v>
      </c>
      <c r="I55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59" s="65">
        <f xml:space="preserve"> CustomerData[[#This Row],[Quantity]] *CustomerData[[#This Row],[Cost]]</f>
        <v>801648</v>
      </c>
      <c r="K559" s="65">
        <f xml:space="preserve"> CustomerData[[#This Row],[Quantity]] * CustomerData[[#This Row],[Price]]</f>
        <v>1005576</v>
      </c>
      <c r="L559" s="65">
        <f xml:space="preserve"> CustomerData[[#This Row],[Price]] * CustomerData[[#This Row],[Discount]]</f>
        <v>107.25</v>
      </c>
      <c r="M559" s="67">
        <f xml:space="preserve"> (CustomerData[[#This Row],[Total_Revenue]]-CustomerData[[#This Row],[Discount_Amount]]) - CustomerData[[#This Row],[Total_Cost]]</f>
        <v>203820.75</v>
      </c>
      <c r="N559" s="69" t="str">
        <f xml:space="preserve"> IF(CustomerData[[#This Row],[Profit/Loss]] &lt; 0, "Loss", IF(CustomerData[[#This Row],[Profit/Loss]] &gt; 0, "Profit"))</f>
        <v>Profit</v>
      </c>
    </row>
    <row r="560" spans="1:14" ht="15.75" customHeight="1" x14ac:dyDescent="0.25">
      <c r="A560" s="22">
        <v>559</v>
      </c>
      <c r="B560" s="22" t="s">
        <v>749</v>
      </c>
      <c r="C560" s="22">
        <v>75</v>
      </c>
      <c r="D560" s="22" t="s">
        <v>192</v>
      </c>
      <c r="E56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60" s="22">
        <v>1979</v>
      </c>
      <c r="G560" s="22">
        <v>380</v>
      </c>
      <c r="H560" s="22">
        <v>329</v>
      </c>
      <c r="I56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60" s="65">
        <f xml:space="preserve"> CustomerData[[#This Row],[Quantity]] *CustomerData[[#This Row],[Cost]]</f>
        <v>752020</v>
      </c>
      <c r="K560" s="65">
        <f xml:space="preserve"> CustomerData[[#This Row],[Quantity]] * CustomerData[[#This Row],[Price]]</f>
        <v>651091</v>
      </c>
      <c r="L560" s="65">
        <f xml:space="preserve"> CustomerData[[#This Row],[Price]] * CustomerData[[#This Row],[Discount]]</f>
        <v>82.25</v>
      </c>
      <c r="M560" s="67">
        <f xml:space="preserve"> (CustomerData[[#This Row],[Total_Revenue]]-CustomerData[[#This Row],[Discount_Amount]]) - CustomerData[[#This Row],[Total_Cost]]</f>
        <v>-101011.25</v>
      </c>
      <c r="N560" s="69" t="str">
        <f xml:space="preserve"> IF(CustomerData[[#This Row],[Profit/Loss]] &lt; 0, "Loss", IF(CustomerData[[#This Row],[Profit/Loss]] &gt; 0, "Profit"))</f>
        <v>Loss</v>
      </c>
    </row>
    <row r="561" spans="1:14" ht="15.75" customHeight="1" x14ac:dyDescent="0.25">
      <c r="A561" s="22">
        <v>560</v>
      </c>
      <c r="B561" s="22" t="s">
        <v>750</v>
      </c>
      <c r="C561" s="22">
        <v>47</v>
      </c>
      <c r="D561" s="22" t="s">
        <v>190</v>
      </c>
      <c r="E56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61" s="22">
        <v>2216</v>
      </c>
      <c r="G561" s="22">
        <v>317</v>
      </c>
      <c r="H561" s="22">
        <v>500</v>
      </c>
      <c r="I56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61" s="65">
        <f xml:space="preserve"> CustomerData[[#This Row],[Quantity]] *CustomerData[[#This Row],[Cost]]</f>
        <v>702472</v>
      </c>
      <c r="K561" s="65">
        <f xml:space="preserve"> CustomerData[[#This Row],[Quantity]] * CustomerData[[#This Row],[Price]]</f>
        <v>1108000</v>
      </c>
      <c r="L561" s="65">
        <f xml:space="preserve"> CustomerData[[#This Row],[Price]] * CustomerData[[#This Row],[Discount]]</f>
        <v>125</v>
      </c>
      <c r="M561" s="67">
        <f xml:space="preserve"> (CustomerData[[#This Row],[Total_Revenue]]-CustomerData[[#This Row],[Discount_Amount]]) - CustomerData[[#This Row],[Total_Cost]]</f>
        <v>405403</v>
      </c>
      <c r="N561" s="69" t="str">
        <f xml:space="preserve"> IF(CustomerData[[#This Row],[Profit/Loss]] &lt; 0, "Loss", IF(CustomerData[[#This Row],[Profit/Loss]] &gt; 0, "Profit"))</f>
        <v>Profit</v>
      </c>
    </row>
    <row r="562" spans="1:14" ht="15.75" customHeight="1" x14ac:dyDescent="0.25">
      <c r="A562" s="22">
        <v>561</v>
      </c>
      <c r="B562" s="22" t="s">
        <v>751</v>
      </c>
      <c r="C562" s="22">
        <v>84</v>
      </c>
      <c r="D562" s="22" t="s">
        <v>190</v>
      </c>
      <c r="E56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62" s="22">
        <v>1107</v>
      </c>
      <c r="G562" s="22">
        <v>395</v>
      </c>
      <c r="H562" s="22">
        <v>316</v>
      </c>
      <c r="I56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62" s="65">
        <f xml:space="preserve"> CustomerData[[#This Row],[Quantity]] *CustomerData[[#This Row],[Cost]]</f>
        <v>437265</v>
      </c>
      <c r="K562" s="65">
        <f xml:space="preserve"> CustomerData[[#This Row],[Quantity]] * CustomerData[[#This Row],[Price]]</f>
        <v>349812</v>
      </c>
      <c r="L562" s="65">
        <f xml:space="preserve"> CustomerData[[#This Row],[Price]] * CustomerData[[#This Row],[Discount]]</f>
        <v>47.4</v>
      </c>
      <c r="M562" s="67">
        <f xml:space="preserve"> (CustomerData[[#This Row],[Total_Revenue]]-CustomerData[[#This Row],[Discount_Amount]]) - CustomerData[[#This Row],[Total_Cost]]</f>
        <v>-87500.400000000023</v>
      </c>
      <c r="N562" s="69" t="str">
        <f xml:space="preserve"> IF(CustomerData[[#This Row],[Profit/Loss]] &lt; 0, "Loss", IF(CustomerData[[#This Row],[Profit/Loss]] &gt; 0, "Profit"))</f>
        <v>Loss</v>
      </c>
    </row>
    <row r="563" spans="1:14" ht="15.75" customHeight="1" x14ac:dyDescent="0.25">
      <c r="A563" s="22">
        <v>562</v>
      </c>
      <c r="B563" s="22" t="s">
        <v>752</v>
      </c>
      <c r="C563" s="22">
        <v>58</v>
      </c>
      <c r="D563" s="22" t="s">
        <v>190</v>
      </c>
      <c r="E56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63" s="22">
        <v>2266</v>
      </c>
      <c r="G563" s="22">
        <v>258</v>
      </c>
      <c r="H563" s="22">
        <v>448</v>
      </c>
      <c r="I56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63" s="65">
        <f xml:space="preserve"> CustomerData[[#This Row],[Quantity]] *CustomerData[[#This Row],[Cost]]</f>
        <v>584628</v>
      </c>
      <c r="K563" s="65">
        <f xml:space="preserve"> CustomerData[[#This Row],[Quantity]] * CustomerData[[#This Row],[Price]]</f>
        <v>1015168</v>
      </c>
      <c r="L563" s="65">
        <f xml:space="preserve"> CustomerData[[#This Row],[Price]] * CustomerData[[#This Row],[Discount]]</f>
        <v>112</v>
      </c>
      <c r="M563" s="67">
        <f xml:space="preserve"> (CustomerData[[#This Row],[Total_Revenue]]-CustomerData[[#This Row],[Discount_Amount]]) - CustomerData[[#This Row],[Total_Cost]]</f>
        <v>430428</v>
      </c>
      <c r="N563" s="69" t="str">
        <f xml:space="preserve"> IF(CustomerData[[#This Row],[Profit/Loss]] &lt; 0, "Loss", IF(CustomerData[[#This Row],[Profit/Loss]] &gt; 0, "Profit"))</f>
        <v>Profit</v>
      </c>
    </row>
    <row r="564" spans="1:14" ht="15.75" customHeight="1" x14ac:dyDescent="0.25">
      <c r="A564" s="22">
        <v>563</v>
      </c>
      <c r="B564" s="22" t="s">
        <v>753</v>
      </c>
      <c r="C564" s="22">
        <v>25</v>
      </c>
      <c r="D564" s="22" t="s">
        <v>192</v>
      </c>
      <c r="E56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64" s="22">
        <v>1047</v>
      </c>
      <c r="G564" s="22">
        <v>375</v>
      </c>
      <c r="H564" s="22">
        <v>432</v>
      </c>
      <c r="I56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64" s="65">
        <f xml:space="preserve"> CustomerData[[#This Row],[Quantity]] *CustomerData[[#This Row],[Cost]]</f>
        <v>392625</v>
      </c>
      <c r="K564" s="65">
        <f xml:space="preserve"> CustomerData[[#This Row],[Quantity]] * CustomerData[[#This Row],[Price]]</f>
        <v>452304</v>
      </c>
      <c r="L564" s="65">
        <f xml:space="preserve"> CustomerData[[#This Row],[Price]] * CustomerData[[#This Row],[Discount]]</f>
        <v>64.8</v>
      </c>
      <c r="M564" s="67">
        <f xml:space="preserve"> (CustomerData[[#This Row],[Total_Revenue]]-CustomerData[[#This Row],[Discount_Amount]]) - CustomerData[[#This Row],[Total_Cost]]</f>
        <v>59614.200000000012</v>
      </c>
      <c r="N564" s="69" t="str">
        <f xml:space="preserve"> IF(CustomerData[[#This Row],[Profit/Loss]] &lt; 0, "Loss", IF(CustomerData[[#This Row],[Profit/Loss]] &gt; 0, "Profit"))</f>
        <v>Profit</v>
      </c>
    </row>
    <row r="565" spans="1:14" ht="15.75" customHeight="1" x14ac:dyDescent="0.25">
      <c r="A565" s="22">
        <v>564</v>
      </c>
      <c r="B565" s="22" t="s">
        <v>754</v>
      </c>
      <c r="C565" s="22">
        <v>37</v>
      </c>
      <c r="D565" s="22" t="s">
        <v>190</v>
      </c>
      <c r="E56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65" s="22">
        <v>1651</v>
      </c>
      <c r="G565" s="22">
        <v>127</v>
      </c>
      <c r="H565" s="22">
        <v>258</v>
      </c>
      <c r="I56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65" s="65">
        <f xml:space="preserve"> CustomerData[[#This Row],[Quantity]] *CustomerData[[#This Row],[Cost]]</f>
        <v>209677</v>
      </c>
      <c r="K565" s="65">
        <f xml:space="preserve"> CustomerData[[#This Row],[Quantity]] * CustomerData[[#This Row],[Price]]</f>
        <v>425958</v>
      </c>
      <c r="L565" s="65">
        <f xml:space="preserve"> CustomerData[[#This Row],[Price]] * CustomerData[[#This Row],[Discount]]</f>
        <v>64.5</v>
      </c>
      <c r="M565" s="67">
        <f xml:space="preserve"> (CustomerData[[#This Row],[Total_Revenue]]-CustomerData[[#This Row],[Discount_Amount]]) - CustomerData[[#This Row],[Total_Cost]]</f>
        <v>216216.5</v>
      </c>
      <c r="N565" s="69" t="str">
        <f xml:space="preserve"> IF(CustomerData[[#This Row],[Profit/Loss]] &lt; 0, "Loss", IF(CustomerData[[#This Row],[Profit/Loss]] &gt; 0, "Profit"))</f>
        <v>Profit</v>
      </c>
    </row>
    <row r="566" spans="1:14" ht="15.75" customHeight="1" x14ac:dyDescent="0.25">
      <c r="A566" s="22">
        <v>565</v>
      </c>
      <c r="B566" s="22" t="s">
        <v>755</v>
      </c>
      <c r="C566" s="22">
        <v>39</v>
      </c>
      <c r="D566" s="22" t="s">
        <v>192</v>
      </c>
      <c r="E56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66" s="22">
        <v>1242</v>
      </c>
      <c r="G566" s="22">
        <v>109</v>
      </c>
      <c r="H566" s="22">
        <v>543</v>
      </c>
      <c r="I56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66" s="65">
        <f xml:space="preserve"> CustomerData[[#This Row],[Quantity]] *CustomerData[[#This Row],[Cost]]</f>
        <v>135378</v>
      </c>
      <c r="K566" s="65">
        <f xml:space="preserve"> CustomerData[[#This Row],[Quantity]] * CustomerData[[#This Row],[Price]]</f>
        <v>674406</v>
      </c>
      <c r="L566" s="65">
        <f xml:space="preserve"> CustomerData[[#This Row],[Price]] * CustomerData[[#This Row],[Discount]]</f>
        <v>81.45</v>
      </c>
      <c r="M566" s="67">
        <f xml:space="preserve"> (CustomerData[[#This Row],[Total_Revenue]]-CustomerData[[#This Row],[Discount_Amount]]) - CustomerData[[#This Row],[Total_Cost]]</f>
        <v>538946.55000000005</v>
      </c>
      <c r="N566" s="69" t="str">
        <f xml:space="preserve"> IF(CustomerData[[#This Row],[Profit/Loss]] &lt; 0, "Loss", IF(CustomerData[[#This Row],[Profit/Loss]] &gt; 0, "Profit"))</f>
        <v>Profit</v>
      </c>
    </row>
    <row r="567" spans="1:14" ht="15.75" customHeight="1" x14ac:dyDescent="0.25">
      <c r="A567" s="22">
        <v>566</v>
      </c>
      <c r="B567" s="22" t="s">
        <v>756</v>
      </c>
      <c r="C567" s="22">
        <v>36</v>
      </c>
      <c r="D567" s="22" t="s">
        <v>192</v>
      </c>
      <c r="E56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67" s="22">
        <v>1578</v>
      </c>
      <c r="G567" s="22">
        <v>360</v>
      </c>
      <c r="H567" s="22">
        <v>505</v>
      </c>
      <c r="I56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67" s="65">
        <f xml:space="preserve"> CustomerData[[#This Row],[Quantity]] *CustomerData[[#This Row],[Cost]]</f>
        <v>568080</v>
      </c>
      <c r="K567" s="65">
        <f xml:space="preserve"> CustomerData[[#This Row],[Quantity]] * CustomerData[[#This Row],[Price]]</f>
        <v>796890</v>
      </c>
      <c r="L567" s="65">
        <f xml:space="preserve"> CustomerData[[#This Row],[Price]] * CustomerData[[#This Row],[Discount]]</f>
        <v>126.25</v>
      </c>
      <c r="M567" s="67">
        <f xml:space="preserve"> (CustomerData[[#This Row],[Total_Revenue]]-CustomerData[[#This Row],[Discount_Amount]]) - CustomerData[[#This Row],[Total_Cost]]</f>
        <v>228683.75</v>
      </c>
      <c r="N567" s="69" t="str">
        <f xml:space="preserve"> IF(CustomerData[[#This Row],[Profit/Loss]] &lt; 0, "Loss", IF(CustomerData[[#This Row],[Profit/Loss]] &gt; 0, "Profit"))</f>
        <v>Profit</v>
      </c>
    </row>
    <row r="568" spans="1:14" ht="15.75" customHeight="1" x14ac:dyDescent="0.25">
      <c r="A568" s="22">
        <v>567</v>
      </c>
      <c r="B568" s="22" t="s">
        <v>757</v>
      </c>
      <c r="C568" s="22">
        <v>19</v>
      </c>
      <c r="D568" s="22" t="s">
        <v>192</v>
      </c>
      <c r="E56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68" s="22">
        <v>2315</v>
      </c>
      <c r="G568" s="22">
        <v>290</v>
      </c>
      <c r="H568" s="22">
        <v>320</v>
      </c>
      <c r="I56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68" s="65">
        <f xml:space="preserve"> CustomerData[[#This Row],[Quantity]] *CustomerData[[#This Row],[Cost]]</f>
        <v>671350</v>
      </c>
      <c r="K568" s="65">
        <f xml:space="preserve"> CustomerData[[#This Row],[Quantity]] * CustomerData[[#This Row],[Price]]</f>
        <v>740800</v>
      </c>
      <c r="L568" s="65">
        <f xml:space="preserve"> CustomerData[[#This Row],[Price]] * CustomerData[[#This Row],[Discount]]</f>
        <v>80</v>
      </c>
      <c r="M568" s="67">
        <f xml:space="preserve"> (CustomerData[[#This Row],[Total_Revenue]]-CustomerData[[#This Row],[Discount_Amount]]) - CustomerData[[#This Row],[Total_Cost]]</f>
        <v>69370</v>
      </c>
      <c r="N568" s="69" t="str">
        <f xml:space="preserve"> IF(CustomerData[[#This Row],[Profit/Loss]] &lt; 0, "Loss", IF(CustomerData[[#This Row],[Profit/Loss]] &gt; 0, "Profit"))</f>
        <v>Profit</v>
      </c>
    </row>
    <row r="569" spans="1:14" ht="15.75" customHeight="1" x14ac:dyDescent="0.25">
      <c r="A569" s="22">
        <v>568</v>
      </c>
      <c r="B569" s="22" t="s">
        <v>758</v>
      </c>
      <c r="C569" s="22">
        <v>80</v>
      </c>
      <c r="D569" s="22" t="s">
        <v>192</v>
      </c>
      <c r="E56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69" s="22">
        <v>1832</v>
      </c>
      <c r="G569" s="22">
        <v>140</v>
      </c>
      <c r="H569" s="22">
        <v>221</v>
      </c>
      <c r="I56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69" s="65">
        <f xml:space="preserve"> CustomerData[[#This Row],[Quantity]] *CustomerData[[#This Row],[Cost]]</f>
        <v>256480</v>
      </c>
      <c r="K569" s="65">
        <f xml:space="preserve"> CustomerData[[#This Row],[Quantity]] * CustomerData[[#This Row],[Price]]</f>
        <v>404872</v>
      </c>
      <c r="L569" s="65">
        <f xml:space="preserve"> CustomerData[[#This Row],[Price]] * CustomerData[[#This Row],[Discount]]</f>
        <v>55.25</v>
      </c>
      <c r="M569" s="67">
        <f xml:space="preserve"> (CustomerData[[#This Row],[Total_Revenue]]-CustomerData[[#This Row],[Discount_Amount]]) - CustomerData[[#This Row],[Total_Cost]]</f>
        <v>148336.75</v>
      </c>
      <c r="N569" s="69" t="str">
        <f xml:space="preserve"> IF(CustomerData[[#This Row],[Profit/Loss]] &lt; 0, "Loss", IF(CustomerData[[#This Row],[Profit/Loss]] &gt; 0, "Profit"))</f>
        <v>Profit</v>
      </c>
    </row>
    <row r="570" spans="1:14" ht="15.75" customHeight="1" x14ac:dyDescent="0.25">
      <c r="A570" s="22">
        <v>569</v>
      </c>
      <c r="B570" s="22" t="s">
        <v>759</v>
      </c>
      <c r="C570" s="22">
        <v>19</v>
      </c>
      <c r="D570" s="22" t="s">
        <v>190</v>
      </c>
      <c r="E57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70" s="22">
        <v>1544</v>
      </c>
      <c r="G570" s="22">
        <v>357</v>
      </c>
      <c r="H570" s="22">
        <v>414</v>
      </c>
      <c r="I57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70" s="65">
        <f xml:space="preserve"> CustomerData[[#This Row],[Quantity]] *CustomerData[[#This Row],[Cost]]</f>
        <v>551208</v>
      </c>
      <c r="K570" s="65">
        <f xml:space="preserve"> CustomerData[[#This Row],[Quantity]] * CustomerData[[#This Row],[Price]]</f>
        <v>639216</v>
      </c>
      <c r="L570" s="65">
        <f xml:space="preserve"> CustomerData[[#This Row],[Price]] * CustomerData[[#This Row],[Discount]]</f>
        <v>103.5</v>
      </c>
      <c r="M570" s="67">
        <f xml:space="preserve"> (CustomerData[[#This Row],[Total_Revenue]]-CustomerData[[#This Row],[Discount_Amount]]) - CustomerData[[#This Row],[Total_Cost]]</f>
        <v>87904.5</v>
      </c>
      <c r="N570" s="69" t="str">
        <f xml:space="preserve"> IF(CustomerData[[#This Row],[Profit/Loss]] &lt; 0, "Loss", IF(CustomerData[[#This Row],[Profit/Loss]] &gt; 0, "Profit"))</f>
        <v>Profit</v>
      </c>
    </row>
    <row r="571" spans="1:14" ht="15.75" customHeight="1" x14ac:dyDescent="0.25">
      <c r="A571" s="22">
        <v>570</v>
      </c>
      <c r="B571" s="22" t="s">
        <v>760</v>
      </c>
      <c r="C571" s="22">
        <v>34</v>
      </c>
      <c r="D571" s="22" t="s">
        <v>192</v>
      </c>
      <c r="E57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71" s="22">
        <v>2044</v>
      </c>
      <c r="G571" s="22">
        <v>145</v>
      </c>
      <c r="H571" s="22">
        <v>258</v>
      </c>
      <c r="I57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71" s="65">
        <f xml:space="preserve"> CustomerData[[#This Row],[Quantity]] *CustomerData[[#This Row],[Cost]]</f>
        <v>296380</v>
      </c>
      <c r="K571" s="65">
        <f xml:space="preserve"> CustomerData[[#This Row],[Quantity]] * CustomerData[[#This Row],[Price]]</f>
        <v>527352</v>
      </c>
      <c r="L571" s="65">
        <f xml:space="preserve"> CustomerData[[#This Row],[Price]] * CustomerData[[#This Row],[Discount]]</f>
        <v>64.5</v>
      </c>
      <c r="M571" s="67">
        <f xml:space="preserve"> (CustomerData[[#This Row],[Total_Revenue]]-CustomerData[[#This Row],[Discount_Amount]]) - CustomerData[[#This Row],[Total_Cost]]</f>
        <v>230907.5</v>
      </c>
      <c r="N571" s="69" t="str">
        <f xml:space="preserve"> IF(CustomerData[[#This Row],[Profit/Loss]] &lt; 0, "Loss", IF(CustomerData[[#This Row],[Profit/Loss]] &gt; 0, "Profit"))</f>
        <v>Profit</v>
      </c>
    </row>
    <row r="572" spans="1:14" ht="15.75" customHeight="1" x14ac:dyDescent="0.25">
      <c r="A572" s="22">
        <v>571</v>
      </c>
      <c r="B572" s="22" t="s">
        <v>761</v>
      </c>
      <c r="C572" s="22">
        <v>66</v>
      </c>
      <c r="D572" s="22" t="s">
        <v>190</v>
      </c>
      <c r="E57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72" s="22">
        <v>1357</v>
      </c>
      <c r="G572" s="22">
        <v>352</v>
      </c>
      <c r="H572" s="22">
        <v>306</v>
      </c>
      <c r="I57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72" s="65">
        <f xml:space="preserve"> CustomerData[[#This Row],[Quantity]] *CustomerData[[#This Row],[Cost]]</f>
        <v>477664</v>
      </c>
      <c r="K572" s="65">
        <f xml:space="preserve"> CustomerData[[#This Row],[Quantity]] * CustomerData[[#This Row],[Price]]</f>
        <v>415242</v>
      </c>
      <c r="L572" s="65">
        <f xml:space="preserve"> CustomerData[[#This Row],[Price]] * CustomerData[[#This Row],[Discount]]</f>
        <v>45.9</v>
      </c>
      <c r="M572" s="67">
        <f xml:space="preserve"> (CustomerData[[#This Row],[Total_Revenue]]-CustomerData[[#This Row],[Discount_Amount]]) - CustomerData[[#This Row],[Total_Cost]]</f>
        <v>-62467.900000000023</v>
      </c>
      <c r="N572" s="69" t="str">
        <f xml:space="preserve"> IF(CustomerData[[#This Row],[Profit/Loss]] &lt; 0, "Loss", IF(CustomerData[[#This Row],[Profit/Loss]] &gt; 0, "Profit"))</f>
        <v>Loss</v>
      </c>
    </row>
    <row r="573" spans="1:14" ht="15.75" customHeight="1" x14ac:dyDescent="0.25">
      <c r="A573" s="22">
        <v>572</v>
      </c>
      <c r="B573" s="22" t="s">
        <v>762</v>
      </c>
      <c r="C573" s="22">
        <v>47</v>
      </c>
      <c r="D573" s="22" t="s">
        <v>192</v>
      </c>
      <c r="E57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73" s="22">
        <v>2421</v>
      </c>
      <c r="G573" s="22">
        <v>233</v>
      </c>
      <c r="H573" s="22">
        <v>260</v>
      </c>
      <c r="I57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73" s="65">
        <f xml:space="preserve"> CustomerData[[#This Row],[Quantity]] *CustomerData[[#This Row],[Cost]]</f>
        <v>564093</v>
      </c>
      <c r="K573" s="65">
        <f xml:space="preserve"> CustomerData[[#This Row],[Quantity]] * CustomerData[[#This Row],[Price]]</f>
        <v>629460</v>
      </c>
      <c r="L573" s="65">
        <f xml:space="preserve"> CustomerData[[#This Row],[Price]] * CustomerData[[#This Row],[Discount]]</f>
        <v>65</v>
      </c>
      <c r="M573" s="67">
        <f xml:space="preserve"> (CustomerData[[#This Row],[Total_Revenue]]-CustomerData[[#This Row],[Discount_Amount]]) - CustomerData[[#This Row],[Total_Cost]]</f>
        <v>65302</v>
      </c>
      <c r="N573" s="69" t="str">
        <f xml:space="preserve"> IF(CustomerData[[#This Row],[Profit/Loss]] &lt; 0, "Loss", IF(CustomerData[[#This Row],[Profit/Loss]] &gt; 0, "Profit"))</f>
        <v>Profit</v>
      </c>
    </row>
    <row r="574" spans="1:14" ht="15.75" customHeight="1" x14ac:dyDescent="0.25">
      <c r="A574" s="22">
        <v>573</v>
      </c>
      <c r="B574" s="22" t="s">
        <v>763</v>
      </c>
      <c r="C574" s="22">
        <v>33</v>
      </c>
      <c r="D574" s="22" t="s">
        <v>190</v>
      </c>
      <c r="E57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74" s="22">
        <v>1812</v>
      </c>
      <c r="G574" s="22">
        <v>185</v>
      </c>
      <c r="H574" s="22">
        <v>235</v>
      </c>
      <c r="I57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74" s="65">
        <f xml:space="preserve"> CustomerData[[#This Row],[Quantity]] *CustomerData[[#This Row],[Cost]]</f>
        <v>335220</v>
      </c>
      <c r="K574" s="65">
        <f xml:space="preserve"> CustomerData[[#This Row],[Quantity]] * CustomerData[[#This Row],[Price]]</f>
        <v>425820</v>
      </c>
      <c r="L574" s="65">
        <f xml:space="preserve"> CustomerData[[#This Row],[Price]] * CustomerData[[#This Row],[Discount]]</f>
        <v>58.75</v>
      </c>
      <c r="M574" s="67">
        <f xml:space="preserve"> (CustomerData[[#This Row],[Total_Revenue]]-CustomerData[[#This Row],[Discount_Amount]]) - CustomerData[[#This Row],[Total_Cost]]</f>
        <v>90541.25</v>
      </c>
      <c r="N574" s="69" t="str">
        <f xml:space="preserve"> IF(CustomerData[[#This Row],[Profit/Loss]] &lt; 0, "Loss", IF(CustomerData[[#This Row],[Profit/Loss]] &gt; 0, "Profit"))</f>
        <v>Profit</v>
      </c>
    </row>
    <row r="575" spans="1:14" ht="15.75" customHeight="1" x14ac:dyDescent="0.25">
      <c r="A575" s="22">
        <v>574</v>
      </c>
      <c r="B575" s="22" t="s">
        <v>764</v>
      </c>
      <c r="C575" s="22">
        <v>70</v>
      </c>
      <c r="D575" s="22" t="s">
        <v>190</v>
      </c>
      <c r="E57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75" s="22">
        <v>2096</v>
      </c>
      <c r="G575" s="22">
        <v>298</v>
      </c>
      <c r="H575" s="22">
        <v>460</v>
      </c>
      <c r="I57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75" s="65">
        <f xml:space="preserve"> CustomerData[[#This Row],[Quantity]] *CustomerData[[#This Row],[Cost]]</f>
        <v>624608</v>
      </c>
      <c r="K575" s="65">
        <f xml:space="preserve"> CustomerData[[#This Row],[Quantity]] * CustomerData[[#This Row],[Price]]</f>
        <v>964160</v>
      </c>
      <c r="L575" s="65">
        <f xml:space="preserve"> CustomerData[[#This Row],[Price]] * CustomerData[[#This Row],[Discount]]</f>
        <v>115</v>
      </c>
      <c r="M575" s="67">
        <f xml:space="preserve"> (CustomerData[[#This Row],[Total_Revenue]]-CustomerData[[#This Row],[Discount_Amount]]) - CustomerData[[#This Row],[Total_Cost]]</f>
        <v>339437</v>
      </c>
      <c r="N575" s="69" t="str">
        <f xml:space="preserve"> IF(CustomerData[[#This Row],[Profit/Loss]] &lt; 0, "Loss", IF(CustomerData[[#This Row],[Profit/Loss]] &gt; 0, "Profit"))</f>
        <v>Profit</v>
      </c>
    </row>
    <row r="576" spans="1:14" ht="15.75" customHeight="1" x14ac:dyDescent="0.25">
      <c r="A576" s="22">
        <v>575</v>
      </c>
      <c r="B576" s="22" t="s">
        <v>765</v>
      </c>
      <c r="C576" s="22">
        <v>31</v>
      </c>
      <c r="D576" s="22" t="s">
        <v>190</v>
      </c>
      <c r="E57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76" s="22">
        <v>1246</v>
      </c>
      <c r="G576" s="22">
        <v>240</v>
      </c>
      <c r="H576" s="22">
        <v>544</v>
      </c>
      <c r="I57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76" s="65">
        <f xml:space="preserve"> CustomerData[[#This Row],[Quantity]] *CustomerData[[#This Row],[Cost]]</f>
        <v>299040</v>
      </c>
      <c r="K576" s="65">
        <f xml:space="preserve"> CustomerData[[#This Row],[Quantity]] * CustomerData[[#This Row],[Price]]</f>
        <v>677824</v>
      </c>
      <c r="L576" s="65">
        <f xml:space="preserve"> CustomerData[[#This Row],[Price]] * CustomerData[[#This Row],[Discount]]</f>
        <v>81.599999999999994</v>
      </c>
      <c r="M576" s="67">
        <f xml:space="preserve"> (CustomerData[[#This Row],[Total_Revenue]]-CustomerData[[#This Row],[Discount_Amount]]) - CustomerData[[#This Row],[Total_Cost]]</f>
        <v>378702.4</v>
      </c>
      <c r="N576" s="69" t="str">
        <f xml:space="preserve"> IF(CustomerData[[#This Row],[Profit/Loss]] &lt; 0, "Loss", IF(CustomerData[[#This Row],[Profit/Loss]] &gt; 0, "Profit"))</f>
        <v>Profit</v>
      </c>
    </row>
    <row r="577" spans="1:14" ht="15.75" customHeight="1" x14ac:dyDescent="0.25">
      <c r="A577" s="22">
        <v>576</v>
      </c>
      <c r="B577" s="22" t="s">
        <v>766</v>
      </c>
      <c r="C577" s="22">
        <v>76</v>
      </c>
      <c r="D577" s="22" t="s">
        <v>190</v>
      </c>
      <c r="E57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77" s="22">
        <v>2495</v>
      </c>
      <c r="G577" s="22">
        <v>148</v>
      </c>
      <c r="H577" s="22">
        <v>376</v>
      </c>
      <c r="I57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77" s="65">
        <f xml:space="preserve"> CustomerData[[#This Row],[Quantity]] *CustomerData[[#This Row],[Cost]]</f>
        <v>369260</v>
      </c>
      <c r="K577" s="65">
        <f xml:space="preserve"> CustomerData[[#This Row],[Quantity]] * CustomerData[[#This Row],[Price]]</f>
        <v>938120</v>
      </c>
      <c r="L577" s="65">
        <f xml:space="preserve"> CustomerData[[#This Row],[Price]] * CustomerData[[#This Row],[Discount]]</f>
        <v>94</v>
      </c>
      <c r="M577" s="67">
        <f xml:space="preserve"> (CustomerData[[#This Row],[Total_Revenue]]-CustomerData[[#This Row],[Discount_Amount]]) - CustomerData[[#This Row],[Total_Cost]]</f>
        <v>568766</v>
      </c>
      <c r="N577" s="69" t="str">
        <f xml:space="preserve"> IF(CustomerData[[#This Row],[Profit/Loss]] &lt; 0, "Loss", IF(CustomerData[[#This Row],[Profit/Loss]] &gt; 0, "Profit"))</f>
        <v>Profit</v>
      </c>
    </row>
    <row r="578" spans="1:14" ht="15.75" customHeight="1" x14ac:dyDescent="0.25">
      <c r="A578" s="22">
        <v>577</v>
      </c>
      <c r="B578" s="22" t="s">
        <v>767</v>
      </c>
      <c r="C578" s="22">
        <v>28</v>
      </c>
      <c r="D578" s="22" t="s">
        <v>192</v>
      </c>
      <c r="E57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78" s="22">
        <v>1050</v>
      </c>
      <c r="G578" s="22">
        <v>206</v>
      </c>
      <c r="H578" s="22">
        <v>209</v>
      </c>
      <c r="I57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78" s="65">
        <f xml:space="preserve"> CustomerData[[#This Row],[Quantity]] *CustomerData[[#This Row],[Cost]]</f>
        <v>216300</v>
      </c>
      <c r="K578" s="65">
        <f xml:space="preserve"> CustomerData[[#This Row],[Quantity]] * CustomerData[[#This Row],[Price]]</f>
        <v>219450</v>
      </c>
      <c r="L578" s="65">
        <f xml:space="preserve"> CustomerData[[#This Row],[Price]] * CustomerData[[#This Row],[Discount]]</f>
        <v>31.349999999999998</v>
      </c>
      <c r="M578" s="67">
        <f xml:space="preserve"> (CustomerData[[#This Row],[Total_Revenue]]-CustomerData[[#This Row],[Discount_Amount]]) - CustomerData[[#This Row],[Total_Cost]]</f>
        <v>3118.6499999999942</v>
      </c>
      <c r="N578" s="69" t="str">
        <f xml:space="preserve"> IF(CustomerData[[#This Row],[Profit/Loss]] &lt; 0, "Loss", IF(CustomerData[[#This Row],[Profit/Loss]] &gt; 0, "Profit"))</f>
        <v>Profit</v>
      </c>
    </row>
    <row r="579" spans="1:14" ht="15.75" customHeight="1" x14ac:dyDescent="0.25">
      <c r="A579" s="22">
        <v>578</v>
      </c>
      <c r="B579" s="22" t="s">
        <v>768</v>
      </c>
      <c r="C579" s="22">
        <v>85</v>
      </c>
      <c r="D579" s="22" t="s">
        <v>192</v>
      </c>
      <c r="E57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79" s="22">
        <v>1628</v>
      </c>
      <c r="G579" s="22">
        <v>211</v>
      </c>
      <c r="H579" s="22">
        <v>313</v>
      </c>
      <c r="I57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79" s="65">
        <f xml:space="preserve"> CustomerData[[#This Row],[Quantity]] *CustomerData[[#This Row],[Cost]]</f>
        <v>343508</v>
      </c>
      <c r="K579" s="65">
        <f xml:space="preserve"> CustomerData[[#This Row],[Quantity]] * CustomerData[[#This Row],[Price]]</f>
        <v>509564</v>
      </c>
      <c r="L579" s="65">
        <f xml:space="preserve"> CustomerData[[#This Row],[Price]] * CustomerData[[#This Row],[Discount]]</f>
        <v>78.25</v>
      </c>
      <c r="M579" s="67">
        <f xml:space="preserve"> (CustomerData[[#This Row],[Total_Revenue]]-CustomerData[[#This Row],[Discount_Amount]]) - CustomerData[[#This Row],[Total_Cost]]</f>
        <v>165977.75</v>
      </c>
      <c r="N579" s="69" t="str">
        <f xml:space="preserve"> IF(CustomerData[[#This Row],[Profit/Loss]] &lt; 0, "Loss", IF(CustomerData[[#This Row],[Profit/Loss]] &gt; 0, "Profit"))</f>
        <v>Profit</v>
      </c>
    </row>
    <row r="580" spans="1:14" ht="15.75" customHeight="1" x14ac:dyDescent="0.25">
      <c r="A580" s="22">
        <v>579</v>
      </c>
      <c r="B580" s="22" t="s">
        <v>769</v>
      </c>
      <c r="C580" s="22">
        <v>77</v>
      </c>
      <c r="D580" s="22" t="s">
        <v>192</v>
      </c>
      <c r="E58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80" s="22">
        <v>1749</v>
      </c>
      <c r="G580" s="22">
        <v>192</v>
      </c>
      <c r="H580" s="22">
        <v>408</v>
      </c>
      <c r="I58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80" s="65">
        <f xml:space="preserve"> CustomerData[[#This Row],[Quantity]] *CustomerData[[#This Row],[Cost]]</f>
        <v>335808</v>
      </c>
      <c r="K580" s="65">
        <f xml:space="preserve"> CustomerData[[#This Row],[Quantity]] * CustomerData[[#This Row],[Price]]</f>
        <v>713592</v>
      </c>
      <c r="L580" s="65">
        <f xml:space="preserve"> CustomerData[[#This Row],[Price]] * CustomerData[[#This Row],[Discount]]</f>
        <v>102</v>
      </c>
      <c r="M580" s="67">
        <f xml:space="preserve"> (CustomerData[[#This Row],[Total_Revenue]]-CustomerData[[#This Row],[Discount_Amount]]) - CustomerData[[#This Row],[Total_Cost]]</f>
        <v>377682</v>
      </c>
      <c r="N580" s="69" t="str">
        <f xml:space="preserve"> IF(CustomerData[[#This Row],[Profit/Loss]] &lt; 0, "Loss", IF(CustomerData[[#This Row],[Profit/Loss]] &gt; 0, "Profit"))</f>
        <v>Profit</v>
      </c>
    </row>
    <row r="581" spans="1:14" ht="15.75" customHeight="1" x14ac:dyDescent="0.25">
      <c r="A581" s="22">
        <v>580</v>
      </c>
      <c r="B581" s="22" t="s">
        <v>770</v>
      </c>
      <c r="C581" s="22">
        <v>30</v>
      </c>
      <c r="D581" s="22" t="s">
        <v>192</v>
      </c>
      <c r="E58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81" s="22">
        <v>2254</v>
      </c>
      <c r="G581" s="22">
        <v>234</v>
      </c>
      <c r="H581" s="22">
        <v>215</v>
      </c>
      <c r="I58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81" s="65">
        <f xml:space="preserve"> CustomerData[[#This Row],[Quantity]] *CustomerData[[#This Row],[Cost]]</f>
        <v>527436</v>
      </c>
      <c r="K581" s="65">
        <f xml:space="preserve"> CustomerData[[#This Row],[Quantity]] * CustomerData[[#This Row],[Price]]</f>
        <v>484610</v>
      </c>
      <c r="L581" s="65">
        <f xml:space="preserve"> CustomerData[[#This Row],[Price]] * CustomerData[[#This Row],[Discount]]</f>
        <v>53.75</v>
      </c>
      <c r="M581" s="67">
        <f xml:space="preserve"> (CustomerData[[#This Row],[Total_Revenue]]-CustomerData[[#This Row],[Discount_Amount]]) - CustomerData[[#This Row],[Total_Cost]]</f>
        <v>-42879.75</v>
      </c>
      <c r="N581" s="69" t="str">
        <f xml:space="preserve"> IF(CustomerData[[#This Row],[Profit/Loss]] &lt; 0, "Loss", IF(CustomerData[[#This Row],[Profit/Loss]] &gt; 0, "Profit"))</f>
        <v>Loss</v>
      </c>
    </row>
    <row r="582" spans="1:14" ht="15.75" customHeight="1" x14ac:dyDescent="0.25">
      <c r="A582" s="22">
        <v>581</v>
      </c>
      <c r="B582" s="22" t="s">
        <v>771</v>
      </c>
      <c r="C582" s="22">
        <v>61</v>
      </c>
      <c r="D582" s="22" t="s">
        <v>192</v>
      </c>
      <c r="E58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82" s="22">
        <v>1332</v>
      </c>
      <c r="G582" s="22">
        <v>255</v>
      </c>
      <c r="H582" s="22">
        <v>410</v>
      </c>
      <c r="I58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82" s="65">
        <f xml:space="preserve"> CustomerData[[#This Row],[Quantity]] *CustomerData[[#This Row],[Cost]]</f>
        <v>339660</v>
      </c>
      <c r="K582" s="65">
        <f xml:space="preserve"> CustomerData[[#This Row],[Quantity]] * CustomerData[[#This Row],[Price]]</f>
        <v>546120</v>
      </c>
      <c r="L582" s="65">
        <f xml:space="preserve"> CustomerData[[#This Row],[Price]] * CustomerData[[#This Row],[Discount]]</f>
        <v>61.5</v>
      </c>
      <c r="M582" s="67">
        <f xml:space="preserve"> (CustomerData[[#This Row],[Total_Revenue]]-CustomerData[[#This Row],[Discount_Amount]]) - CustomerData[[#This Row],[Total_Cost]]</f>
        <v>206398.5</v>
      </c>
      <c r="N582" s="69" t="str">
        <f xml:space="preserve"> IF(CustomerData[[#This Row],[Profit/Loss]] &lt; 0, "Loss", IF(CustomerData[[#This Row],[Profit/Loss]] &gt; 0, "Profit"))</f>
        <v>Profit</v>
      </c>
    </row>
    <row r="583" spans="1:14" ht="15.75" customHeight="1" x14ac:dyDescent="0.25">
      <c r="A583" s="22">
        <v>582</v>
      </c>
      <c r="B583" s="22" t="s">
        <v>772</v>
      </c>
      <c r="C583" s="22">
        <v>83</v>
      </c>
      <c r="D583" s="22" t="s">
        <v>192</v>
      </c>
      <c r="E58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83" s="22">
        <v>2453</v>
      </c>
      <c r="G583" s="22">
        <v>326</v>
      </c>
      <c r="H583" s="22">
        <v>286</v>
      </c>
      <c r="I58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83" s="65">
        <f xml:space="preserve"> CustomerData[[#This Row],[Quantity]] *CustomerData[[#This Row],[Cost]]</f>
        <v>799678</v>
      </c>
      <c r="K583" s="65">
        <f xml:space="preserve"> CustomerData[[#This Row],[Quantity]] * CustomerData[[#This Row],[Price]]</f>
        <v>701558</v>
      </c>
      <c r="L583" s="65">
        <f xml:space="preserve"> CustomerData[[#This Row],[Price]] * CustomerData[[#This Row],[Discount]]</f>
        <v>71.5</v>
      </c>
      <c r="M583" s="67">
        <f xml:space="preserve"> (CustomerData[[#This Row],[Total_Revenue]]-CustomerData[[#This Row],[Discount_Amount]]) - CustomerData[[#This Row],[Total_Cost]]</f>
        <v>-98191.5</v>
      </c>
      <c r="N583" s="69" t="str">
        <f xml:space="preserve"> IF(CustomerData[[#This Row],[Profit/Loss]] &lt; 0, "Loss", IF(CustomerData[[#This Row],[Profit/Loss]] &gt; 0, "Profit"))</f>
        <v>Loss</v>
      </c>
    </row>
    <row r="584" spans="1:14" ht="15.75" customHeight="1" x14ac:dyDescent="0.25">
      <c r="A584" s="22">
        <v>583</v>
      </c>
      <c r="B584" s="22" t="s">
        <v>773</v>
      </c>
      <c r="C584" s="22">
        <v>85</v>
      </c>
      <c r="D584" s="22" t="s">
        <v>190</v>
      </c>
      <c r="E58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84" s="22">
        <v>1693</v>
      </c>
      <c r="G584" s="22">
        <v>248</v>
      </c>
      <c r="H584" s="22">
        <v>418</v>
      </c>
      <c r="I58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84" s="65">
        <f xml:space="preserve"> CustomerData[[#This Row],[Quantity]] *CustomerData[[#This Row],[Cost]]</f>
        <v>419864</v>
      </c>
      <c r="K584" s="65">
        <f xml:space="preserve"> CustomerData[[#This Row],[Quantity]] * CustomerData[[#This Row],[Price]]</f>
        <v>707674</v>
      </c>
      <c r="L584" s="65">
        <f xml:space="preserve"> CustomerData[[#This Row],[Price]] * CustomerData[[#This Row],[Discount]]</f>
        <v>104.5</v>
      </c>
      <c r="M584" s="67">
        <f xml:space="preserve"> (CustomerData[[#This Row],[Total_Revenue]]-CustomerData[[#This Row],[Discount_Amount]]) - CustomerData[[#This Row],[Total_Cost]]</f>
        <v>287705.5</v>
      </c>
      <c r="N584" s="69" t="str">
        <f xml:space="preserve"> IF(CustomerData[[#This Row],[Profit/Loss]] &lt; 0, "Loss", IF(CustomerData[[#This Row],[Profit/Loss]] &gt; 0, "Profit"))</f>
        <v>Profit</v>
      </c>
    </row>
    <row r="585" spans="1:14" ht="15.75" customHeight="1" x14ac:dyDescent="0.25">
      <c r="A585" s="22">
        <v>584</v>
      </c>
      <c r="B585" s="22" t="s">
        <v>774</v>
      </c>
      <c r="C585" s="22">
        <v>22</v>
      </c>
      <c r="D585" s="22" t="s">
        <v>190</v>
      </c>
      <c r="E58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85" s="22">
        <v>2442</v>
      </c>
      <c r="G585" s="22">
        <v>217</v>
      </c>
      <c r="H585" s="22">
        <v>221</v>
      </c>
      <c r="I58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85" s="65">
        <f xml:space="preserve"> CustomerData[[#This Row],[Quantity]] *CustomerData[[#This Row],[Cost]]</f>
        <v>529914</v>
      </c>
      <c r="K585" s="65">
        <f xml:space="preserve"> CustomerData[[#This Row],[Quantity]] * CustomerData[[#This Row],[Price]]</f>
        <v>539682</v>
      </c>
      <c r="L585" s="65">
        <f xml:space="preserve"> CustomerData[[#This Row],[Price]] * CustomerData[[#This Row],[Discount]]</f>
        <v>55.25</v>
      </c>
      <c r="M585" s="67">
        <f xml:space="preserve"> (CustomerData[[#This Row],[Total_Revenue]]-CustomerData[[#This Row],[Discount_Amount]]) - CustomerData[[#This Row],[Total_Cost]]</f>
        <v>9712.75</v>
      </c>
      <c r="N585" s="69" t="str">
        <f xml:space="preserve"> IF(CustomerData[[#This Row],[Profit/Loss]] &lt; 0, "Loss", IF(CustomerData[[#This Row],[Profit/Loss]] &gt; 0, "Profit"))</f>
        <v>Profit</v>
      </c>
    </row>
    <row r="586" spans="1:14" ht="15.75" customHeight="1" x14ac:dyDescent="0.25">
      <c r="A586" s="22">
        <v>585</v>
      </c>
      <c r="B586" s="22" t="s">
        <v>775</v>
      </c>
      <c r="C586" s="22">
        <v>60</v>
      </c>
      <c r="D586" s="22" t="s">
        <v>190</v>
      </c>
      <c r="E58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86" s="22">
        <v>2331</v>
      </c>
      <c r="G586" s="22">
        <v>343</v>
      </c>
      <c r="H586" s="22">
        <v>217</v>
      </c>
      <c r="I58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86" s="65">
        <f xml:space="preserve"> CustomerData[[#This Row],[Quantity]] *CustomerData[[#This Row],[Cost]]</f>
        <v>799533</v>
      </c>
      <c r="K586" s="65">
        <f xml:space="preserve"> CustomerData[[#This Row],[Quantity]] * CustomerData[[#This Row],[Price]]</f>
        <v>505827</v>
      </c>
      <c r="L586" s="65">
        <f xml:space="preserve"> CustomerData[[#This Row],[Price]] * CustomerData[[#This Row],[Discount]]</f>
        <v>54.25</v>
      </c>
      <c r="M586" s="67">
        <f xml:space="preserve"> (CustomerData[[#This Row],[Total_Revenue]]-CustomerData[[#This Row],[Discount_Amount]]) - CustomerData[[#This Row],[Total_Cost]]</f>
        <v>-293760.25</v>
      </c>
      <c r="N586" s="69" t="str">
        <f xml:space="preserve"> IF(CustomerData[[#This Row],[Profit/Loss]] &lt; 0, "Loss", IF(CustomerData[[#This Row],[Profit/Loss]] &gt; 0, "Profit"))</f>
        <v>Loss</v>
      </c>
    </row>
    <row r="587" spans="1:14" ht="15.75" customHeight="1" x14ac:dyDescent="0.25">
      <c r="A587" s="22">
        <v>586</v>
      </c>
      <c r="B587" s="22" t="s">
        <v>776</v>
      </c>
      <c r="C587" s="22">
        <v>57</v>
      </c>
      <c r="D587" s="22" t="s">
        <v>190</v>
      </c>
      <c r="E58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87" s="22">
        <v>2296</v>
      </c>
      <c r="G587" s="22">
        <v>361</v>
      </c>
      <c r="H587" s="22">
        <v>393</v>
      </c>
      <c r="I58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87" s="65">
        <f xml:space="preserve"> CustomerData[[#This Row],[Quantity]] *CustomerData[[#This Row],[Cost]]</f>
        <v>828856</v>
      </c>
      <c r="K587" s="65">
        <f xml:space="preserve"> CustomerData[[#This Row],[Quantity]] * CustomerData[[#This Row],[Price]]</f>
        <v>902328</v>
      </c>
      <c r="L587" s="65">
        <f xml:space="preserve"> CustomerData[[#This Row],[Price]] * CustomerData[[#This Row],[Discount]]</f>
        <v>98.25</v>
      </c>
      <c r="M587" s="67">
        <f xml:space="preserve"> (CustomerData[[#This Row],[Total_Revenue]]-CustomerData[[#This Row],[Discount_Amount]]) - CustomerData[[#This Row],[Total_Cost]]</f>
        <v>73373.75</v>
      </c>
      <c r="N587" s="69" t="str">
        <f xml:space="preserve"> IF(CustomerData[[#This Row],[Profit/Loss]] &lt; 0, "Loss", IF(CustomerData[[#This Row],[Profit/Loss]] &gt; 0, "Profit"))</f>
        <v>Profit</v>
      </c>
    </row>
    <row r="588" spans="1:14" ht="15.75" customHeight="1" x14ac:dyDescent="0.25">
      <c r="A588" s="22">
        <v>587</v>
      </c>
      <c r="B588" s="22" t="s">
        <v>777</v>
      </c>
      <c r="C588" s="22">
        <v>58</v>
      </c>
      <c r="D588" s="22" t="s">
        <v>190</v>
      </c>
      <c r="E58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88" s="22">
        <v>1748</v>
      </c>
      <c r="G588" s="22">
        <v>343</v>
      </c>
      <c r="H588" s="22">
        <v>359</v>
      </c>
      <c r="I58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88" s="65">
        <f xml:space="preserve"> CustomerData[[#This Row],[Quantity]] *CustomerData[[#This Row],[Cost]]</f>
        <v>599564</v>
      </c>
      <c r="K588" s="65">
        <f xml:space="preserve"> CustomerData[[#This Row],[Quantity]] * CustomerData[[#This Row],[Price]]</f>
        <v>627532</v>
      </c>
      <c r="L588" s="65">
        <f xml:space="preserve"> CustomerData[[#This Row],[Price]] * CustomerData[[#This Row],[Discount]]</f>
        <v>89.75</v>
      </c>
      <c r="M588" s="67">
        <f xml:space="preserve"> (CustomerData[[#This Row],[Total_Revenue]]-CustomerData[[#This Row],[Discount_Amount]]) - CustomerData[[#This Row],[Total_Cost]]</f>
        <v>27878.25</v>
      </c>
      <c r="N588" s="69" t="str">
        <f xml:space="preserve"> IF(CustomerData[[#This Row],[Profit/Loss]] &lt; 0, "Loss", IF(CustomerData[[#This Row],[Profit/Loss]] &gt; 0, "Profit"))</f>
        <v>Profit</v>
      </c>
    </row>
    <row r="589" spans="1:14" ht="15.75" customHeight="1" x14ac:dyDescent="0.25">
      <c r="A589" s="22">
        <v>588</v>
      </c>
      <c r="B589" s="22" t="s">
        <v>778</v>
      </c>
      <c r="C589" s="22">
        <v>80</v>
      </c>
      <c r="D589" s="22" t="s">
        <v>192</v>
      </c>
      <c r="E58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89" s="22">
        <v>1158</v>
      </c>
      <c r="G589" s="22">
        <v>204</v>
      </c>
      <c r="H589" s="22">
        <v>315</v>
      </c>
      <c r="I58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89" s="65">
        <f xml:space="preserve"> CustomerData[[#This Row],[Quantity]] *CustomerData[[#This Row],[Cost]]</f>
        <v>236232</v>
      </c>
      <c r="K589" s="65">
        <f xml:space="preserve"> CustomerData[[#This Row],[Quantity]] * CustomerData[[#This Row],[Price]]</f>
        <v>364770</v>
      </c>
      <c r="L589" s="65">
        <f xml:space="preserve"> CustomerData[[#This Row],[Price]] * CustomerData[[#This Row],[Discount]]</f>
        <v>47.25</v>
      </c>
      <c r="M589" s="67">
        <f xml:space="preserve"> (CustomerData[[#This Row],[Total_Revenue]]-CustomerData[[#This Row],[Discount_Amount]]) - CustomerData[[#This Row],[Total_Cost]]</f>
        <v>128490.75</v>
      </c>
      <c r="N589" s="69" t="str">
        <f xml:space="preserve"> IF(CustomerData[[#This Row],[Profit/Loss]] &lt; 0, "Loss", IF(CustomerData[[#This Row],[Profit/Loss]] &gt; 0, "Profit"))</f>
        <v>Profit</v>
      </c>
    </row>
    <row r="590" spans="1:14" ht="15.75" customHeight="1" x14ac:dyDescent="0.25">
      <c r="A590" s="22">
        <v>589</v>
      </c>
      <c r="B590" s="22" t="s">
        <v>779</v>
      </c>
      <c r="C590" s="22">
        <v>36</v>
      </c>
      <c r="D590" s="22" t="s">
        <v>192</v>
      </c>
      <c r="E59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90" s="22">
        <v>1134</v>
      </c>
      <c r="G590" s="22">
        <v>158</v>
      </c>
      <c r="H590" s="22">
        <v>379</v>
      </c>
      <c r="I59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90" s="65">
        <f xml:space="preserve"> CustomerData[[#This Row],[Quantity]] *CustomerData[[#This Row],[Cost]]</f>
        <v>179172</v>
      </c>
      <c r="K590" s="65">
        <f xml:space="preserve"> CustomerData[[#This Row],[Quantity]] * CustomerData[[#This Row],[Price]]</f>
        <v>429786</v>
      </c>
      <c r="L590" s="65">
        <f xml:space="preserve"> CustomerData[[#This Row],[Price]] * CustomerData[[#This Row],[Discount]]</f>
        <v>56.85</v>
      </c>
      <c r="M590" s="67">
        <f xml:space="preserve"> (CustomerData[[#This Row],[Total_Revenue]]-CustomerData[[#This Row],[Discount_Amount]]) - CustomerData[[#This Row],[Total_Cost]]</f>
        <v>250557.15000000002</v>
      </c>
      <c r="N590" s="69" t="str">
        <f xml:space="preserve"> IF(CustomerData[[#This Row],[Profit/Loss]] &lt; 0, "Loss", IF(CustomerData[[#This Row],[Profit/Loss]] &gt; 0, "Profit"))</f>
        <v>Profit</v>
      </c>
    </row>
    <row r="591" spans="1:14" ht="15.75" customHeight="1" x14ac:dyDescent="0.25">
      <c r="A591" s="22">
        <v>590</v>
      </c>
      <c r="B591" s="22" t="s">
        <v>780</v>
      </c>
      <c r="C591" s="22">
        <v>62</v>
      </c>
      <c r="D591" s="22" t="s">
        <v>192</v>
      </c>
      <c r="E59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91" s="22">
        <v>2097</v>
      </c>
      <c r="G591" s="22">
        <v>272</v>
      </c>
      <c r="H591" s="22">
        <v>511</v>
      </c>
      <c r="I59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91" s="65">
        <f xml:space="preserve"> CustomerData[[#This Row],[Quantity]] *CustomerData[[#This Row],[Cost]]</f>
        <v>570384</v>
      </c>
      <c r="K591" s="65">
        <f xml:space="preserve"> CustomerData[[#This Row],[Quantity]] * CustomerData[[#This Row],[Price]]</f>
        <v>1071567</v>
      </c>
      <c r="L591" s="65">
        <f xml:space="preserve"> CustomerData[[#This Row],[Price]] * CustomerData[[#This Row],[Discount]]</f>
        <v>127.75</v>
      </c>
      <c r="M591" s="67">
        <f xml:space="preserve"> (CustomerData[[#This Row],[Total_Revenue]]-CustomerData[[#This Row],[Discount_Amount]]) - CustomerData[[#This Row],[Total_Cost]]</f>
        <v>501055.25</v>
      </c>
      <c r="N591" s="69" t="str">
        <f xml:space="preserve"> IF(CustomerData[[#This Row],[Profit/Loss]] &lt; 0, "Loss", IF(CustomerData[[#This Row],[Profit/Loss]] &gt; 0, "Profit"))</f>
        <v>Profit</v>
      </c>
    </row>
    <row r="592" spans="1:14" ht="15.75" customHeight="1" x14ac:dyDescent="0.25">
      <c r="A592" s="22">
        <v>591</v>
      </c>
      <c r="B592" s="22" t="s">
        <v>781</v>
      </c>
      <c r="C592" s="22">
        <v>75</v>
      </c>
      <c r="D592" s="22" t="s">
        <v>192</v>
      </c>
      <c r="E59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92" s="22">
        <v>1688</v>
      </c>
      <c r="G592" s="22">
        <v>192</v>
      </c>
      <c r="H592" s="22">
        <v>413</v>
      </c>
      <c r="I59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92" s="65">
        <f xml:space="preserve"> CustomerData[[#This Row],[Quantity]] *CustomerData[[#This Row],[Cost]]</f>
        <v>324096</v>
      </c>
      <c r="K592" s="65">
        <f xml:space="preserve"> CustomerData[[#This Row],[Quantity]] * CustomerData[[#This Row],[Price]]</f>
        <v>697144</v>
      </c>
      <c r="L592" s="65">
        <f xml:space="preserve"> CustomerData[[#This Row],[Price]] * CustomerData[[#This Row],[Discount]]</f>
        <v>103.25</v>
      </c>
      <c r="M592" s="67">
        <f xml:space="preserve"> (CustomerData[[#This Row],[Total_Revenue]]-CustomerData[[#This Row],[Discount_Amount]]) - CustomerData[[#This Row],[Total_Cost]]</f>
        <v>372944.75</v>
      </c>
      <c r="N592" s="69" t="str">
        <f xml:space="preserve"> IF(CustomerData[[#This Row],[Profit/Loss]] &lt; 0, "Loss", IF(CustomerData[[#This Row],[Profit/Loss]] &gt; 0, "Profit"))</f>
        <v>Profit</v>
      </c>
    </row>
    <row r="593" spans="1:14" ht="15.75" customHeight="1" x14ac:dyDescent="0.25">
      <c r="A593" s="22">
        <v>592</v>
      </c>
      <c r="B593" s="22" t="s">
        <v>782</v>
      </c>
      <c r="C593" s="22">
        <v>42</v>
      </c>
      <c r="D593" s="22" t="s">
        <v>190</v>
      </c>
      <c r="E59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93" s="22">
        <v>1435</v>
      </c>
      <c r="G593" s="22">
        <v>227</v>
      </c>
      <c r="H593" s="22">
        <v>442</v>
      </c>
      <c r="I59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93" s="65">
        <f xml:space="preserve"> CustomerData[[#This Row],[Quantity]] *CustomerData[[#This Row],[Cost]]</f>
        <v>325745</v>
      </c>
      <c r="K593" s="65">
        <f xml:space="preserve"> CustomerData[[#This Row],[Quantity]] * CustomerData[[#This Row],[Price]]</f>
        <v>634270</v>
      </c>
      <c r="L593" s="65">
        <f xml:space="preserve"> CustomerData[[#This Row],[Price]] * CustomerData[[#This Row],[Discount]]</f>
        <v>66.3</v>
      </c>
      <c r="M593" s="67">
        <f xml:space="preserve"> (CustomerData[[#This Row],[Total_Revenue]]-CustomerData[[#This Row],[Discount_Amount]]) - CustomerData[[#This Row],[Total_Cost]]</f>
        <v>308458.69999999995</v>
      </c>
      <c r="N593" s="69" t="str">
        <f xml:space="preserve"> IF(CustomerData[[#This Row],[Profit/Loss]] &lt; 0, "Loss", IF(CustomerData[[#This Row],[Profit/Loss]] &gt; 0, "Profit"))</f>
        <v>Profit</v>
      </c>
    </row>
    <row r="594" spans="1:14" ht="15.75" customHeight="1" x14ac:dyDescent="0.25">
      <c r="A594" s="22">
        <v>593</v>
      </c>
      <c r="B594" s="22" t="s">
        <v>783</v>
      </c>
      <c r="C594" s="22">
        <v>31</v>
      </c>
      <c r="D594" s="22" t="s">
        <v>190</v>
      </c>
      <c r="E59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94" s="22">
        <v>1715</v>
      </c>
      <c r="G594" s="22">
        <v>171</v>
      </c>
      <c r="H594" s="22">
        <v>434</v>
      </c>
      <c r="I59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94" s="65">
        <f xml:space="preserve"> CustomerData[[#This Row],[Quantity]] *CustomerData[[#This Row],[Cost]]</f>
        <v>293265</v>
      </c>
      <c r="K594" s="65">
        <f xml:space="preserve"> CustomerData[[#This Row],[Quantity]] * CustomerData[[#This Row],[Price]]</f>
        <v>744310</v>
      </c>
      <c r="L594" s="65">
        <f xml:space="preserve"> CustomerData[[#This Row],[Price]] * CustomerData[[#This Row],[Discount]]</f>
        <v>108.5</v>
      </c>
      <c r="M594" s="67">
        <f xml:space="preserve"> (CustomerData[[#This Row],[Total_Revenue]]-CustomerData[[#This Row],[Discount_Amount]]) - CustomerData[[#This Row],[Total_Cost]]</f>
        <v>450936.5</v>
      </c>
      <c r="N594" s="69" t="str">
        <f xml:space="preserve"> IF(CustomerData[[#This Row],[Profit/Loss]] &lt; 0, "Loss", IF(CustomerData[[#This Row],[Profit/Loss]] &gt; 0, "Profit"))</f>
        <v>Profit</v>
      </c>
    </row>
    <row r="595" spans="1:14" ht="15.75" customHeight="1" x14ac:dyDescent="0.25">
      <c r="A595" s="22">
        <v>594</v>
      </c>
      <c r="B595" s="22" t="s">
        <v>784</v>
      </c>
      <c r="C595" s="22">
        <v>67</v>
      </c>
      <c r="D595" s="22" t="s">
        <v>192</v>
      </c>
      <c r="E59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95" s="22">
        <v>1119</v>
      </c>
      <c r="G595" s="22">
        <v>124</v>
      </c>
      <c r="H595" s="22">
        <v>353</v>
      </c>
      <c r="I59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95" s="65">
        <f xml:space="preserve"> CustomerData[[#This Row],[Quantity]] *CustomerData[[#This Row],[Cost]]</f>
        <v>138756</v>
      </c>
      <c r="K595" s="65">
        <f xml:space="preserve"> CustomerData[[#This Row],[Quantity]] * CustomerData[[#This Row],[Price]]</f>
        <v>395007</v>
      </c>
      <c r="L595" s="65">
        <f xml:space="preserve"> CustomerData[[#This Row],[Price]] * CustomerData[[#This Row],[Discount]]</f>
        <v>52.949999999999996</v>
      </c>
      <c r="M595" s="67">
        <f xml:space="preserve"> (CustomerData[[#This Row],[Total_Revenue]]-CustomerData[[#This Row],[Discount_Amount]]) - CustomerData[[#This Row],[Total_Cost]]</f>
        <v>256198.05</v>
      </c>
      <c r="N595" s="69" t="str">
        <f xml:space="preserve"> IF(CustomerData[[#This Row],[Profit/Loss]] &lt; 0, "Loss", IF(CustomerData[[#This Row],[Profit/Loss]] &gt; 0, "Profit"))</f>
        <v>Profit</v>
      </c>
    </row>
    <row r="596" spans="1:14" ht="15.75" customHeight="1" x14ac:dyDescent="0.25">
      <c r="A596" s="22">
        <v>595</v>
      </c>
      <c r="B596" s="22" t="s">
        <v>785</v>
      </c>
      <c r="C596" s="22">
        <v>82</v>
      </c>
      <c r="D596" s="22" t="s">
        <v>190</v>
      </c>
      <c r="E59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96" s="22">
        <v>1193</v>
      </c>
      <c r="G596" s="22">
        <v>232</v>
      </c>
      <c r="H596" s="22">
        <v>521</v>
      </c>
      <c r="I59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96" s="65">
        <f xml:space="preserve"> CustomerData[[#This Row],[Quantity]] *CustomerData[[#This Row],[Cost]]</f>
        <v>276776</v>
      </c>
      <c r="K596" s="65">
        <f xml:space="preserve"> CustomerData[[#This Row],[Quantity]] * CustomerData[[#This Row],[Price]]</f>
        <v>621553</v>
      </c>
      <c r="L596" s="65">
        <f xml:space="preserve"> CustomerData[[#This Row],[Price]] * CustomerData[[#This Row],[Discount]]</f>
        <v>78.149999999999991</v>
      </c>
      <c r="M596" s="67">
        <f xml:space="preserve"> (CustomerData[[#This Row],[Total_Revenue]]-CustomerData[[#This Row],[Discount_Amount]]) - CustomerData[[#This Row],[Total_Cost]]</f>
        <v>344698.85</v>
      </c>
      <c r="N596" s="69" t="str">
        <f xml:space="preserve"> IF(CustomerData[[#This Row],[Profit/Loss]] &lt; 0, "Loss", IF(CustomerData[[#This Row],[Profit/Loss]] &gt; 0, "Profit"))</f>
        <v>Profit</v>
      </c>
    </row>
    <row r="597" spans="1:14" ht="15.75" customHeight="1" x14ac:dyDescent="0.25">
      <c r="A597" s="22">
        <v>596</v>
      </c>
      <c r="B597" s="22" t="s">
        <v>786</v>
      </c>
      <c r="C597" s="22">
        <v>15</v>
      </c>
      <c r="D597" s="22" t="s">
        <v>192</v>
      </c>
      <c r="E59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97" s="22">
        <v>1071</v>
      </c>
      <c r="G597" s="22">
        <v>261</v>
      </c>
      <c r="H597" s="22">
        <v>505</v>
      </c>
      <c r="I59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97" s="65">
        <f xml:space="preserve"> CustomerData[[#This Row],[Quantity]] *CustomerData[[#This Row],[Cost]]</f>
        <v>279531</v>
      </c>
      <c r="K597" s="65">
        <f xml:space="preserve"> CustomerData[[#This Row],[Quantity]] * CustomerData[[#This Row],[Price]]</f>
        <v>540855</v>
      </c>
      <c r="L597" s="65">
        <f xml:space="preserve"> CustomerData[[#This Row],[Price]] * CustomerData[[#This Row],[Discount]]</f>
        <v>75.75</v>
      </c>
      <c r="M597" s="67">
        <f xml:space="preserve"> (CustomerData[[#This Row],[Total_Revenue]]-CustomerData[[#This Row],[Discount_Amount]]) - CustomerData[[#This Row],[Total_Cost]]</f>
        <v>261248.25</v>
      </c>
      <c r="N597" s="69" t="str">
        <f xml:space="preserve"> IF(CustomerData[[#This Row],[Profit/Loss]] &lt; 0, "Loss", IF(CustomerData[[#This Row],[Profit/Loss]] &gt; 0, "Profit"))</f>
        <v>Profit</v>
      </c>
    </row>
    <row r="598" spans="1:14" ht="15.75" customHeight="1" x14ac:dyDescent="0.25">
      <c r="A598" s="22">
        <v>597</v>
      </c>
      <c r="B598" s="22" t="s">
        <v>787</v>
      </c>
      <c r="C598" s="22">
        <v>85</v>
      </c>
      <c r="D598" s="22" t="s">
        <v>190</v>
      </c>
      <c r="E59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98" s="22">
        <v>1488</v>
      </c>
      <c r="G598" s="22">
        <v>161</v>
      </c>
      <c r="H598" s="22">
        <v>501</v>
      </c>
      <c r="I59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98" s="65">
        <f xml:space="preserve"> CustomerData[[#This Row],[Quantity]] *CustomerData[[#This Row],[Cost]]</f>
        <v>239568</v>
      </c>
      <c r="K598" s="65">
        <f xml:space="preserve"> CustomerData[[#This Row],[Quantity]] * CustomerData[[#This Row],[Price]]</f>
        <v>745488</v>
      </c>
      <c r="L598" s="65">
        <f xml:space="preserve"> CustomerData[[#This Row],[Price]] * CustomerData[[#This Row],[Discount]]</f>
        <v>75.149999999999991</v>
      </c>
      <c r="M598" s="67">
        <f xml:space="preserve"> (CustomerData[[#This Row],[Total_Revenue]]-CustomerData[[#This Row],[Discount_Amount]]) - CustomerData[[#This Row],[Total_Cost]]</f>
        <v>505844.85</v>
      </c>
      <c r="N598" s="69" t="str">
        <f xml:space="preserve"> IF(CustomerData[[#This Row],[Profit/Loss]] &lt; 0, "Loss", IF(CustomerData[[#This Row],[Profit/Loss]] &gt; 0, "Profit"))</f>
        <v>Profit</v>
      </c>
    </row>
    <row r="599" spans="1:14" ht="15.75" customHeight="1" x14ac:dyDescent="0.25">
      <c r="A599" s="22">
        <v>598</v>
      </c>
      <c r="B599" s="22" t="s">
        <v>788</v>
      </c>
      <c r="C599" s="22">
        <v>51</v>
      </c>
      <c r="D599" s="22" t="s">
        <v>192</v>
      </c>
      <c r="E59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99" s="22">
        <v>2478</v>
      </c>
      <c r="G599" s="22">
        <v>284</v>
      </c>
      <c r="H599" s="22">
        <v>324</v>
      </c>
      <c r="I59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99" s="65">
        <f xml:space="preserve"> CustomerData[[#This Row],[Quantity]] *CustomerData[[#This Row],[Cost]]</f>
        <v>703752</v>
      </c>
      <c r="K599" s="65">
        <f xml:space="preserve"> CustomerData[[#This Row],[Quantity]] * CustomerData[[#This Row],[Price]]</f>
        <v>802872</v>
      </c>
      <c r="L599" s="65">
        <f xml:space="preserve"> CustomerData[[#This Row],[Price]] * CustomerData[[#This Row],[Discount]]</f>
        <v>81</v>
      </c>
      <c r="M599" s="67">
        <f xml:space="preserve"> (CustomerData[[#This Row],[Total_Revenue]]-CustomerData[[#This Row],[Discount_Amount]]) - CustomerData[[#This Row],[Total_Cost]]</f>
        <v>99039</v>
      </c>
      <c r="N599" s="69" t="str">
        <f xml:space="preserve"> IF(CustomerData[[#This Row],[Profit/Loss]] &lt; 0, "Loss", IF(CustomerData[[#This Row],[Profit/Loss]] &gt; 0, "Profit"))</f>
        <v>Profit</v>
      </c>
    </row>
    <row r="600" spans="1:14" ht="15.75" customHeight="1" x14ac:dyDescent="0.25">
      <c r="A600" s="22">
        <v>599</v>
      </c>
      <c r="B600" s="22" t="s">
        <v>789</v>
      </c>
      <c r="C600" s="22">
        <v>46</v>
      </c>
      <c r="D600" s="22" t="s">
        <v>192</v>
      </c>
      <c r="E60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00" s="22">
        <v>1578</v>
      </c>
      <c r="G600" s="22">
        <v>143</v>
      </c>
      <c r="H600" s="22">
        <v>313</v>
      </c>
      <c r="I60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00" s="65">
        <f xml:space="preserve"> CustomerData[[#This Row],[Quantity]] *CustomerData[[#This Row],[Cost]]</f>
        <v>225654</v>
      </c>
      <c r="K600" s="65">
        <f xml:space="preserve"> CustomerData[[#This Row],[Quantity]] * CustomerData[[#This Row],[Price]]</f>
        <v>493914</v>
      </c>
      <c r="L600" s="65">
        <f xml:space="preserve"> CustomerData[[#This Row],[Price]] * CustomerData[[#This Row],[Discount]]</f>
        <v>78.25</v>
      </c>
      <c r="M600" s="67">
        <f xml:space="preserve"> (CustomerData[[#This Row],[Total_Revenue]]-CustomerData[[#This Row],[Discount_Amount]]) - CustomerData[[#This Row],[Total_Cost]]</f>
        <v>268181.75</v>
      </c>
      <c r="N600" s="69" t="str">
        <f xml:space="preserve"> IF(CustomerData[[#This Row],[Profit/Loss]] &lt; 0, "Loss", IF(CustomerData[[#This Row],[Profit/Loss]] &gt; 0, "Profit"))</f>
        <v>Profit</v>
      </c>
    </row>
    <row r="601" spans="1:14" ht="15.75" customHeight="1" x14ac:dyDescent="0.25">
      <c r="A601" s="22">
        <v>600</v>
      </c>
      <c r="B601" s="22" t="s">
        <v>790</v>
      </c>
      <c r="C601" s="22">
        <v>55</v>
      </c>
      <c r="D601" s="22" t="s">
        <v>192</v>
      </c>
      <c r="E60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01" s="22">
        <v>1506</v>
      </c>
      <c r="G601" s="22">
        <v>222</v>
      </c>
      <c r="H601" s="22">
        <v>337</v>
      </c>
      <c r="I60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01" s="65">
        <f xml:space="preserve"> CustomerData[[#This Row],[Quantity]] *CustomerData[[#This Row],[Cost]]</f>
        <v>334332</v>
      </c>
      <c r="K601" s="65">
        <f xml:space="preserve"> CustomerData[[#This Row],[Quantity]] * CustomerData[[#This Row],[Price]]</f>
        <v>507522</v>
      </c>
      <c r="L601" s="65">
        <f xml:space="preserve"> CustomerData[[#This Row],[Price]] * CustomerData[[#This Row],[Discount]]</f>
        <v>84.25</v>
      </c>
      <c r="M601" s="67">
        <f xml:space="preserve"> (CustomerData[[#This Row],[Total_Revenue]]-CustomerData[[#This Row],[Discount_Amount]]) - CustomerData[[#This Row],[Total_Cost]]</f>
        <v>173105.75</v>
      </c>
      <c r="N601" s="69" t="str">
        <f xml:space="preserve"> IF(CustomerData[[#This Row],[Profit/Loss]] &lt; 0, "Loss", IF(CustomerData[[#This Row],[Profit/Loss]] &gt; 0, "Profit"))</f>
        <v>Profit</v>
      </c>
    </row>
    <row r="602" spans="1:14" ht="15.75" customHeight="1" x14ac:dyDescent="0.25">
      <c r="A602" s="22">
        <v>601</v>
      </c>
      <c r="B602" s="22" t="s">
        <v>791</v>
      </c>
      <c r="C602" s="22">
        <v>15</v>
      </c>
      <c r="D602" s="22" t="s">
        <v>190</v>
      </c>
      <c r="E60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02" s="22">
        <v>1380</v>
      </c>
      <c r="G602" s="22">
        <v>302</v>
      </c>
      <c r="H602" s="22">
        <v>312</v>
      </c>
      <c r="I60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02" s="65">
        <f xml:space="preserve"> CustomerData[[#This Row],[Quantity]] *CustomerData[[#This Row],[Cost]]</f>
        <v>416760</v>
      </c>
      <c r="K602" s="65">
        <f xml:space="preserve"> CustomerData[[#This Row],[Quantity]] * CustomerData[[#This Row],[Price]]</f>
        <v>430560</v>
      </c>
      <c r="L602" s="65">
        <f xml:space="preserve"> CustomerData[[#This Row],[Price]] * CustomerData[[#This Row],[Discount]]</f>
        <v>46.8</v>
      </c>
      <c r="M602" s="67">
        <f xml:space="preserve"> (CustomerData[[#This Row],[Total_Revenue]]-CustomerData[[#This Row],[Discount_Amount]]) - CustomerData[[#This Row],[Total_Cost]]</f>
        <v>13753.200000000012</v>
      </c>
      <c r="N602" s="69" t="str">
        <f xml:space="preserve"> IF(CustomerData[[#This Row],[Profit/Loss]] &lt; 0, "Loss", IF(CustomerData[[#This Row],[Profit/Loss]] &gt; 0, "Profit"))</f>
        <v>Profit</v>
      </c>
    </row>
    <row r="603" spans="1:14" ht="15.75" customHeight="1" x14ac:dyDescent="0.25">
      <c r="A603" s="22">
        <v>602</v>
      </c>
      <c r="B603" s="22" t="s">
        <v>792</v>
      </c>
      <c r="C603" s="22">
        <v>76</v>
      </c>
      <c r="D603" s="22" t="s">
        <v>190</v>
      </c>
      <c r="E60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03" s="22">
        <v>1502</v>
      </c>
      <c r="G603" s="22">
        <v>116</v>
      </c>
      <c r="H603" s="22">
        <v>325</v>
      </c>
      <c r="I60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03" s="65">
        <f xml:space="preserve"> CustomerData[[#This Row],[Quantity]] *CustomerData[[#This Row],[Cost]]</f>
        <v>174232</v>
      </c>
      <c r="K603" s="65">
        <f xml:space="preserve"> CustomerData[[#This Row],[Quantity]] * CustomerData[[#This Row],[Price]]</f>
        <v>488150</v>
      </c>
      <c r="L603" s="65">
        <f xml:space="preserve"> CustomerData[[#This Row],[Price]] * CustomerData[[#This Row],[Discount]]</f>
        <v>81.25</v>
      </c>
      <c r="M603" s="67">
        <f xml:space="preserve"> (CustomerData[[#This Row],[Total_Revenue]]-CustomerData[[#This Row],[Discount_Amount]]) - CustomerData[[#This Row],[Total_Cost]]</f>
        <v>313836.75</v>
      </c>
      <c r="N603" s="69" t="str">
        <f xml:space="preserve"> IF(CustomerData[[#This Row],[Profit/Loss]] &lt; 0, "Loss", IF(CustomerData[[#This Row],[Profit/Loss]] &gt; 0, "Profit"))</f>
        <v>Profit</v>
      </c>
    </row>
    <row r="604" spans="1:14" ht="15.75" customHeight="1" x14ac:dyDescent="0.25">
      <c r="A604" s="22">
        <v>603</v>
      </c>
      <c r="B604" s="22" t="s">
        <v>793</v>
      </c>
      <c r="C604" s="22">
        <v>53</v>
      </c>
      <c r="D604" s="22" t="s">
        <v>190</v>
      </c>
      <c r="E60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04" s="22">
        <v>2025</v>
      </c>
      <c r="G604" s="22">
        <v>288</v>
      </c>
      <c r="H604" s="22">
        <v>507</v>
      </c>
      <c r="I60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04" s="65">
        <f xml:space="preserve"> CustomerData[[#This Row],[Quantity]] *CustomerData[[#This Row],[Cost]]</f>
        <v>583200</v>
      </c>
      <c r="K604" s="65">
        <f xml:space="preserve"> CustomerData[[#This Row],[Quantity]] * CustomerData[[#This Row],[Price]]</f>
        <v>1026675</v>
      </c>
      <c r="L604" s="65">
        <f xml:space="preserve"> CustomerData[[#This Row],[Price]] * CustomerData[[#This Row],[Discount]]</f>
        <v>126.75</v>
      </c>
      <c r="M604" s="67">
        <f xml:space="preserve"> (CustomerData[[#This Row],[Total_Revenue]]-CustomerData[[#This Row],[Discount_Amount]]) - CustomerData[[#This Row],[Total_Cost]]</f>
        <v>443348.25</v>
      </c>
      <c r="N604" s="69" t="str">
        <f xml:space="preserve"> IF(CustomerData[[#This Row],[Profit/Loss]] &lt; 0, "Loss", IF(CustomerData[[#This Row],[Profit/Loss]] &gt; 0, "Profit"))</f>
        <v>Profit</v>
      </c>
    </row>
    <row r="605" spans="1:14" ht="15.75" customHeight="1" x14ac:dyDescent="0.25">
      <c r="A605" s="22">
        <v>604</v>
      </c>
      <c r="B605" s="22" t="s">
        <v>794</v>
      </c>
      <c r="C605" s="22">
        <v>29</v>
      </c>
      <c r="D605" s="22" t="s">
        <v>192</v>
      </c>
      <c r="E60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605" s="22">
        <v>1535</v>
      </c>
      <c r="G605" s="22">
        <v>274</v>
      </c>
      <c r="H605" s="22">
        <v>249</v>
      </c>
      <c r="I60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05" s="65">
        <f xml:space="preserve"> CustomerData[[#This Row],[Quantity]] *CustomerData[[#This Row],[Cost]]</f>
        <v>420590</v>
      </c>
      <c r="K605" s="65">
        <f xml:space="preserve"> CustomerData[[#This Row],[Quantity]] * CustomerData[[#This Row],[Price]]</f>
        <v>382215</v>
      </c>
      <c r="L605" s="65">
        <f xml:space="preserve"> CustomerData[[#This Row],[Price]] * CustomerData[[#This Row],[Discount]]</f>
        <v>62.25</v>
      </c>
      <c r="M605" s="67">
        <f xml:space="preserve"> (CustomerData[[#This Row],[Total_Revenue]]-CustomerData[[#This Row],[Discount_Amount]]) - CustomerData[[#This Row],[Total_Cost]]</f>
        <v>-38437.25</v>
      </c>
      <c r="N605" s="69" t="str">
        <f xml:space="preserve"> IF(CustomerData[[#This Row],[Profit/Loss]] &lt; 0, "Loss", IF(CustomerData[[#This Row],[Profit/Loss]] &gt; 0, "Profit"))</f>
        <v>Loss</v>
      </c>
    </row>
    <row r="606" spans="1:14" ht="15.75" customHeight="1" x14ac:dyDescent="0.25">
      <c r="A606" s="22">
        <v>605</v>
      </c>
      <c r="B606" s="22" t="s">
        <v>795</v>
      </c>
      <c r="C606" s="22">
        <v>53</v>
      </c>
      <c r="D606" s="22" t="s">
        <v>190</v>
      </c>
      <c r="E60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06" s="22">
        <v>2217</v>
      </c>
      <c r="G606" s="22">
        <v>368</v>
      </c>
      <c r="H606" s="22">
        <v>514</v>
      </c>
      <c r="I60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06" s="65">
        <f xml:space="preserve"> CustomerData[[#This Row],[Quantity]] *CustomerData[[#This Row],[Cost]]</f>
        <v>815856</v>
      </c>
      <c r="K606" s="65">
        <f xml:space="preserve"> CustomerData[[#This Row],[Quantity]] * CustomerData[[#This Row],[Price]]</f>
        <v>1139538</v>
      </c>
      <c r="L606" s="65">
        <f xml:space="preserve"> CustomerData[[#This Row],[Price]] * CustomerData[[#This Row],[Discount]]</f>
        <v>128.5</v>
      </c>
      <c r="M606" s="67">
        <f xml:space="preserve"> (CustomerData[[#This Row],[Total_Revenue]]-CustomerData[[#This Row],[Discount_Amount]]) - CustomerData[[#This Row],[Total_Cost]]</f>
        <v>323553.5</v>
      </c>
      <c r="N606" s="69" t="str">
        <f xml:space="preserve"> IF(CustomerData[[#This Row],[Profit/Loss]] &lt; 0, "Loss", IF(CustomerData[[#This Row],[Profit/Loss]] &gt; 0, "Profit"))</f>
        <v>Profit</v>
      </c>
    </row>
    <row r="607" spans="1:14" ht="15.75" customHeight="1" x14ac:dyDescent="0.25">
      <c r="A607" s="22">
        <v>606</v>
      </c>
      <c r="B607" s="22" t="s">
        <v>796</v>
      </c>
      <c r="C607" s="22">
        <v>85</v>
      </c>
      <c r="D607" s="22" t="s">
        <v>192</v>
      </c>
      <c r="E60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07" s="22">
        <v>1241</v>
      </c>
      <c r="G607" s="22">
        <v>247</v>
      </c>
      <c r="H607" s="22">
        <v>397</v>
      </c>
      <c r="I60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07" s="65">
        <f xml:space="preserve"> CustomerData[[#This Row],[Quantity]] *CustomerData[[#This Row],[Cost]]</f>
        <v>306527</v>
      </c>
      <c r="K607" s="65">
        <f xml:space="preserve"> CustomerData[[#This Row],[Quantity]] * CustomerData[[#This Row],[Price]]</f>
        <v>492677</v>
      </c>
      <c r="L607" s="65">
        <f xml:space="preserve"> CustomerData[[#This Row],[Price]] * CustomerData[[#This Row],[Discount]]</f>
        <v>59.55</v>
      </c>
      <c r="M607" s="67">
        <f xml:space="preserve"> (CustomerData[[#This Row],[Total_Revenue]]-CustomerData[[#This Row],[Discount_Amount]]) - CustomerData[[#This Row],[Total_Cost]]</f>
        <v>186090.45</v>
      </c>
      <c r="N607" s="69" t="str">
        <f xml:space="preserve"> IF(CustomerData[[#This Row],[Profit/Loss]] &lt; 0, "Loss", IF(CustomerData[[#This Row],[Profit/Loss]] &gt; 0, "Profit"))</f>
        <v>Profit</v>
      </c>
    </row>
    <row r="608" spans="1:14" ht="15.75" customHeight="1" x14ac:dyDescent="0.25">
      <c r="A608" s="22">
        <v>607</v>
      </c>
      <c r="B608" s="22" t="s">
        <v>797</v>
      </c>
      <c r="C608" s="22">
        <v>58</v>
      </c>
      <c r="D608" s="22" t="s">
        <v>190</v>
      </c>
      <c r="E60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08" s="22">
        <v>1142</v>
      </c>
      <c r="G608" s="22">
        <v>304</v>
      </c>
      <c r="H608" s="22">
        <v>439</v>
      </c>
      <c r="I60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08" s="65">
        <f xml:space="preserve"> CustomerData[[#This Row],[Quantity]] *CustomerData[[#This Row],[Cost]]</f>
        <v>347168</v>
      </c>
      <c r="K608" s="65">
        <f xml:space="preserve"> CustomerData[[#This Row],[Quantity]] * CustomerData[[#This Row],[Price]]</f>
        <v>501338</v>
      </c>
      <c r="L608" s="65">
        <f xml:space="preserve"> CustomerData[[#This Row],[Price]] * CustomerData[[#This Row],[Discount]]</f>
        <v>65.849999999999994</v>
      </c>
      <c r="M608" s="67">
        <f xml:space="preserve"> (CustomerData[[#This Row],[Total_Revenue]]-CustomerData[[#This Row],[Discount_Amount]]) - CustomerData[[#This Row],[Total_Cost]]</f>
        <v>154104.15000000002</v>
      </c>
      <c r="N608" s="69" t="str">
        <f xml:space="preserve"> IF(CustomerData[[#This Row],[Profit/Loss]] &lt; 0, "Loss", IF(CustomerData[[#This Row],[Profit/Loss]] &gt; 0, "Profit"))</f>
        <v>Profit</v>
      </c>
    </row>
    <row r="609" spans="1:14" ht="15.75" customHeight="1" x14ac:dyDescent="0.25">
      <c r="A609" s="22">
        <v>608</v>
      </c>
      <c r="B609" s="22" t="s">
        <v>798</v>
      </c>
      <c r="C609" s="22">
        <v>46</v>
      </c>
      <c r="D609" s="22" t="s">
        <v>192</v>
      </c>
      <c r="E60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09" s="22">
        <v>1092</v>
      </c>
      <c r="G609" s="22">
        <v>362</v>
      </c>
      <c r="H609" s="22">
        <v>444</v>
      </c>
      <c r="I60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09" s="65">
        <f xml:space="preserve"> CustomerData[[#This Row],[Quantity]] *CustomerData[[#This Row],[Cost]]</f>
        <v>395304</v>
      </c>
      <c r="K609" s="65">
        <f xml:space="preserve"> CustomerData[[#This Row],[Quantity]] * CustomerData[[#This Row],[Price]]</f>
        <v>484848</v>
      </c>
      <c r="L609" s="65">
        <f xml:space="preserve"> CustomerData[[#This Row],[Price]] * CustomerData[[#This Row],[Discount]]</f>
        <v>66.599999999999994</v>
      </c>
      <c r="M609" s="67">
        <f xml:space="preserve"> (CustomerData[[#This Row],[Total_Revenue]]-CustomerData[[#This Row],[Discount_Amount]]) - CustomerData[[#This Row],[Total_Cost]]</f>
        <v>89477.400000000023</v>
      </c>
      <c r="N609" s="69" t="str">
        <f xml:space="preserve"> IF(CustomerData[[#This Row],[Profit/Loss]] &lt; 0, "Loss", IF(CustomerData[[#This Row],[Profit/Loss]] &gt; 0, "Profit"))</f>
        <v>Profit</v>
      </c>
    </row>
    <row r="610" spans="1:14" ht="15.75" customHeight="1" x14ac:dyDescent="0.25">
      <c r="A610" s="22">
        <v>609</v>
      </c>
      <c r="B610" s="22" t="s">
        <v>799</v>
      </c>
      <c r="C610" s="22">
        <v>44</v>
      </c>
      <c r="D610" s="22" t="s">
        <v>190</v>
      </c>
      <c r="E61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10" s="22">
        <v>1605</v>
      </c>
      <c r="G610" s="22">
        <v>170</v>
      </c>
      <c r="H610" s="22">
        <v>504</v>
      </c>
      <c r="I61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10" s="65">
        <f xml:space="preserve"> CustomerData[[#This Row],[Quantity]] *CustomerData[[#This Row],[Cost]]</f>
        <v>272850</v>
      </c>
      <c r="K610" s="65">
        <f xml:space="preserve"> CustomerData[[#This Row],[Quantity]] * CustomerData[[#This Row],[Price]]</f>
        <v>808920</v>
      </c>
      <c r="L610" s="65">
        <f xml:space="preserve"> CustomerData[[#This Row],[Price]] * CustomerData[[#This Row],[Discount]]</f>
        <v>126</v>
      </c>
      <c r="M610" s="67">
        <f xml:space="preserve"> (CustomerData[[#This Row],[Total_Revenue]]-CustomerData[[#This Row],[Discount_Amount]]) - CustomerData[[#This Row],[Total_Cost]]</f>
        <v>535944</v>
      </c>
      <c r="N610" s="69" t="str">
        <f xml:space="preserve"> IF(CustomerData[[#This Row],[Profit/Loss]] &lt; 0, "Loss", IF(CustomerData[[#This Row],[Profit/Loss]] &gt; 0, "Profit"))</f>
        <v>Profit</v>
      </c>
    </row>
    <row r="611" spans="1:14" ht="15.75" customHeight="1" x14ac:dyDescent="0.25">
      <c r="A611" s="22">
        <v>610</v>
      </c>
      <c r="B611" s="22" t="s">
        <v>800</v>
      </c>
      <c r="C611" s="22">
        <v>44</v>
      </c>
      <c r="D611" s="22" t="s">
        <v>192</v>
      </c>
      <c r="E61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11" s="22">
        <v>1979</v>
      </c>
      <c r="G611" s="22">
        <v>167</v>
      </c>
      <c r="H611" s="22">
        <v>299</v>
      </c>
      <c r="I61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11" s="65">
        <f xml:space="preserve"> CustomerData[[#This Row],[Quantity]] *CustomerData[[#This Row],[Cost]]</f>
        <v>330493</v>
      </c>
      <c r="K611" s="65">
        <f xml:space="preserve"> CustomerData[[#This Row],[Quantity]] * CustomerData[[#This Row],[Price]]</f>
        <v>591721</v>
      </c>
      <c r="L611" s="65">
        <f xml:space="preserve"> CustomerData[[#This Row],[Price]] * CustomerData[[#This Row],[Discount]]</f>
        <v>74.75</v>
      </c>
      <c r="M611" s="67">
        <f xml:space="preserve"> (CustomerData[[#This Row],[Total_Revenue]]-CustomerData[[#This Row],[Discount_Amount]]) - CustomerData[[#This Row],[Total_Cost]]</f>
        <v>261153.25</v>
      </c>
      <c r="N611" s="69" t="str">
        <f xml:space="preserve"> IF(CustomerData[[#This Row],[Profit/Loss]] &lt; 0, "Loss", IF(CustomerData[[#This Row],[Profit/Loss]] &gt; 0, "Profit"))</f>
        <v>Profit</v>
      </c>
    </row>
    <row r="612" spans="1:14" ht="15.75" customHeight="1" x14ac:dyDescent="0.25">
      <c r="A612" s="22">
        <v>611</v>
      </c>
      <c r="B612" s="22" t="s">
        <v>801</v>
      </c>
      <c r="C612" s="22">
        <v>56</v>
      </c>
      <c r="D612" s="22" t="s">
        <v>190</v>
      </c>
      <c r="E61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12" s="22">
        <v>1107</v>
      </c>
      <c r="G612" s="22">
        <v>366</v>
      </c>
      <c r="H612" s="22">
        <v>314</v>
      </c>
      <c r="I61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12" s="65">
        <f xml:space="preserve"> CustomerData[[#This Row],[Quantity]] *CustomerData[[#This Row],[Cost]]</f>
        <v>405162</v>
      </c>
      <c r="K612" s="65">
        <f xml:space="preserve"> CustomerData[[#This Row],[Quantity]] * CustomerData[[#This Row],[Price]]</f>
        <v>347598</v>
      </c>
      <c r="L612" s="65">
        <f xml:space="preserve"> CustomerData[[#This Row],[Price]] * CustomerData[[#This Row],[Discount]]</f>
        <v>47.1</v>
      </c>
      <c r="M612" s="67">
        <f xml:space="preserve"> (CustomerData[[#This Row],[Total_Revenue]]-CustomerData[[#This Row],[Discount_Amount]]) - CustomerData[[#This Row],[Total_Cost]]</f>
        <v>-57611.099999999977</v>
      </c>
      <c r="N612" s="69" t="str">
        <f xml:space="preserve"> IF(CustomerData[[#This Row],[Profit/Loss]] &lt; 0, "Loss", IF(CustomerData[[#This Row],[Profit/Loss]] &gt; 0, "Profit"))</f>
        <v>Loss</v>
      </c>
    </row>
    <row r="613" spans="1:14" ht="15.75" customHeight="1" x14ac:dyDescent="0.25">
      <c r="A613" s="22">
        <v>612</v>
      </c>
      <c r="B613" s="22" t="s">
        <v>802</v>
      </c>
      <c r="C613" s="22">
        <v>23</v>
      </c>
      <c r="D613" s="22" t="s">
        <v>192</v>
      </c>
      <c r="E61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13" s="22">
        <v>1637</v>
      </c>
      <c r="G613" s="22">
        <v>217</v>
      </c>
      <c r="H613" s="22">
        <v>204</v>
      </c>
      <c r="I61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13" s="65">
        <f xml:space="preserve"> CustomerData[[#This Row],[Quantity]] *CustomerData[[#This Row],[Cost]]</f>
        <v>355229</v>
      </c>
      <c r="K613" s="65">
        <f xml:space="preserve"> CustomerData[[#This Row],[Quantity]] * CustomerData[[#This Row],[Price]]</f>
        <v>333948</v>
      </c>
      <c r="L613" s="65">
        <f xml:space="preserve"> CustomerData[[#This Row],[Price]] * CustomerData[[#This Row],[Discount]]</f>
        <v>51</v>
      </c>
      <c r="M613" s="67">
        <f xml:space="preserve"> (CustomerData[[#This Row],[Total_Revenue]]-CustomerData[[#This Row],[Discount_Amount]]) - CustomerData[[#This Row],[Total_Cost]]</f>
        <v>-21332</v>
      </c>
      <c r="N613" s="69" t="str">
        <f xml:space="preserve"> IF(CustomerData[[#This Row],[Profit/Loss]] &lt; 0, "Loss", IF(CustomerData[[#This Row],[Profit/Loss]] &gt; 0, "Profit"))</f>
        <v>Loss</v>
      </c>
    </row>
    <row r="614" spans="1:14" ht="15.75" customHeight="1" x14ac:dyDescent="0.25">
      <c r="A614" s="22">
        <v>613</v>
      </c>
      <c r="B614" s="22" t="s">
        <v>803</v>
      </c>
      <c r="C614" s="22">
        <v>68</v>
      </c>
      <c r="D614" s="22" t="s">
        <v>190</v>
      </c>
      <c r="E61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14" s="22">
        <v>2315</v>
      </c>
      <c r="G614" s="22">
        <v>142</v>
      </c>
      <c r="H614" s="22">
        <v>384</v>
      </c>
      <c r="I61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14" s="65">
        <f xml:space="preserve"> CustomerData[[#This Row],[Quantity]] *CustomerData[[#This Row],[Cost]]</f>
        <v>328730</v>
      </c>
      <c r="K614" s="65">
        <f xml:space="preserve"> CustomerData[[#This Row],[Quantity]] * CustomerData[[#This Row],[Price]]</f>
        <v>888960</v>
      </c>
      <c r="L614" s="65">
        <f xml:space="preserve"> CustomerData[[#This Row],[Price]] * CustomerData[[#This Row],[Discount]]</f>
        <v>96</v>
      </c>
      <c r="M614" s="67">
        <f xml:space="preserve"> (CustomerData[[#This Row],[Total_Revenue]]-CustomerData[[#This Row],[Discount_Amount]]) - CustomerData[[#This Row],[Total_Cost]]</f>
        <v>560134</v>
      </c>
      <c r="N614" s="69" t="str">
        <f xml:space="preserve"> IF(CustomerData[[#This Row],[Profit/Loss]] &lt; 0, "Loss", IF(CustomerData[[#This Row],[Profit/Loss]] &gt; 0, "Profit"))</f>
        <v>Profit</v>
      </c>
    </row>
    <row r="615" spans="1:14" ht="15.75" customHeight="1" x14ac:dyDescent="0.25">
      <c r="A615" s="22">
        <v>614</v>
      </c>
      <c r="B615" s="22" t="s">
        <v>804</v>
      </c>
      <c r="C615" s="22">
        <v>32</v>
      </c>
      <c r="D615" s="22" t="s">
        <v>190</v>
      </c>
      <c r="E61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615" s="22">
        <v>2446</v>
      </c>
      <c r="G615" s="22">
        <v>103</v>
      </c>
      <c r="H615" s="22">
        <v>353</v>
      </c>
      <c r="I61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15" s="65">
        <f xml:space="preserve"> CustomerData[[#This Row],[Quantity]] *CustomerData[[#This Row],[Cost]]</f>
        <v>251938</v>
      </c>
      <c r="K615" s="65">
        <f xml:space="preserve"> CustomerData[[#This Row],[Quantity]] * CustomerData[[#This Row],[Price]]</f>
        <v>863438</v>
      </c>
      <c r="L615" s="65">
        <f xml:space="preserve"> CustomerData[[#This Row],[Price]] * CustomerData[[#This Row],[Discount]]</f>
        <v>88.25</v>
      </c>
      <c r="M615" s="67">
        <f xml:space="preserve"> (CustomerData[[#This Row],[Total_Revenue]]-CustomerData[[#This Row],[Discount_Amount]]) - CustomerData[[#This Row],[Total_Cost]]</f>
        <v>611411.75</v>
      </c>
      <c r="N615" s="69" t="str">
        <f xml:space="preserve"> IF(CustomerData[[#This Row],[Profit/Loss]] &lt; 0, "Loss", IF(CustomerData[[#This Row],[Profit/Loss]] &gt; 0, "Profit"))</f>
        <v>Profit</v>
      </c>
    </row>
    <row r="616" spans="1:14" ht="15.75" customHeight="1" x14ac:dyDescent="0.25">
      <c r="A616" s="22">
        <v>615</v>
      </c>
      <c r="B616" s="22" t="s">
        <v>805</v>
      </c>
      <c r="C616" s="22">
        <v>51</v>
      </c>
      <c r="D616" s="22" t="s">
        <v>192</v>
      </c>
      <c r="E61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16" s="22">
        <v>1688</v>
      </c>
      <c r="G616" s="22">
        <v>251</v>
      </c>
      <c r="H616" s="22">
        <v>483</v>
      </c>
      <c r="I61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16" s="65">
        <f xml:space="preserve"> CustomerData[[#This Row],[Quantity]] *CustomerData[[#This Row],[Cost]]</f>
        <v>423688</v>
      </c>
      <c r="K616" s="65">
        <f xml:space="preserve"> CustomerData[[#This Row],[Quantity]] * CustomerData[[#This Row],[Price]]</f>
        <v>815304</v>
      </c>
      <c r="L616" s="65">
        <f xml:space="preserve"> CustomerData[[#This Row],[Price]] * CustomerData[[#This Row],[Discount]]</f>
        <v>120.75</v>
      </c>
      <c r="M616" s="67">
        <f xml:space="preserve"> (CustomerData[[#This Row],[Total_Revenue]]-CustomerData[[#This Row],[Discount_Amount]]) - CustomerData[[#This Row],[Total_Cost]]</f>
        <v>391495.25</v>
      </c>
      <c r="N616" s="69" t="str">
        <f xml:space="preserve"> IF(CustomerData[[#This Row],[Profit/Loss]] &lt; 0, "Loss", IF(CustomerData[[#This Row],[Profit/Loss]] &gt; 0, "Profit"))</f>
        <v>Profit</v>
      </c>
    </row>
    <row r="617" spans="1:14" ht="15.75" customHeight="1" x14ac:dyDescent="0.25">
      <c r="A617" s="22">
        <v>616</v>
      </c>
      <c r="B617" s="22" t="s">
        <v>806</v>
      </c>
      <c r="C617" s="22">
        <v>49</v>
      </c>
      <c r="D617" s="22" t="s">
        <v>190</v>
      </c>
      <c r="E61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17" s="22">
        <v>1405</v>
      </c>
      <c r="G617" s="22">
        <v>142</v>
      </c>
      <c r="H617" s="22">
        <v>310</v>
      </c>
      <c r="I61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17" s="65">
        <f xml:space="preserve"> CustomerData[[#This Row],[Quantity]] *CustomerData[[#This Row],[Cost]]</f>
        <v>199510</v>
      </c>
      <c r="K617" s="65">
        <f xml:space="preserve"> CustomerData[[#This Row],[Quantity]] * CustomerData[[#This Row],[Price]]</f>
        <v>435550</v>
      </c>
      <c r="L617" s="65">
        <f xml:space="preserve"> CustomerData[[#This Row],[Price]] * CustomerData[[#This Row],[Discount]]</f>
        <v>46.5</v>
      </c>
      <c r="M617" s="67">
        <f xml:space="preserve"> (CustomerData[[#This Row],[Total_Revenue]]-CustomerData[[#This Row],[Discount_Amount]]) - CustomerData[[#This Row],[Total_Cost]]</f>
        <v>235993.5</v>
      </c>
      <c r="N617" s="69" t="str">
        <f xml:space="preserve"> IF(CustomerData[[#This Row],[Profit/Loss]] &lt; 0, "Loss", IF(CustomerData[[#This Row],[Profit/Loss]] &gt; 0, "Profit"))</f>
        <v>Profit</v>
      </c>
    </row>
    <row r="618" spans="1:14" ht="15.75" customHeight="1" x14ac:dyDescent="0.25">
      <c r="A618" s="22">
        <v>617</v>
      </c>
      <c r="B618" s="22" t="s">
        <v>807</v>
      </c>
      <c r="C618" s="22">
        <v>72</v>
      </c>
      <c r="D618" s="22" t="s">
        <v>192</v>
      </c>
      <c r="E61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18" s="22">
        <v>1189</v>
      </c>
      <c r="G618" s="22">
        <v>289</v>
      </c>
      <c r="H618" s="22">
        <v>413</v>
      </c>
      <c r="I61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18" s="65">
        <f xml:space="preserve"> CustomerData[[#This Row],[Quantity]] *CustomerData[[#This Row],[Cost]]</f>
        <v>343621</v>
      </c>
      <c r="K618" s="65">
        <f xml:space="preserve"> CustomerData[[#This Row],[Quantity]] * CustomerData[[#This Row],[Price]]</f>
        <v>491057</v>
      </c>
      <c r="L618" s="65">
        <f xml:space="preserve"> CustomerData[[#This Row],[Price]] * CustomerData[[#This Row],[Discount]]</f>
        <v>61.949999999999996</v>
      </c>
      <c r="M618" s="67">
        <f xml:space="preserve"> (CustomerData[[#This Row],[Total_Revenue]]-CustomerData[[#This Row],[Discount_Amount]]) - CustomerData[[#This Row],[Total_Cost]]</f>
        <v>147374.04999999999</v>
      </c>
      <c r="N618" s="69" t="str">
        <f xml:space="preserve"> IF(CustomerData[[#This Row],[Profit/Loss]] &lt; 0, "Loss", IF(CustomerData[[#This Row],[Profit/Loss]] &gt; 0, "Profit"))</f>
        <v>Profit</v>
      </c>
    </row>
    <row r="619" spans="1:14" ht="15.75" customHeight="1" x14ac:dyDescent="0.25">
      <c r="A619" s="22">
        <v>618</v>
      </c>
      <c r="B619" s="22" t="s">
        <v>808</v>
      </c>
      <c r="C619" s="22">
        <v>62</v>
      </c>
      <c r="D619" s="22" t="s">
        <v>190</v>
      </c>
      <c r="E61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19" s="22">
        <v>1973</v>
      </c>
      <c r="G619" s="22">
        <v>220</v>
      </c>
      <c r="H619" s="22">
        <v>452</v>
      </c>
      <c r="I61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19" s="65">
        <f xml:space="preserve"> CustomerData[[#This Row],[Quantity]] *CustomerData[[#This Row],[Cost]]</f>
        <v>434060</v>
      </c>
      <c r="K619" s="65">
        <f xml:space="preserve"> CustomerData[[#This Row],[Quantity]] * CustomerData[[#This Row],[Price]]</f>
        <v>891796</v>
      </c>
      <c r="L619" s="65">
        <f xml:space="preserve"> CustomerData[[#This Row],[Price]] * CustomerData[[#This Row],[Discount]]</f>
        <v>113</v>
      </c>
      <c r="M619" s="67">
        <f xml:space="preserve"> (CustomerData[[#This Row],[Total_Revenue]]-CustomerData[[#This Row],[Discount_Amount]]) - CustomerData[[#This Row],[Total_Cost]]</f>
        <v>457623</v>
      </c>
      <c r="N619" s="69" t="str">
        <f xml:space="preserve"> IF(CustomerData[[#This Row],[Profit/Loss]] &lt; 0, "Loss", IF(CustomerData[[#This Row],[Profit/Loss]] &gt; 0, "Profit"))</f>
        <v>Profit</v>
      </c>
    </row>
    <row r="620" spans="1:14" ht="15.75" customHeight="1" x14ac:dyDescent="0.25">
      <c r="A620" s="22">
        <v>619</v>
      </c>
      <c r="B620" s="22" t="s">
        <v>809</v>
      </c>
      <c r="C620" s="22">
        <v>63</v>
      </c>
      <c r="D620" s="22" t="s">
        <v>190</v>
      </c>
      <c r="E62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20" s="22">
        <v>2090</v>
      </c>
      <c r="G620" s="22">
        <v>343</v>
      </c>
      <c r="H620" s="22">
        <v>463</v>
      </c>
      <c r="I62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20" s="65">
        <f xml:space="preserve"> CustomerData[[#This Row],[Quantity]] *CustomerData[[#This Row],[Cost]]</f>
        <v>716870</v>
      </c>
      <c r="K620" s="65">
        <f xml:space="preserve"> CustomerData[[#This Row],[Quantity]] * CustomerData[[#This Row],[Price]]</f>
        <v>967670</v>
      </c>
      <c r="L620" s="65">
        <f xml:space="preserve"> CustomerData[[#This Row],[Price]] * CustomerData[[#This Row],[Discount]]</f>
        <v>115.75</v>
      </c>
      <c r="M620" s="67">
        <f xml:space="preserve"> (CustomerData[[#This Row],[Total_Revenue]]-CustomerData[[#This Row],[Discount_Amount]]) - CustomerData[[#This Row],[Total_Cost]]</f>
        <v>250684.25</v>
      </c>
      <c r="N620" s="69" t="str">
        <f xml:space="preserve"> IF(CustomerData[[#This Row],[Profit/Loss]] &lt; 0, "Loss", IF(CustomerData[[#This Row],[Profit/Loss]] &gt; 0, "Profit"))</f>
        <v>Profit</v>
      </c>
    </row>
    <row r="621" spans="1:14" ht="15.75" customHeight="1" x14ac:dyDescent="0.25">
      <c r="A621" s="22">
        <v>620</v>
      </c>
      <c r="B621" s="22" t="s">
        <v>810</v>
      </c>
      <c r="C621" s="22">
        <v>16</v>
      </c>
      <c r="D621" s="22" t="s">
        <v>192</v>
      </c>
      <c r="E62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21" s="22">
        <v>1361</v>
      </c>
      <c r="G621" s="22">
        <v>342</v>
      </c>
      <c r="H621" s="22">
        <v>317</v>
      </c>
      <c r="I62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21" s="65">
        <f xml:space="preserve"> CustomerData[[#This Row],[Quantity]] *CustomerData[[#This Row],[Cost]]</f>
        <v>465462</v>
      </c>
      <c r="K621" s="65">
        <f xml:space="preserve"> CustomerData[[#This Row],[Quantity]] * CustomerData[[#This Row],[Price]]</f>
        <v>431437</v>
      </c>
      <c r="L621" s="65">
        <f xml:space="preserve"> CustomerData[[#This Row],[Price]] * CustomerData[[#This Row],[Discount]]</f>
        <v>47.55</v>
      </c>
      <c r="M621" s="67">
        <f xml:space="preserve"> (CustomerData[[#This Row],[Total_Revenue]]-CustomerData[[#This Row],[Discount_Amount]]) - CustomerData[[#This Row],[Total_Cost]]</f>
        <v>-34072.549999999988</v>
      </c>
      <c r="N621" s="69" t="str">
        <f xml:space="preserve"> IF(CustomerData[[#This Row],[Profit/Loss]] &lt; 0, "Loss", IF(CustomerData[[#This Row],[Profit/Loss]] &gt; 0, "Profit"))</f>
        <v>Loss</v>
      </c>
    </row>
    <row r="622" spans="1:14" ht="15.75" customHeight="1" x14ac:dyDescent="0.25">
      <c r="A622" s="22">
        <v>621</v>
      </c>
      <c r="B622" s="22" t="s">
        <v>811</v>
      </c>
      <c r="C622" s="22">
        <v>57</v>
      </c>
      <c r="D622" s="22" t="s">
        <v>190</v>
      </c>
      <c r="E62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22" s="22">
        <v>1577</v>
      </c>
      <c r="G622" s="22">
        <v>162</v>
      </c>
      <c r="H622" s="22">
        <v>417</v>
      </c>
      <c r="I62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22" s="65">
        <f xml:space="preserve"> CustomerData[[#This Row],[Quantity]] *CustomerData[[#This Row],[Cost]]</f>
        <v>255474</v>
      </c>
      <c r="K622" s="65">
        <f xml:space="preserve"> CustomerData[[#This Row],[Quantity]] * CustomerData[[#This Row],[Price]]</f>
        <v>657609</v>
      </c>
      <c r="L622" s="65">
        <f xml:space="preserve"> CustomerData[[#This Row],[Price]] * CustomerData[[#This Row],[Discount]]</f>
        <v>104.25</v>
      </c>
      <c r="M622" s="67">
        <f xml:space="preserve"> (CustomerData[[#This Row],[Total_Revenue]]-CustomerData[[#This Row],[Discount_Amount]]) - CustomerData[[#This Row],[Total_Cost]]</f>
        <v>402030.75</v>
      </c>
      <c r="N622" s="69" t="str">
        <f xml:space="preserve"> IF(CustomerData[[#This Row],[Profit/Loss]] &lt; 0, "Loss", IF(CustomerData[[#This Row],[Profit/Loss]] &gt; 0, "Profit"))</f>
        <v>Profit</v>
      </c>
    </row>
    <row r="623" spans="1:14" ht="15.75" customHeight="1" x14ac:dyDescent="0.25">
      <c r="A623" s="22">
        <v>622</v>
      </c>
      <c r="B623" s="22" t="s">
        <v>812</v>
      </c>
      <c r="C623" s="22">
        <v>22</v>
      </c>
      <c r="D623" s="22" t="s">
        <v>192</v>
      </c>
      <c r="E62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23" s="22">
        <v>1400</v>
      </c>
      <c r="G623" s="22">
        <v>158</v>
      </c>
      <c r="H623" s="22">
        <v>286</v>
      </c>
      <c r="I62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23" s="65">
        <f xml:space="preserve"> CustomerData[[#This Row],[Quantity]] *CustomerData[[#This Row],[Cost]]</f>
        <v>221200</v>
      </c>
      <c r="K623" s="65">
        <f xml:space="preserve"> CustomerData[[#This Row],[Quantity]] * CustomerData[[#This Row],[Price]]</f>
        <v>400400</v>
      </c>
      <c r="L623" s="65">
        <f xml:space="preserve"> CustomerData[[#This Row],[Price]] * CustomerData[[#This Row],[Discount]]</f>
        <v>42.9</v>
      </c>
      <c r="M623" s="67">
        <f xml:space="preserve"> (CustomerData[[#This Row],[Total_Revenue]]-CustomerData[[#This Row],[Discount_Amount]]) - CustomerData[[#This Row],[Total_Cost]]</f>
        <v>179157.09999999998</v>
      </c>
      <c r="N623" s="69" t="str">
        <f xml:space="preserve"> IF(CustomerData[[#This Row],[Profit/Loss]] &lt; 0, "Loss", IF(CustomerData[[#This Row],[Profit/Loss]] &gt; 0, "Profit"))</f>
        <v>Profit</v>
      </c>
    </row>
    <row r="624" spans="1:14" ht="15.75" customHeight="1" x14ac:dyDescent="0.25">
      <c r="A624" s="22">
        <v>623</v>
      </c>
      <c r="B624" s="22" t="s">
        <v>813</v>
      </c>
      <c r="C624" s="22">
        <v>17</v>
      </c>
      <c r="D624" s="22" t="s">
        <v>192</v>
      </c>
      <c r="E62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24" s="22">
        <v>2374</v>
      </c>
      <c r="G624" s="22">
        <v>340</v>
      </c>
      <c r="H624" s="22">
        <v>541</v>
      </c>
      <c r="I62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24" s="65">
        <f xml:space="preserve"> CustomerData[[#This Row],[Quantity]] *CustomerData[[#This Row],[Cost]]</f>
        <v>807160</v>
      </c>
      <c r="K624" s="65">
        <f xml:space="preserve"> CustomerData[[#This Row],[Quantity]] * CustomerData[[#This Row],[Price]]</f>
        <v>1284334</v>
      </c>
      <c r="L624" s="65">
        <f xml:space="preserve"> CustomerData[[#This Row],[Price]] * CustomerData[[#This Row],[Discount]]</f>
        <v>135.25</v>
      </c>
      <c r="M624" s="67">
        <f xml:space="preserve"> (CustomerData[[#This Row],[Total_Revenue]]-CustomerData[[#This Row],[Discount_Amount]]) - CustomerData[[#This Row],[Total_Cost]]</f>
        <v>477038.75</v>
      </c>
      <c r="N624" s="69" t="str">
        <f xml:space="preserve"> IF(CustomerData[[#This Row],[Profit/Loss]] &lt; 0, "Loss", IF(CustomerData[[#This Row],[Profit/Loss]] &gt; 0, "Profit"))</f>
        <v>Profit</v>
      </c>
    </row>
    <row r="625" spans="1:14" ht="15.75" customHeight="1" x14ac:dyDescent="0.25">
      <c r="A625" s="22">
        <v>624</v>
      </c>
      <c r="B625" s="22" t="s">
        <v>814</v>
      </c>
      <c r="C625" s="22">
        <v>28</v>
      </c>
      <c r="D625" s="22" t="s">
        <v>190</v>
      </c>
      <c r="E62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25" s="22">
        <v>1177</v>
      </c>
      <c r="G625" s="22">
        <v>152</v>
      </c>
      <c r="H625" s="22">
        <v>517</v>
      </c>
      <c r="I62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25" s="65">
        <f xml:space="preserve"> CustomerData[[#This Row],[Quantity]] *CustomerData[[#This Row],[Cost]]</f>
        <v>178904</v>
      </c>
      <c r="K625" s="65">
        <f xml:space="preserve"> CustomerData[[#This Row],[Quantity]] * CustomerData[[#This Row],[Price]]</f>
        <v>608509</v>
      </c>
      <c r="L625" s="65">
        <f xml:space="preserve"> CustomerData[[#This Row],[Price]] * CustomerData[[#This Row],[Discount]]</f>
        <v>77.55</v>
      </c>
      <c r="M625" s="67">
        <f xml:space="preserve"> (CustomerData[[#This Row],[Total_Revenue]]-CustomerData[[#This Row],[Discount_Amount]]) - CustomerData[[#This Row],[Total_Cost]]</f>
        <v>429527.44999999995</v>
      </c>
      <c r="N625" s="69" t="str">
        <f xml:space="preserve"> IF(CustomerData[[#This Row],[Profit/Loss]] &lt; 0, "Loss", IF(CustomerData[[#This Row],[Profit/Loss]] &gt; 0, "Profit"))</f>
        <v>Profit</v>
      </c>
    </row>
    <row r="626" spans="1:14" ht="15.75" customHeight="1" x14ac:dyDescent="0.25">
      <c r="A626" s="22">
        <v>625</v>
      </c>
      <c r="B626" s="22" t="s">
        <v>815</v>
      </c>
      <c r="C626" s="22">
        <v>21</v>
      </c>
      <c r="D626" s="22" t="s">
        <v>192</v>
      </c>
      <c r="E62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26" s="22">
        <v>2429</v>
      </c>
      <c r="G626" s="22">
        <v>172</v>
      </c>
      <c r="H626" s="22">
        <v>324</v>
      </c>
      <c r="I62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26" s="65">
        <f xml:space="preserve"> CustomerData[[#This Row],[Quantity]] *CustomerData[[#This Row],[Cost]]</f>
        <v>417788</v>
      </c>
      <c r="K626" s="65">
        <f xml:space="preserve"> CustomerData[[#This Row],[Quantity]] * CustomerData[[#This Row],[Price]]</f>
        <v>786996</v>
      </c>
      <c r="L626" s="65">
        <f xml:space="preserve"> CustomerData[[#This Row],[Price]] * CustomerData[[#This Row],[Discount]]</f>
        <v>81</v>
      </c>
      <c r="M626" s="67">
        <f xml:space="preserve"> (CustomerData[[#This Row],[Total_Revenue]]-CustomerData[[#This Row],[Discount_Amount]]) - CustomerData[[#This Row],[Total_Cost]]</f>
        <v>369127</v>
      </c>
      <c r="N626" s="69" t="str">
        <f xml:space="preserve"> IF(CustomerData[[#This Row],[Profit/Loss]] &lt; 0, "Loss", IF(CustomerData[[#This Row],[Profit/Loss]] &gt; 0, "Profit"))</f>
        <v>Profit</v>
      </c>
    </row>
    <row r="627" spans="1:14" ht="15.75" customHeight="1" x14ac:dyDescent="0.25">
      <c r="A627" s="22">
        <v>626</v>
      </c>
      <c r="B627" s="22" t="s">
        <v>816</v>
      </c>
      <c r="C627" s="22">
        <v>63</v>
      </c>
      <c r="D627" s="22" t="s">
        <v>192</v>
      </c>
      <c r="E62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27" s="22">
        <v>1124</v>
      </c>
      <c r="G627" s="22">
        <v>372</v>
      </c>
      <c r="H627" s="22">
        <v>433</v>
      </c>
      <c r="I62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27" s="65">
        <f xml:space="preserve"> CustomerData[[#This Row],[Quantity]] *CustomerData[[#This Row],[Cost]]</f>
        <v>418128</v>
      </c>
      <c r="K627" s="65">
        <f xml:space="preserve"> CustomerData[[#This Row],[Quantity]] * CustomerData[[#This Row],[Price]]</f>
        <v>486692</v>
      </c>
      <c r="L627" s="65">
        <f xml:space="preserve"> CustomerData[[#This Row],[Price]] * CustomerData[[#This Row],[Discount]]</f>
        <v>64.95</v>
      </c>
      <c r="M627" s="67">
        <f xml:space="preserve"> (CustomerData[[#This Row],[Total_Revenue]]-CustomerData[[#This Row],[Discount_Amount]]) - CustomerData[[#This Row],[Total_Cost]]</f>
        <v>68499.049999999988</v>
      </c>
      <c r="N627" s="69" t="str">
        <f xml:space="preserve"> IF(CustomerData[[#This Row],[Profit/Loss]] &lt; 0, "Loss", IF(CustomerData[[#This Row],[Profit/Loss]] &gt; 0, "Profit"))</f>
        <v>Profit</v>
      </c>
    </row>
    <row r="628" spans="1:14" ht="15.75" customHeight="1" x14ac:dyDescent="0.25">
      <c r="A628" s="22">
        <v>627</v>
      </c>
      <c r="B628" s="22" t="s">
        <v>817</v>
      </c>
      <c r="C628" s="22">
        <v>17</v>
      </c>
      <c r="D628" s="22" t="s">
        <v>190</v>
      </c>
      <c r="E62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28" s="22">
        <v>2408</v>
      </c>
      <c r="G628" s="22">
        <v>387</v>
      </c>
      <c r="H628" s="22">
        <v>497</v>
      </c>
      <c r="I62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28" s="65">
        <f xml:space="preserve"> CustomerData[[#This Row],[Quantity]] *CustomerData[[#This Row],[Cost]]</f>
        <v>931896</v>
      </c>
      <c r="K628" s="65">
        <f xml:space="preserve"> CustomerData[[#This Row],[Quantity]] * CustomerData[[#This Row],[Price]]</f>
        <v>1196776</v>
      </c>
      <c r="L628" s="65">
        <f xml:space="preserve"> CustomerData[[#This Row],[Price]] * CustomerData[[#This Row],[Discount]]</f>
        <v>124.25</v>
      </c>
      <c r="M628" s="67">
        <f xml:space="preserve"> (CustomerData[[#This Row],[Total_Revenue]]-CustomerData[[#This Row],[Discount_Amount]]) - CustomerData[[#This Row],[Total_Cost]]</f>
        <v>264755.75</v>
      </c>
      <c r="N628" s="69" t="str">
        <f xml:space="preserve"> IF(CustomerData[[#This Row],[Profit/Loss]] &lt; 0, "Loss", IF(CustomerData[[#This Row],[Profit/Loss]] &gt; 0, "Profit"))</f>
        <v>Profit</v>
      </c>
    </row>
    <row r="629" spans="1:14" ht="15.75" customHeight="1" x14ac:dyDescent="0.25">
      <c r="A629" s="22">
        <v>628</v>
      </c>
      <c r="B629" s="22" t="s">
        <v>818</v>
      </c>
      <c r="C629" s="22">
        <v>49</v>
      </c>
      <c r="D629" s="22" t="s">
        <v>192</v>
      </c>
      <c r="E62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29" s="22">
        <v>1845</v>
      </c>
      <c r="G629" s="22">
        <v>199</v>
      </c>
      <c r="H629" s="22">
        <v>418</v>
      </c>
      <c r="I62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29" s="65">
        <f xml:space="preserve"> CustomerData[[#This Row],[Quantity]] *CustomerData[[#This Row],[Cost]]</f>
        <v>367155</v>
      </c>
      <c r="K629" s="65">
        <f xml:space="preserve"> CustomerData[[#This Row],[Quantity]] * CustomerData[[#This Row],[Price]]</f>
        <v>771210</v>
      </c>
      <c r="L629" s="65">
        <f xml:space="preserve"> CustomerData[[#This Row],[Price]] * CustomerData[[#This Row],[Discount]]</f>
        <v>104.5</v>
      </c>
      <c r="M629" s="67">
        <f xml:space="preserve"> (CustomerData[[#This Row],[Total_Revenue]]-CustomerData[[#This Row],[Discount_Amount]]) - CustomerData[[#This Row],[Total_Cost]]</f>
        <v>403950.5</v>
      </c>
      <c r="N629" s="69" t="str">
        <f xml:space="preserve"> IF(CustomerData[[#This Row],[Profit/Loss]] &lt; 0, "Loss", IF(CustomerData[[#This Row],[Profit/Loss]] &gt; 0, "Profit"))</f>
        <v>Profit</v>
      </c>
    </row>
    <row r="630" spans="1:14" ht="15.75" customHeight="1" x14ac:dyDescent="0.25">
      <c r="A630" s="22">
        <v>629</v>
      </c>
      <c r="B630" s="22" t="s">
        <v>819</v>
      </c>
      <c r="C630" s="22">
        <v>58</v>
      </c>
      <c r="D630" s="22" t="s">
        <v>190</v>
      </c>
      <c r="E63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30" s="22">
        <v>2019</v>
      </c>
      <c r="G630" s="22">
        <v>188</v>
      </c>
      <c r="H630" s="22">
        <v>257</v>
      </c>
      <c r="I63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30" s="65">
        <f xml:space="preserve"> CustomerData[[#This Row],[Quantity]] *CustomerData[[#This Row],[Cost]]</f>
        <v>379572</v>
      </c>
      <c r="K630" s="65">
        <f xml:space="preserve"> CustomerData[[#This Row],[Quantity]] * CustomerData[[#This Row],[Price]]</f>
        <v>518883</v>
      </c>
      <c r="L630" s="65">
        <f xml:space="preserve"> CustomerData[[#This Row],[Price]] * CustomerData[[#This Row],[Discount]]</f>
        <v>64.25</v>
      </c>
      <c r="M630" s="67">
        <f xml:space="preserve"> (CustomerData[[#This Row],[Total_Revenue]]-CustomerData[[#This Row],[Discount_Amount]]) - CustomerData[[#This Row],[Total_Cost]]</f>
        <v>139246.75</v>
      </c>
      <c r="N630" s="69" t="str">
        <f xml:space="preserve"> IF(CustomerData[[#This Row],[Profit/Loss]] &lt; 0, "Loss", IF(CustomerData[[#This Row],[Profit/Loss]] &gt; 0, "Profit"))</f>
        <v>Profit</v>
      </c>
    </row>
    <row r="631" spans="1:14" ht="15.75" customHeight="1" x14ac:dyDescent="0.25">
      <c r="A631" s="22">
        <v>630</v>
      </c>
      <c r="B631" s="22" t="s">
        <v>820</v>
      </c>
      <c r="C631" s="22">
        <v>30</v>
      </c>
      <c r="D631" s="22" t="s">
        <v>190</v>
      </c>
      <c r="E63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631" s="22">
        <v>1053</v>
      </c>
      <c r="G631" s="22">
        <v>377</v>
      </c>
      <c r="H631" s="22">
        <v>495</v>
      </c>
      <c r="I63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31" s="65">
        <f xml:space="preserve"> CustomerData[[#This Row],[Quantity]] *CustomerData[[#This Row],[Cost]]</f>
        <v>396981</v>
      </c>
      <c r="K631" s="65">
        <f xml:space="preserve"> CustomerData[[#This Row],[Quantity]] * CustomerData[[#This Row],[Price]]</f>
        <v>521235</v>
      </c>
      <c r="L631" s="65">
        <f xml:space="preserve"> CustomerData[[#This Row],[Price]] * CustomerData[[#This Row],[Discount]]</f>
        <v>74.25</v>
      </c>
      <c r="M631" s="67">
        <f xml:space="preserve"> (CustomerData[[#This Row],[Total_Revenue]]-CustomerData[[#This Row],[Discount_Amount]]) - CustomerData[[#This Row],[Total_Cost]]</f>
        <v>124179.75</v>
      </c>
      <c r="N631" s="69" t="str">
        <f xml:space="preserve"> IF(CustomerData[[#This Row],[Profit/Loss]] &lt; 0, "Loss", IF(CustomerData[[#This Row],[Profit/Loss]] &gt; 0, "Profit"))</f>
        <v>Profit</v>
      </c>
    </row>
    <row r="632" spans="1:14" ht="15.75" customHeight="1" x14ac:dyDescent="0.25">
      <c r="A632" s="22">
        <v>631</v>
      </c>
      <c r="B632" s="22" t="s">
        <v>821</v>
      </c>
      <c r="C632" s="22">
        <v>17</v>
      </c>
      <c r="D632" s="22" t="s">
        <v>190</v>
      </c>
      <c r="E63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32" s="22">
        <v>2127</v>
      </c>
      <c r="G632" s="22">
        <v>317</v>
      </c>
      <c r="H632" s="22">
        <v>396</v>
      </c>
      <c r="I63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32" s="65">
        <f xml:space="preserve"> CustomerData[[#This Row],[Quantity]] *CustomerData[[#This Row],[Cost]]</f>
        <v>674259</v>
      </c>
      <c r="K632" s="65">
        <f xml:space="preserve"> CustomerData[[#This Row],[Quantity]] * CustomerData[[#This Row],[Price]]</f>
        <v>842292</v>
      </c>
      <c r="L632" s="65">
        <f xml:space="preserve"> CustomerData[[#This Row],[Price]] * CustomerData[[#This Row],[Discount]]</f>
        <v>99</v>
      </c>
      <c r="M632" s="67">
        <f xml:space="preserve"> (CustomerData[[#This Row],[Total_Revenue]]-CustomerData[[#This Row],[Discount_Amount]]) - CustomerData[[#This Row],[Total_Cost]]</f>
        <v>167934</v>
      </c>
      <c r="N632" s="69" t="str">
        <f xml:space="preserve"> IF(CustomerData[[#This Row],[Profit/Loss]] &lt; 0, "Loss", IF(CustomerData[[#This Row],[Profit/Loss]] &gt; 0, "Profit"))</f>
        <v>Profit</v>
      </c>
    </row>
    <row r="633" spans="1:14" ht="15.75" customHeight="1" x14ac:dyDescent="0.25">
      <c r="A633" s="22">
        <v>632</v>
      </c>
      <c r="B633" s="22" t="s">
        <v>822</v>
      </c>
      <c r="C633" s="22">
        <v>60</v>
      </c>
      <c r="D633" s="22" t="s">
        <v>192</v>
      </c>
      <c r="E63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33" s="22">
        <v>1717</v>
      </c>
      <c r="G633" s="22">
        <v>208</v>
      </c>
      <c r="H633" s="22">
        <v>541</v>
      </c>
      <c r="I63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33" s="65">
        <f xml:space="preserve"> CustomerData[[#This Row],[Quantity]] *CustomerData[[#This Row],[Cost]]</f>
        <v>357136</v>
      </c>
      <c r="K633" s="65">
        <f xml:space="preserve"> CustomerData[[#This Row],[Quantity]] * CustomerData[[#This Row],[Price]]</f>
        <v>928897</v>
      </c>
      <c r="L633" s="65">
        <f xml:space="preserve"> CustomerData[[#This Row],[Price]] * CustomerData[[#This Row],[Discount]]</f>
        <v>135.25</v>
      </c>
      <c r="M633" s="67">
        <f xml:space="preserve"> (CustomerData[[#This Row],[Total_Revenue]]-CustomerData[[#This Row],[Discount_Amount]]) - CustomerData[[#This Row],[Total_Cost]]</f>
        <v>571625.75</v>
      </c>
      <c r="N633" s="69" t="str">
        <f xml:space="preserve"> IF(CustomerData[[#This Row],[Profit/Loss]] &lt; 0, "Loss", IF(CustomerData[[#This Row],[Profit/Loss]] &gt; 0, "Profit"))</f>
        <v>Profit</v>
      </c>
    </row>
    <row r="634" spans="1:14" ht="15.75" customHeight="1" x14ac:dyDescent="0.25">
      <c r="A634" s="22">
        <v>633</v>
      </c>
      <c r="B634" s="22" t="s">
        <v>823</v>
      </c>
      <c r="C634" s="22">
        <v>35</v>
      </c>
      <c r="D634" s="22" t="s">
        <v>192</v>
      </c>
      <c r="E63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634" s="22">
        <v>2107</v>
      </c>
      <c r="G634" s="22">
        <v>393</v>
      </c>
      <c r="H634" s="22">
        <v>329</v>
      </c>
      <c r="I63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34" s="65">
        <f xml:space="preserve"> CustomerData[[#This Row],[Quantity]] *CustomerData[[#This Row],[Cost]]</f>
        <v>828051</v>
      </c>
      <c r="K634" s="65">
        <f xml:space="preserve"> CustomerData[[#This Row],[Quantity]] * CustomerData[[#This Row],[Price]]</f>
        <v>693203</v>
      </c>
      <c r="L634" s="65">
        <f xml:space="preserve"> CustomerData[[#This Row],[Price]] * CustomerData[[#This Row],[Discount]]</f>
        <v>82.25</v>
      </c>
      <c r="M634" s="67">
        <f xml:space="preserve"> (CustomerData[[#This Row],[Total_Revenue]]-CustomerData[[#This Row],[Discount_Amount]]) - CustomerData[[#This Row],[Total_Cost]]</f>
        <v>-134930.25</v>
      </c>
      <c r="N634" s="69" t="str">
        <f xml:space="preserve"> IF(CustomerData[[#This Row],[Profit/Loss]] &lt; 0, "Loss", IF(CustomerData[[#This Row],[Profit/Loss]] &gt; 0, "Profit"))</f>
        <v>Loss</v>
      </c>
    </row>
    <row r="635" spans="1:14" ht="15.75" customHeight="1" x14ac:dyDescent="0.25">
      <c r="A635" s="22">
        <v>634</v>
      </c>
      <c r="B635" s="22" t="s">
        <v>824</v>
      </c>
      <c r="C635" s="22">
        <v>31</v>
      </c>
      <c r="D635" s="22" t="s">
        <v>192</v>
      </c>
      <c r="E63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635" s="22">
        <v>1202</v>
      </c>
      <c r="G635" s="22">
        <v>206</v>
      </c>
      <c r="H635" s="22">
        <v>472</v>
      </c>
      <c r="I63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35" s="65">
        <f xml:space="preserve"> CustomerData[[#This Row],[Quantity]] *CustomerData[[#This Row],[Cost]]</f>
        <v>247612</v>
      </c>
      <c r="K635" s="65">
        <f xml:space="preserve"> CustomerData[[#This Row],[Quantity]] * CustomerData[[#This Row],[Price]]</f>
        <v>567344</v>
      </c>
      <c r="L635" s="65">
        <f xml:space="preserve"> CustomerData[[#This Row],[Price]] * CustomerData[[#This Row],[Discount]]</f>
        <v>70.8</v>
      </c>
      <c r="M635" s="67">
        <f xml:space="preserve"> (CustomerData[[#This Row],[Total_Revenue]]-CustomerData[[#This Row],[Discount_Amount]]) - CustomerData[[#This Row],[Total_Cost]]</f>
        <v>319661.19999999995</v>
      </c>
      <c r="N635" s="69" t="str">
        <f xml:space="preserve"> IF(CustomerData[[#This Row],[Profit/Loss]] &lt; 0, "Loss", IF(CustomerData[[#This Row],[Profit/Loss]] &gt; 0, "Profit"))</f>
        <v>Profit</v>
      </c>
    </row>
    <row r="636" spans="1:14" ht="15.75" customHeight="1" x14ac:dyDescent="0.25">
      <c r="A636" s="22">
        <v>635</v>
      </c>
      <c r="B636" s="22" t="s">
        <v>825</v>
      </c>
      <c r="C636" s="22">
        <v>61</v>
      </c>
      <c r="D636" s="22" t="s">
        <v>190</v>
      </c>
      <c r="E63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36" s="22">
        <v>1794</v>
      </c>
      <c r="G636" s="22">
        <v>163</v>
      </c>
      <c r="H636" s="22">
        <v>402</v>
      </c>
      <c r="I63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36" s="65">
        <f xml:space="preserve"> CustomerData[[#This Row],[Quantity]] *CustomerData[[#This Row],[Cost]]</f>
        <v>292422</v>
      </c>
      <c r="K636" s="65">
        <f xml:space="preserve"> CustomerData[[#This Row],[Quantity]] * CustomerData[[#This Row],[Price]]</f>
        <v>721188</v>
      </c>
      <c r="L636" s="65">
        <f xml:space="preserve"> CustomerData[[#This Row],[Price]] * CustomerData[[#This Row],[Discount]]</f>
        <v>100.5</v>
      </c>
      <c r="M636" s="67">
        <f xml:space="preserve"> (CustomerData[[#This Row],[Total_Revenue]]-CustomerData[[#This Row],[Discount_Amount]]) - CustomerData[[#This Row],[Total_Cost]]</f>
        <v>428665.5</v>
      </c>
      <c r="N636" s="69" t="str">
        <f xml:space="preserve"> IF(CustomerData[[#This Row],[Profit/Loss]] &lt; 0, "Loss", IF(CustomerData[[#This Row],[Profit/Loss]] &gt; 0, "Profit"))</f>
        <v>Profit</v>
      </c>
    </row>
    <row r="637" spans="1:14" ht="15.75" customHeight="1" x14ac:dyDescent="0.25">
      <c r="A637" s="22">
        <v>636</v>
      </c>
      <c r="B637" s="22" t="s">
        <v>826</v>
      </c>
      <c r="C637" s="22">
        <v>25</v>
      </c>
      <c r="D637" s="22" t="s">
        <v>190</v>
      </c>
      <c r="E63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37" s="22">
        <v>2456</v>
      </c>
      <c r="G637" s="22">
        <v>394</v>
      </c>
      <c r="H637" s="22">
        <v>527</v>
      </c>
      <c r="I63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37" s="65">
        <f xml:space="preserve"> CustomerData[[#This Row],[Quantity]] *CustomerData[[#This Row],[Cost]]</f>
        <v>967664</v>
      </c>
      <c r="K637" s="65">
        <f xml:space="preserve"> CustomerData[[#This Row],[Quantity]] * CustomerData[[#This Row],[Price]]</f>
        <v>1294312</v>
      </c>
      <c r="L637" s="65">
        <f xml:space="preserve"> CustomerData[[#This Row],[Price]] * CustomerData[[#This Row],[Discount]]</f>
        <v>131.75</v>
      </c>
      <c r="M637" s="67">
        <f xml:space="preserve"> (CustomerData[[#This Row],[Total_Revenue]]-CustomerData[[#This Row],[Discount_Amount]]) - CustomerData[[#This Row],[Total_Cost]]</f>
        <v>326516.25</v>
      </c>
      <c r="N637" s="69" t="str">
        <f xml:space="preserve"> IF(CustomerData[[#This Row],[Profit/Loss]] &lt; 0, "Loss", IF(CustomerData[[#This Row],[Profit/Loss]] &gt; 0, "Profit"))</f>
        <v>Profit</v>
      </c>
    </row>
    <row r="638" spans="1:14" ht="15.75" customHeight="1" x14ac:dyDescent="0.25">
      <c r="A638" s="22">
        <v>637</v>
      </c>
      <c r="B638" s="22" t="s">
        <v>827</v>
      </c>
      <c r="C638" s="22">
        <v>66</v>
      </c>
      <c r="D638" s="22" t="s">
        <v>192</v>
      </c>
      <c r="E63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38" s="22">
        <v>1843</v>
      </c>
      <c r="G638" s="22">
        <v>126</v>
      </c>
      <c r="H638" s="22">
        <v>519</v>
      </c>
      <c r="I63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38" s="65">
        <f xml:space="preserve"> CustomerData[[#This Row],[Quantity]] *CustomerData[[#This Row],[Cost]]</f>
        <v>232218</v>
      </c>
      <c r="K638" s="65">
        <f xml:space="preserve"> CustomerData[[#This Row],[Quantity]] * CustomerData[[#This Row],[Price]]</f>
        <v>956517</v>
      </c>
      <c r="L638" s="65">
        <f xml:space="preserve"> CustomerData[[#This Row],[Price]] * CustomerData[[#This Row],[Discount]]</f>
        <v>129.75</v>
      </c>
      <c r="M638" s="67">
        <f xml:space="preserve"> (CustomerData[[#This Row],[Total_Revenue]]-CustomerData[[#This Row],[Discount_Amount]]) - CustomerData[[#This Row],[Total_Cost]]</f>
        <v>724169.25</v>
      </c>
      <c r="N638" s="69" t="str">
        <f xml:space="preserve"> IF(CustomerData[[#This Row],[Profit/Loss]] &lt; 0, "Loss", IF(CustomerData[[#This Row],[Profit/Loss]] &gt; 0, "Profit"))</f>
        <v>Profit</v>
      </c>
    </row>
    <row r="639" spans="1:14" ht="15.75" customHeight="1" x14ac:dyDescent="0.25">
      <c r="A639" s="22">
        <v>638</v>
      </c>
      <c r="B639" s="22" t="s">
        <v>828</v>
      </c>
      <c r="C639" s="22">
        <v>55</v>
      </c>
      <c r="D639" s="22" t="s">
        <v>192</v>
      </c>
      <c r="E63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39" s="22">
        <v>1946</v>
      </c>
      <c r="G639" s="22">
        <v>201</v>
      </c>
      <c r="H639" s="22">
        <v>410</v>
      </c>
      <c r="I63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39" s="65">
        <f xml:space="preserve"> CustomerData[[#This Row],[Quantity]] *CustomerData[[#This Row],[Cost]]</f>
        <v>391146</v>
      </c>
      <c r="K639" s="65">
        <f xml:space="preserve"> CustomerData[[#This Row],[Quantity]] * CustomerData[[#This Row],[Price]]</f>
        <v>797860</v>
      </c>
      <c r="L639" s="65">
        <f xml:space="preserve"> CustomerData[[#This Row],[Price]] * CustomerData[[#This Row],[Discount]]</f>
        <v>102.5</v>
      </c>
      <c r="M639" s="67">
        <f xml:space="preserve"> (CustomerData[[#This Row],[Total_Revenue]]-CustomerData[[#This Row],[Discount_Amount]]) - CustomerData[[#This Row],[Total_Cost]]</f>
        <v>406611.5</v>
      </c>
      <c r="N639" s="69" t="str">
        <f xml:space="preserve"> IF(CustomerData[[#This Row],[Profit/Loss]] &lt; 0, "Loss", IF(CustomerData[[#This Row],[Profit/Loss]] &gt; 0, "Profit"))</f>
        <v>Profit</v>
      </c>
    </row>
    <row r="640" spans="1:14" ht="15.75" customHeight="1" x14ac:dyDescent="0.25">
      <c r="A640" s="22">
        <v>639</v>
      </c>
      <c r="B640" s="22" t="s">
        <v>829</v>
      </c>
      <c r="C640" s="22">
        <v>57</v>
      </c>
      <c r="D640" s="22" t="s">
        <v>192</v>
      </c>
      <c r="E64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40" s="22">
        <v>1034</v>
      </c>
      <c r="G640" s="22">
        <v>164</v>
      </c>
      <c r="H640" s="22">
        <v>257</v>
      </c>
      <c r="I64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40" s="65">
        <f xml:space="preserve"> CustomerData[[#This Row],[Quantity]] *CustomerData[[#This Row],[Cost]]</f>
        <v>169576</v>
      </c>
      <c r="K640" s="65">
        <f xml:space="preserve"> CustomerData[[#This Row],[Quantity]] * CustomerData[[#This Row],[Price]]</f>
        <v>265738</v>
      </c>
      <c r="L640" s="65">
        <f xml:space="preserve"> CustomerData[[#This Row],[Price]] * CustomerData[[#This Row],[Discount]]</f>
        <v>38.549999999999997</v>
      </c>
      <c r="M640" s="67">
        <f xml:space="preserve"> (CustomerData[[#This Row],[Total_Revenue]]-CustomerData[[#This Row],[Discount_Amount]]) - CustomerData[[#This Row],[Total_Cost]]</f>
        <v>96123.450000000012</v>
      </c>
      <c r="N640" s="69" t="str">
        <f xml:space="preserve"> IF(CustomerData[[#This Row],[Profit/Loss]] &lt; 0, "Loss", IF(CustomerData[[#This Row],[Profit/Loss]] &gt; 0, "Profit"))</f>
        <v>Profit</v>
      </c>
    </row>
    <row r="641" spans="1:14" ht="15.75" customHeight="1" x14ac:dyDescent="0.25">
      <c r="A641" s="22">
        <v>640</v>
      </c>
      <c r="B641" s="22" t="s">
        <v>830</v>
      </c>
      <c r="C641" s="22">
        <v>28</v>
      </c>
      <c r="D641" s="22" t="s">
        <v>192</v>
      </c>
      <c r="E64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41" s="22">
        <v>1775</v>
      </c>
      <c r="G641" s="22">
        <v>178</v>
      </c>
      <c r="H641" s="22">
        <v>425</v>
      </c>
      <c r="I64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41" s="65">
        <f xml:space="preserve"> CustomerData[[#This Row],[Quantity]] *CustomerData[[#This Row],[Cost]]</f>
        <v>315950</v>
      </c>
      <c r="K641" s="65">
        <f xml:space="preserve"> CustomerData[[#This Row],[Quantity]] * CustomerData[[#This Row],[Price]]</f>
        <v>754375</v>
      </c>
      <c r="L641" s="65">
        <f xml:space="preserve"> CustomerData[[#This Row],[Price]] * CustomerData[[#This Row],[Discount]]</f>
        <v>106.25</v>
      </c>
      <c r="M641" s="67">
        <f xml:space="preserve"> (CustomerData[[#This Row],[Total_Revenue]]-CustomerData[[#This Row],[Discount_Amount]]) - CustomerData[[#This Row],[Total_Cost]]</f>
        <v>438318.75</v>
      </c>
      <c r="N641" s="69" t="str">
        <f xml:space="preserve"> IF(CustomerData[[#This Row],[Profit/Loss]] &lt; 0, "Loss", IF(CustomerData[[#This Row],[Profit/Loss]] &gt; 0, "Profit"))</f>
        <v>Profit</v>
      </c>
    </row>
    <row r="642" spans="1:14" ht="15.75" customHeight="1" x14ac:dyDescent="0.25">
      <c r="A642" s="22">
        <v>641</v>
      </c>
      <c r="B642" s="22" t="s">
        <v>831</v>
      </c>
      <c r="C642" s="22">
        <v>18</v>
      </c>
      <c r="D642" s="22" t="s">
        <v>192</v>
      </c>
      <c r="E64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42" s="22">
        <v>1049</v>
      </c>
      <c r="G642" s="22">
        <v>270</v>
      </c>
      <c r="H642" s="22">
        <v>452</v>
      </c>
      <c r="I64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42" s="65">
        <f xml:space="preserve"> CustomerData[[#This Row],[Quantity]] *CustomerData[[#This Row],[Cost]]</f>
        <v>283230</v>
      </c>
      <c r="K642" s="65">
        <f xml:space="preserve"> CustomerData[[#This Row],[Quantity]] * CustomerData[[#This Row],[Price]]</f>
        <v>474148</v>
      </c>
      <c r="L642" s="65">
        <f xml:space="preserve"> CustomerData[[#This Row],[Price]] * CustomerData[[#This Row],[Discount]]</f>
        <v>67.8</v>
      </c>
      <c r="M642" s="67">
        <f xml:space="preserve"> (CustomerData[[#This Row],[Total_Revenue]]-CustomerData[[#This Row],[Discount_Amount]]) - CustomerData[[#This Row],[Total_Cost]]</f>
        <v>190850.2</v>
      </c>
      <c r="N642" s="69" t="str">
        <f xml:space="preserve"> IF(CustomerData[[#This Row],[Profit/Loss]] &lt; 0, "Loss", IF(CustomerData[[#This Row],[Profit/Loss]] &gt; 0, "Profit"))</f>
        <v>Profit</v>
      </c>
    </row>
    <row r="643" spans="1:14" ht="15.75" customHeight="1" x14ac:dyDescent="0.25">
      <c r="A643" s="22">
        <v>642</v>
      </c>
      <c r="B643" s="22" t="s">
        <v>832</v>
      </c>
      <c r="C643" s="22">
        <v>15</v>
      </c>
      <c r="D643" s="22" t="s">
        <v>192</v>
      </c>
      <c r="E64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43" s="22">
        <v>2444</v>
      </c>
      <c r="G643" s="22">
        <v>377</v>
      </c>
      <c r="H643" s="22">
        <v>249</v>
      </c>
      <c r="I64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43" s="65">
        <f xml:space="preserve"> CustomerData[[#This Row],[Quantity]] *CustomerData[[#This Row],[Cost]]</f>
        <v>921388</v>
      </c>
      <c r="K643" s="65">
        <f xml:space="preserve"> CustomerData[[#This Row],[Quantity]] * CustomerData[[#This Row],[Price]]</f>
        <v>608556</v>
      </c>
      <c r="L643" s="65">
        <f xml:space="preserve"> CustomerData[[#This Row],[Price]] * CustomerData[[#This Row],[Discount]]</f>
        <v>62.25</v>
      </c>
      <c r="M643" s="67">
        <f xml:space="preserve"> (CustomerData[[#This Row],[Total_Revenue]]-CustomerData[[#This Row],[Discount_Amount]]) - CustomerData[[#This Row],[Total_Cost]]</f>
        <v>-312894.25</v>
      </c>
      <c r="N643" s="69" t="str">
        <f xml:space="preserve"> IF(CustomerData[[#This Row],[Profit/Loss]] &lt; 0, "Loss", IF(CustomerData[[#This Row],[Profit/Loss]] &gt; 0, "Profit"))</f>
        <v>Loss</v>
      </c>
    </row>
    <row r="644" spans="1:14" ht="15.75" customHeight="1" x14ac:dyDescent="0.25">
      <c r="A644" s="22">
        <v>643</v>
      </c>
      <c r="B644" s="22" t="s">
        <v>833</v>
      </c>
      <c r="C644" s="22">
        <v>31</v>
      </c>
      <c r="D644" s="22" t="s">
        <v>190</v>
      </c>
      <c r="E64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644" s="22">
        <v>1246</v>
      </c>
      <c r="G644" s="22">
        <v>378</v>
      </c>
      <c r="H644" s="22">
        <v>461</v>
      </c>
      <c r="I64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44" s="65">
        <f xml:space="preserve"> CustomerData[[#This Row],[Quantity]] *CustomerData[[#This Row],[Cost]]</f>
        <v>470988</v>
      </c>
      <c r="K644" s="65">
        <f xml:space="preserve"> CustomerData[[#This Row],[Quantity]] * CustomerData[[#This Row],[Price]]</f>
        <v>574406</v>
      </c>
      <c r="L644" s="65">
        <f xml:space="preserve"> CustomerData[[#This Row],[Price]] * CustomerData[[#This Row],[Discount]]</f>
        <v>69.149999999999991</v>
      </c>
      <c r="M644" s="67">
        <f xml:space="preserve"> (CustomerData[[#This Row],[Total_Revenue]]-CustomerData[[#This Row],[Discount_Amount]]) - CustomerData[[#This Row],[Total_Cost]]</f>
        <v>103348.84999999998</v>
      </c>
      <c r="N644" s="69" t="str">
        <f xml:space="preserve"> IF(CustomerData[[#This Row],[Profit/Loss]] &lt; 0, "Loss", IF(CustomerData[[#This Row],[Profit/Loss]] &gt; 0, "Profit"))</f>
        <v>Profit</v>
      </c>
    </row>
    <row r="645" spans="1:14" ht="15.75" customHeight="1" x14ac:dyDescent="0.25">
      <c r="A645" s="22">
        <v>644</v>
      </c>
      <c r="B645" s="22" t="s">
        <v>834</v>
      </c>
      <c r="C645" s="22">
        <v>68</v>
      </c>
      <c r="D645" s="22" t="s">
        <v>192</v>
      </c>
      <c r="E64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45" s="22">
        <v>1656</v>
      </c>
      <c r="G645" s="22">
        <v>162</v>
      </c>
      <c r="H645" s="22">
        <v>250</v>
      </c>
      <c r="I64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45" s="65">
        <f xml:space="preserve"> CustomerData[[#This Row],[Quantity]] *CustomerData[[#This Row],[Cost]]</f>
        <v>268272</v>
      </c>
      <c r="K645" s="65">
        <f xml:space="preserve"> CustomerData[[#This Row],[Quantity]] * CustomerData[[#This Row],[Price]]</f>
        <v>414000</v>
      </c>
      <c r="L645" s="65">
        <f xml:space="preserve"> CustomerData[[#This Row],[Price]] * CustomerData[[#This Row],[Discount]]</f>
        <v>62.5</v>
      </c>
      <c r="M645" s="67">
        <f xml:space="preserve"> (CustomerData[[#This Row],[Total_Revenue]]-CustomerData[[#This Row],[Discount_Amount]]) - CustomerData[[#This Row],[Total_Cost]]</f>
        <v>145665.5</v>
      </c>
      <c r="N645" s="69" t="str">
        <f xml:space="preserve"> IF(CustomerData[[#This Row],[Profit/Loss]] &lt; 0, "Loss", IF(CustomerData[[#This Row],[Profit/Loss]] &gt; 0, "Profit"))</f>
        <v>Profit</v>
      </c>
    </row>
    <row r="646" spans="1:14" ht="15.75" customHeight="1" x14ac:dyDescent="0.25">
      <c r="A646" s="22">
        <v>645</v>
      </c>
      <c r="B646" s="22" t="s">
        <v>835</v>
      </c>
      <c r="C646" s="22">
        <v>80</v>
      </c>
      <c r="D646" s="22" t="s">
        <v>192</v>
      </c>
      <c r="E64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46" s="22">
        <v>1364</v>
      </c>
      <c r="G646" s="22">
        <v>379</v>
      </c>
      <c r="H646" s="22">
        <v>307</v>
      </c>
      <c r="I64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46" s="65">
        <f xml:space="preserve"> CustomerData[[#This Row],[Quantity]] *CustomerData[[#This Row],[Cost]]</f>
        <v>516956</v>
      </c>
      <c r="K646" s="65">
        <f xml:space="preserve"> CustomerData[[#This Row],[Quantity]] * CustomerData[[#This Row],[Price]]</f>
        <v>418748</v>
      </c>
      <c r="L646" s="65">
        <f xml:space="preserve"> CustomerData[[#This Row],[Price]] * CustomerData[[#This Row],[Discount]]</f>
        <v>46.05</v>
      </c>
      <c r="M646" s="67">
        <f xml:space="preserve"> (CustomerData[[#This Row],[Total_Revenue]]-CustomerData[[#This Row],[Discount_Amount]]) - CustomerData[[#This Row],[Total_Cost]]</f>
        <v>-98254.049999999988</v>
      </c>
      <c r="N646" s="69" t="str">
        <f xml:space="preserve"> IF(CustomerData[[#This Row],[Profit/Loss]] &lt; 0, "Loss", IF(CustomerData[[#This Row],[Profit/Loss]] &gt; 0, "Profit"))</f>
        <v>Loss</v>
      </c>
    </row>
    <row r="647" spans="1:14" ht="15.75" customHeight="1" x14ac:dyDescent="0.25">
      <c r="A647" s="22">
        <v>646</v>
      </c>
      <c r="B647" s="22" t="s">
        <v>836</v>
      </c>
      <c r="C647" s="22">
        <v>48</v>
      </c>
      <c r="D647" s="22" t="s">
        <v>190</v>
      </c>
      <c r="E64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47" s="22">
        <v>1483</v>
      </c>
      <c r="G647" s="22">
        <v>264</v>
      </c>
      <c r="H647" s="22">
        <v>260</v>
      </c>
      <c r="I64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47" s="65">
        <f xml:space="preserve"> CustomerData[[#This Row],[Quantity]] *CustomerData[[#This Row],[Cost]]</f>
        <v>391512</v>
      </c>
      <c r="K647" s="65">
        <f xml:space="preserve"> CustomerData[[#This Row],[Quantity]] * CustomerData[[#This Row],[Price]]</f>
        <v>385580</v>
      </c>
      <c r="L647" s="65">
        <f xml:space="preserve"> CustomerData[[#This Row],[Price]] * CustomerData[[#This Row],[Discount]]</f>
        <v>39</v>
      </c>
      <c r="M647" s="67">
        <f xml:space="preserve"> (CustomerData[[#This Row],[Total_Revenue]]-CustomerData[[#This Row],[Discount_Amount]]) - CustomerData[[#This Row],[Total_Cost]]</f>
        <v>-5971</v>
      </c>
      <c r="N647" s="69" t="str">
        <f xml:space="preserve"> IF(CustomerData[[#This Row],[Profit/Loss]] &lt; 0, "Loss", IF(CustomerData[[#This Row],[Profit/Loss]] &gt; 0, "Profit"))</f>
        <v>Loss</v>
      </c>
    </row>
    <row r="648" spans="1:14" ht="15.75" customHeight="1" x14ac:dyDescent="0.25">
      <c r="A648" s="22">
        <v>647</v>
      </c>
      <c r="B648" s="22" t="s">
        <v>837</v>
      </c>
      <c r="C648" s="22">
        <v>66</v>
      </c>
      <c r="D648" s="22" t="s">
        <v>192</v>
      </c>
      <c r="E64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48" s="22">
        <v>1127</v>
      </c>
      <c r="G648" s="22">
        <v>178</v>
      </c>
      <c r="H648" s="22">
        <v>529</v>
      </c>
      <c r="I64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48" s="65">
        <f xml:space="preserve"> CustomerData[[#This Row],[Quantity]] *CustomerData[[#This Row],[Cost]]</f>
        <v>200606</v>
      </c>
      <c r="K648" s="65">
        <f xml:space="preserve"> CustomerData[[#This Row],[Quantity]] * CustomerData[[#This Row],[Price]]</f>
        <v>596183</v>
      </c>
      <c r="L648" s="65">
        <f xml:space="preserve"> CustomerData[[#This Row],[Price]] * CustomerData[[#This Row],[Discount]]</f>
        <v>79.349999999999994</v>
      </c>
      <c r="M648" s="67">
        <f xml:space="preserve"> (CustomerData[[#This Row],[Total_Revenue]]-CustomerData[[#This Row],[Discount_Amount]]) - CustomerData[[#This Row],[Total_Cost]]</f>
        <v>395497.65</v>
      </c>
      <c r="N648" s="69" t="str">
        <f xml:space="preserve"> IF(CustomerData[[#This Row],[Profit/Loss]] &lt; 0, "Loss", IF(CustomerData[[#This Row],[Profit/Loss]] &gt; 0, "Profit"))</f>
        <v>Profit</v>
      </c>
    </row>
    <row r="649" spans="1:14" ht="15.75" customHeight="1" x14ac:dyDescent="0.25">
      <c r="A649" s="22">
        <v>648</v>
      </c>
      <c r="B649" s="22" t="s">
        <v>838</v>
      </c>
      <c r="C649" s="22">
        <v>54</v>
      </c>
      <c r="D649" s="22" t="s">
        <v>192</v>
      </c>
      <c r="E64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49" s="22">
        <v>1133</v>
      </c>
      <c r="G649" s="22">
        <v>121</v>
      </c>
      <c r="H649" s="22">
        <v>265</v>
      </c>
      <c r="I64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49" s="65">
        <f xml:space="preserve"> CustomerData[[#This Row],[Quantity]] *CustomerData[[#This Row],[Cost]]</f>
        <v>137093</v>
      </c>
      <c r="K649" s="65">
        <f xml:space="preserve"> CustomerData[[#This Row],[Quantity]] * CustomerData[[#This Row],[Price]]</f>
        <v>300245</v>
      </c>
      <c r="L649" s="65">
        <f xml:space="preserve"> CustomerData[[#This Row],[Price]] * CustomerData[[#This Row],[Discount]]</f>
        <v>39.75</v>
      </c>
      <c r="M649" s="67">
        <f xml:space="preserve"> (CustomerData[[#This Row],[Total_Revenue]]-CustomerData[[#This Row],[Discount_Amount]]) - CustomerData[[#This Row],[Total_Cost]]</f>
        <v>163112.25</v>
      </c>
      <c r="N649" s="69" t="str">
        <f xml:space="preserve"> IF(CustomerData[[#This Row],[Profit/Loss]] &lt; 0, "Loss", IF(CustomerData[[#This Row],[Profit/Loss]] &gt; 0, "Profit"))</f>
        <v>Profit</v>
      </c>
    </row>
    <row r="650" spans="1:14" ht="15.75" customHeight="1" x14ac:dyDescent="0.25">
      <c r="A650" s="22">
        <v>649</v>
      </c>
      <c r="B650" s="22" t="s">
        <v>839</v>
      </c>
      <c r="C650" s="22">
        <v>73</v>
      </c>
      <c r="D650" s="22" t="s">
        <v>192</v>
      </c>
      <c r="E65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50" s="22">
        <v>1688</v>
      </c>
      <c r="G650" s="22">
        <v>107</v>
      </c>
      <c r="H650" s="22">
        <v>301</v>
      </c>
      <c r="I65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50" s="65">
        <f xml:space="preserve"> CustomerData[[#This Row],[Quantity]] *CustomerData[[#This Row],[Cost]]</f>
        <v>180616</v>
      </c>
      <c r="K650" s="65">
        <f xml:space="preserve"> CustomerData[[#This Row],[Quantity]] * CustomerData[[#This Row],[Price]]</f>
        <v>508088</v>
      </c>
      <c r="L650" s="65">
        <f xml:space="preserve"> CustomerData[[#This Row],[Price]] * CustomerData[[#This Row],[Discount]]</f>
        <v>75.25</v>
      </c>
      <c r="M650" s="67">
        <f xml:space="preserve"> (CustomerData[[#This Row],[Total_Revenue]]-CustomerData[[#This Row],[Discount_Amount]]) - CustomerData[[#This Row],[Total_Cost]]</f>
        <v>327396.75</v>
      </c>
      <c r="N650" s="69" t="str">
        <f xml:space="preserve"> IF(CustomerData[[#This Row],[Profit/Loss]] &lt; 0, "Loss", IF(CustomerData[[#This Row],[Profit/Loss]] &gt; 0, "Profit"))</f>
        <v>Profit</v>
      </c>
    </row>
    <row r="651" spans="1:14" ht="15.75" customHeight="1" x14ac:dyDescent="0.25">
      <c r="A651" s="22">
        <v>650</v>
      </c>
      <c r="B651" s="22" t="s">
        <v>840</v>
      </c>
      <c r="C651" s="22">
        <v>60</v>
      </c>
      <c r="D651" s="22" t="s">
        <v>190</v>
      </c>
      <c r="E65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51" s="22">
        <v>1625</v>
      </c>
      <c r="G651" s="22">
        <v>400</v>
      </c>
      <c r="H651" s="22">
        <v>411</v>
      </c>
      <c r="I65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51" s="65">
        <f xml:space="preserve"> CustomerData[[#This Row],[Quantity]] *CustomerData[[#This Row],[Cost]]</f>
        <v>650000</v>
      </c>
      <c r="K651" s="65">
        <f xml:space="preserve"> CustomerData[[#This Row],[Quantity]] * CustomerData[[#This Row],[Price]]</f>
        <v>667875</v>
      </c>
      <c r="L651" s="65">
        <f xml:space="preserve"> CustomerData[[#This Row],[Price]] * CustomerData[[#This Row],[Discount]]</f>
        <v>102.75</v>
      </c>
      <c r="M651" s="67">
        <f xml:space="preserve"> (CustomerData[[#This Row],[Total_Revenue]]-CustomerData[[#This Row],[Discount_Amount]]) - CustomerData[[#This Row],[Total_Cost]]</f>
        <v>17772.25</v>
      </c>
      <c r="N651" s="69" t="str">
        <f xml:space="preserve"> IF(CustomerData[[#This Row],[Profit/Loss]] &lt; 0, "Loss", IF(CustomerData[[#This Row],[Profit/Loss]] &gt; 0, "Profit"))</f>
        <v>Profit</v>
      </c>
    </row>
    <row r="652" spans="1:14" ht="15.75" customHeight="1" x14ac:dyDescent="0.25">
      <c r="A652" s="22">
        <v>651</v>
      </c>
      <c r="B652" s="22" t="s">
        <v>841</v>
      </c>
      <c r="C652" s="22">
        <v>53</v>
      </c>
      <c r="D652" s="22" t="s">
        <v>190</v>
      </c>
      <c r="E65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52" s="22">
        <v>2059</v>
      </c>
      <c r="G652" s="22">
        <v>271</v>
      </c>
      <c r="H652" s="22">
        <v>425</v>
      </c>
      <c r="I65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52" s="65">
        <f xml:space="preserve"> CustomerData[[#This Row],[Quantity]] *CustomerData[[#This Row],[Cost]]</f>
        <v>557989</v>
      </c>
      <c r="K652" s="65">
        <f xml:space="preserve"> CustomerData[[#This Row],[Quantity]] * CustomerData[[#This Row],[Price]]</f>
        <v>875075</v>
      </c>
      <c r="L652" s="65">
        <f xml:space="preserve"> CustomerData[[#This Row],[Price]] * CustomerData[[#This Row],[Discount]]</f>
        <v>106.25</v>
      </c>
      <c r="M652" s="67">
        <f xml:space="preserve"> (CustomerData[[#This Row],[Total_Revenue]]-CustomerData[[#This Row],[Discount_Amount]]) - CustomerData[[#This Row],[Total_Cost]]</f>
        <v>316979.75</v>
      </c>
      <c r="N652" s="69" t="str">
        <f xml:space="preserve"> IF(CustomerData[[#This Row],[Profit/Loss]] &lt; 0, "Loss", IF(CustomerData[[#This Row],[Profit/Loss]] &gt; 0, "Profit"))</f>
        <v>Profit</v>
      </c>
    </row>
    <row r="653" spans="1:14" ht="15.75" customHeight="1" x14ac:dyDescent="0.25">
      <c r="A653" s="22">
        <v>652</v>
      </c>
      <c r="B653" s="22" t="s">
        <v>842</v>
      </c>
      <c r="C653" s="22">
        <v>21</v>
      </c>
      <c r="D653" s="22" t="s">
        <v>190</v>
      </c>
      <c r="E65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53" s="22">
        <v>1529</v>
      </c>
      <c r="G653" s="22">
        <v>175</v>
      </c>
      <c r="H653" s="22">
        <v>375</v>
      </c>
      <c r="I65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53" s="65">
        <f xml:space="preserve"> CustomerData[[#This Row],[Quantity]] *CustomerData[[#This Row],[Cost]]</f>
        <v>267575</v>
      </c>
      <c r="K653" s="65">
        <f xml:space="preserve"> CustomerData[[#This Row],[Quantity]] * CustomerData[[#This Row],[Price]]</f>
        <v>573375</v>
      </c>
      <c r="L653" s="65">
        <f xml:space="preserve"> CustomerData[[#This Row],[Price]] * CustomerData[[#This Row],[Discount]]</f>
        <v>93.75</v>
      </c>
      <c r="M653" s="67">
        <f xml:space="preserve"> (CustomerData[[#This Row],[Total_Revenue]]-CustomerData[[#This Row],[Discount_Amount]]) - CustomerData[[#This Row],[Total_Cost]]</f>
        <v>305706.25</v>
      </c>
      <c r="N653" s="69" t="str">
        <f xml:space="preserve"> IF(CustomerData[[#This Row],[Profit/Loss]] &lt; 0, "Loss", IF(CustomerData[[#This Row],[Profit/Loss]] &gt; 0, "Profit"))</f>
        <v>Profit</v>
      </c>
    </row>
    <row r="654" spans="1:14" ht="15.75" customHeight="1" x14ac:dyDescent="0.25">
      <c r="A654" s="22">
        <v>653</v>
      </c>
      <c r="B654" s="22" t="s">
        <v>843</v>
      </c>
      <c r="C654" s="22">
        <v>44</v>
      </c>
      <c r="D654" s="22" t="s">
        <v>190</v>
      </c>
      <c r="E65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54" s="22">
        <v>2324</v>
      </c>
      <c r="G654" s="22">
        <v>135</v>
      </c>
      <c r="H654" s="22">
        <v>277</v>
      </c>
      <c r="I65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54" s="65">
        <f xml:space="preserve"> CustomerData[[#This Row],[Quantity]] *CustomerData[[#This Row],[Cost]]</f>
        <v>313740</v>
      </c>
      <c r="K654" s="65">
        <f xml:space="preserve"> CustomerData[[#This Row],[Quantity]] * CustomerData[[#This Row],[Price]]</f>
        <v>643748</v>
      </c>
      <c r="L654" s="65">
        <f xml:space="preserve"> CustomerData[[#This Row],[Price]] * CustomerData[[#This Row],[Discount]]</f>
        <v>69.25</v>
      </c>
      <c r="M654" s="67">
        <f xml:space="preserve"> (CustomerData[[#This Row],[Total_Revenue]]-CustomerData[[#This Row],[Discount_Amount]]) - CustomerData[[#This Row],[Total_Cost]]</f>
        <v>329938.75</v>
      </c>
      <c r="N654" s="69" t="str">
        <f xml:space="preserve"> IF(CustomerData[[#This Row],[Profit/Loss]] &lt; 0, "Loss", IF(CustomerData[[#This Row],[Profit/Loss]] &gt; 0, "Profit"))</f>
        <v>Profit</v>
      </c>
    </row>
    <row r="655" spans="1:14" ht="15.75" customHeight="1" x14ac:dyDescent="0.25">
      <c r="A655" s="22">
        <v>654</v>
      </c>
      <c r="B655" s="22" t="s">
        <v>844</v>
      </c>
      <c r="C655" s="22">
        <v>43</v>
      </c>
      <c r="D655" s="22" t="s">
        <v>190</v>
      </c>
      <c r="E65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55" s="22">
        <v>1949</v>
      </c>
      <c r="G655" s="22">
        <v>159</v>
      </c>
      <c r="H655" s="22">
        <v>496</v>
      </c>
      <c r="I65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55" s="65">
        <f xml:space="preserve"> CustomerData[[#This Row],[Quantity]] *CustomerData[[#This Row],[Cost]]</f>
        <v>309891</v>
      </c>
      <c r="K655" s="65">
        <f xml:space="preserve"> CustomerData[[#This Row],[Quantity]] * CustomerData[[#This Row],[Price]]</f>
        <v>966704</v>
      </c>
      <c r="L655" s="65">
        <f xml:space="preserve"> CustomerData[[#This Row],[Price]] * CustomerData[[#This Row],[Discount]]</f>
        <v>124</v>
      </c>
      <c r="M655" s="67">
        <f xml:space="preserve"> (CustomerData[[#This Row],[Total_Revenue]]-CustomerData[[#This Row],[Discount_Amount]]) - CustomerData[[#This Row],[Total_Cost]]</f>
        <v>656689</v>
      </c>
      <c r="N655" s="69" t="str">
        <f xml:space="preserve"> IF(CustomerData[[#This Row],[Profit/Loss]] &lt; 0, "Loss", IF(CustomerData[[#This Row],[Profit/Loss]] &gt; 0, "Profit"))</f>
        <v>Profit</v>
      </c>
    </row>
    <row r="656" spans="1:14" ht="15.75" customHeight="1" x14ac:dyDescent="0.25">
      <c r="A656" s="22">
        <v>655</v>
      </c>
      <c r="B656" s="22" t="s">
        <v>845</v>
      </c>
      <c r="C656" s="22">
        <v>15</v>
      </c>
      <c r="D656" s="22" t="s">
        <v>190</v>
      </c>
      <c r="E65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56" s="22">
        <v>1048</v>
      </c>
      <c r="G656" s="22">
        <v>115</v>
      </c>
      <c r="H656" s="22">
        <v>280</v>
      </c>
      <c r="I65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56" s="65">
        <f xml:space="preserve"> CustomerData[[#This Row],[Quantity]] *CustomerData[[#This Row],[Cost]]</f>
        <v>120520</v>
      </c>
      <c r="K656" s="65">
        <f xml:space="preserve"> CustomerData[[#This Row],[Quantity]] * CustomerData[[#This Row],[Price]]</f>
        <v>293440</v>
      </c>
      <c r="L656" s="65">
        <f xml:space="preserve"> CustomerData[[#This Row],[Price]] * CustomerData[[#This Row],[Discount]]</f>
        <v>42</v>
      </c>
      <c r="M656" s="67">
        <f xml:space="preserve"> (CustomerData[[#This Row],[Total_Revenue]]-CustomerData[[#This Row],[Discount_Amount]]) - CustomerData[[#This Row],[Total_Cost]]</f>
        <v>172878</v>
      </c>
      <c r="N656" s="69" t="str">
        <f xml:space="preserve"> IF(CustomerData[[#This Row],[Profit/Loss]] &lt; 0, "Loss", IF(CustomerData[[#This Row],[Profit/Loss]] &gt; 0, "Profit"))</f>
        <v>Profit</v>
      </c>
    </row>
    <row r="657" spans="1:14" ht="15.75" customHeight="1" x14ac:dyDescent="0.25">
      <c r="A657" s="22">
        <v>656</v>
      </c>
      <c r="B657" s="22" t="s">
        <v>846</v>
      </c>
      <c r="C657" s="22">
        <v>71</v>
      </c>
      <c r="D657" s="22" t="s">
        <v>190</v>
      </c>
      <c r="E65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57" s="22">
        <v>1237</v>
      </c>
      <c r="G657" s="22">
        <v>218</v>
      </c>
      <c r="H657" s="22">
        <v>241</v>
      </c>
      <c r="I65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57" s="65">
        <f xml:space="preserve"> CustomerData[[#This Row],[Quantity]] *CustomerData[[#This Row],[Cost]]</f>
        <v>269666</v>
      </c>
      <c r="K657" s="65">
        <f xml:space="preserve"> CustomerData[[#This Row],[Quantity]] * CustomerData[[#This Row],[Price]]</f>
        <v>298117</v>
      </c>
      <c r="L657" s="65">
        <f xml:space="preserve"> CustomerData[[#This Row],[Price]] * CustomerData[[#This Row],[Discount]]</f>
        <v>36.15</v>
      </c>
      <c r="M657" s="67">
        <f xml:space="preserve"> (CustomerData[[#This Row],[Total_Revenue]]-CustomerData[[#This Row],[Discount_Amount]]) - CustomerData[[#This Row],[Total_Cost]]</f>
        <v>28414.849999999977</v>
      </c>
      <c r="N657" s="69" t="str">
        <f xml:space="preserve"> IF(CustomerData[[#This Row],[Profit/Loss]] &lt; 0, "Loss", IF(CustomerData[[#This Row],[Profit/Loss]] &gt; 0, "Profit"))</f>
        <v>Profit</v>
      </c>
    </row>
    <row r="658" spans="1:14" ht="15.75" customHeight="1" x14ac:dyDescent="0.25">
      <c r="A658" s="22">
        <v>657</v>
      </c>
      <c r="B658" s="22" t="s">
        <v>847</v>
      </c>
      <c r="C658" s="22">
        <v>39</v>
      </c>
      <c r="D658" s="22" t="s">
        <v>190</v>
      </c>
      <c r="E65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658" s="22">
        <v>1032</v>
      </c>
      <c r="G658" s="22">
        <v>373</v>
      </c>
      <c r="H658" s="22">
        <v>344</v>
      </c>
      <c r="I65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58" s="65">
        <f xml:space="preserve"> CustomerData[[#This Row],[Quantity]] *CustomerData[[#This Row],[Cost]]</f>
        <v>384936</v>
      </c>
      <c r="K658" s="65">
        <f xml:space="preserve"> CustomerData[[#This Row],[Quantity]] * CustomerData[[#This Row],[Price]]</f>
        <v>355008</v>
      </c>
      <c r="L658" s="65">
        <f xml:space="preserve"> CustomerData[[#This Row],[Price]] * CustomerData[[#This Row],[Discount]]</f>
        <v>51.6</v>
      </c>
      <c r="M658" s="67">
        <f xml:space="preserve"> (CustomerData[[#This Row],[Total_Revenue]]-CustomerData[[#This Row],[Discount_Amount]]) - CustomerData[[#This Row],[Total_Cost]]</f>
        <v>-29979.599999999977</v>
      </c>
      <c r="N658" s="69" t="str">
        <f xml:space="preserve"> IF(CustomerData[[#This Row],[Profit/Loss]] &lt; 0, "Loss", IF(CustomerData[[#This Row],[Profit/Loss]] &gt; 0, "Profit"))</f>
        <v>Loss</v>
      </c>
    </row>
    <row r="659" spans="1:14" ht="15.75" customHeight="1" x14ac:dyDescent="0.25">
      <c r="A659" s="22">
        <v>658</v>
      </c>
      <c r="B659" s="22" t="s">
        <v>848</v>
      </c>
      <c r="C659" s="22">
        <v>51</v>
      </c>
      <c r="D659" s="22" t="s">
        <v>192</v>
      </c>
      <c r="E65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59" s="22">
        <v>2207</v>
      </c>
      <c r="G659" s="22">
        <v>153</v>
      </c>
      <c r="H659" s="22">
        <v>522</v>
      </c>
      <c r="I65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59" s="65">
        <f xml:space="preserve"> CustomerData[[#This Row],[Quantity]] *CustomerData[[#This Row],[Cost]]</f>
        <v>337671</v>
      </c>
      <c r="K659" s="65">
        <f xml:space="preserve"> CustomerData[[#This Row],[Quantity]] * CustomerData[[#This Row],[Price]]</f>
        <v>1152054</v>
      </c>
      <c r="L659" s="65">
        <f xml:space="preserve"> CustomerData[[#This Row],[Price]] * CustomerData[[#This Row],[Discount]]</f>
        <v>130.5</v>
      </c>
      <c r="M659" s="67">
        <f xml:space="preserve"> (CustomerData[[#This Row],[Total_Revenue]]-CustomerData[[#This Row],[Discount_Amount]]) - CustomerData[[#This Row],[Total_Cost]]</f>
        <v>814252.5</v>
      </c>
      <c r="N659" s="69" t="str">
        <f xml:space="preserve"> IF(CustomerData[[#This Row],[Profit/Loss]] &lt; 0, "Loss", IF(CustomerData[[#This Row],[Profit/Loss]] &gt; 0, "Profit"))</f>
        <v>Profit</v>
      </c>
    </row>
    <row r="660" spans="1:14" ht="15.75" customHeight="1" x14ac:dyDescent="0.25">
      <c r="A660" s="22">
        <v>659</v>
      </c>
      <c r="B660" s="22" t="s">
        <v>849</v>
      </c>
      <c r="C660" s="22">
        <v>73</v>
      </c>
      <c r="D660" s="22" t="s">
        <v>190</v>
      </c>
      <c r="E66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60" s="22">
        <v>2458</v>
      </c>
      <c r="G660" s="22">
        <v>231</v>
      </c>
      <c r="H660" s="22">
        <v>351</v>
      </c>
      <c r="I66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60" s="65">
        <f xml:space="preserve"> CustomerData[[#This Row],[Quantity]] *CustomerData[[#This Row],[Cost]]</f>
        <v>567798</v>
      </c>
      <c r="K660" s="65">
        <f xml:space="preserve"> CustomerData[[#This Row],[Quantity]] * CustomerData[[#This Row],[Price]]</f>
        <v>862758</v>
      </c>
      <c r="L660" s="65">
        <f xml:space="preserve"> CustomerData[[#This Row],[Price]] * CustomerData[[#This Row],[Discount]]</f>
        <v>87.75</v>
      </c>
      <c r="M660" s="67">
        <f xml:space="preserve"> (CustomerData[[#This Row],[Total_Revenue]]-CustomerData[[#This Row],[Discount_Amount]]) - CustomerData[[#This Row],[Total_Cost]]</f>
        <v>294872.25</v>
      </c>
      <c r="N660" s="69" t="str">
        <f xml:space="preserve"> IF(CustomerData[[#This Row],[Profit/Loss]] &lt; 0, "Loss", IF(CustomerData[[#This Row],[Profit/Loss]] &gt; 0, "Profit"))</f>
        <v>Profit</v>
      </c>
    </row>
    <row r="661" spans="1:14" ht="15.75" customHeight="1" x14ac:dyDescent="0.25">
      <c r="A661" s="22">
        <v>660</v>
      </c>
      <c r="B661" s="22" t="s">
        <v>850</v>
      </c>
      <c r="C661" s="22">
        <v>22</v>
      </c>
      <c r="D661" s="22" t="s">
        <v>190</v>
      </c>
      <c r="E66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61" s="22">
        <v>1781</v>
      </c>
      <c r="G661" s="22">
        <v>314</v>
      </c>
      <c r="H661" s="22">
        <v>366</v>
      </c>
      <c r="I66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61" s="65">
        <f xml:space="preserve"> CustomerData[[#This Row],[Quantity]] *CustomerData[[#This Row],[Cost]]</f>
        <v>559234</v>
      </c>
      <c r="K661" s="65">
        <f xml:space="preserve"> CustomerData[[#This Row],[Quantity]] * CustomerData[[#This Row],[Price]]</f>
        <v>651846</v>
      </c>
      <c r="L661" s="65">
        <f xml:space="preserve"> CustomerData[[#This Row],[Price]] * CustomerData[[#This Row],[Discount]]</f>
        <v>91.5</v>
      </c>
      <c r="M661" s="67">
        <f xml:space="preserve"> (CustomerData[[#This Row],[Total_Revenue]]-CustomerData[[#This Row],[Discount_Amount]]) - CustomerData[[#This Row],[Total_Cost]]</f>
        <v>92520.5</v>
      </c>
      <c r="N661" s="69" t="str">
        <f xml:space="preserve"> IF(CustomerData[[#This Row],[Profit/Loss]] &lt; 0, "Loss", IF(CustomerData[[#This Row],[Profit/Loss]] &gt; 0, "Profit"))</f>
        <v>Profit</v>
      </c>
    </row>
    <row r="662" spans="1:14" ht="15.75" customHeight="1" x14ac:dyDescent="0.25">
      <c r="A662" s="22">
        <v>661</v>
      </c>
      <c r="B662" s="22" t="s">
        <v>851</v>
      </c>
      <c r="C662" s="22">
        <v>61</v>
      </c>
      <c r="D662" s="22" t="s">
        <v>192</v>
      </c>
      <c r="E66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62" s="22">
        <v>2204</v>
      </c>
      <c r="G662" s="22">
        <v>166</v>
      </c>
      <c r="H662" s="22">
        <v>340</v>
      </c>
      <c r="I66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62" s="65">
        <f xml:space="preserve"> CustomerData[[#This Row],[Quantity]] *CustomerData[[#This Row],[Cost]]</f>
        <v>365864</v>
      </c>
      <c r="K662" s="65">
        <f xml:space="preserve"> CustomerData[[#This Row],[Quantity]] * CustomerData[[#This Row],[Price]]</f>
        <v>749360</v>
      </c>
      <c r="L662" s="65">
        <f xml:space="preserve"> CustomerData[[#This Row],[Price]] * CustomerData[[#This Row],[Discount]]</f>
        <v>85</v>
      </c>
      <c r="M662" s="67">
        <f xml:space="preserve"> (CustomerData[[#This Row],[Total_Revenue]]-CustomerData[[#This Row],[Discount_Amount]]) - CustomerData[[#This Row],[Total_Cost]]</f>
        <v>383411</v>
      </c>
      <c r="N662" s="69" t="str">
        <f xml:space="preserve"> IF(CustomerData[[#This Row],[Profit/Loss]] &lt; 0, "Loss", IF(CustomerData[[#This Row],[Profit/Loss]] &gt; 0, "Profit"))</f>
        <v>Profit</v>
      </c>
    </row>
    <row r="663" spans="1:14" ht="15.75" customHeight="1" x14ac:dyDescent="0.25">
      <c r="A663" s="22">
        <v>662</v>
      </c>
      <c r="B663" s="22" t="s">
        <v>852</v>
      </c>
      <c r="C663" s="22">
        <v>73</v>
      </c>
      <c r="D663" s="22" t="s">
        <v>190</v>
      </c>
      <c r="E66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63" s="22">
        <v>1888</v>
      </c>
      <c r="G663" s="22">
        <v>362</v>
      </c>
      <c r="H663" s="22">
        <v>306</v>
      </c>
      <c r="I66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63" s="65">
        <f xml:space="preserve"> CustomerData[[#This Row],[Quantity]] *CustomerData[[#This Row],[Cost]]</f>
        <v>683456</v>
      </c>
      <c r="K663" s="65">
        <f xml:space="preserve"> CustomerData[[#This Row],[Quantity]] * CustomerData[[#This Row],[Price]]</f>
        <v>577728</v>
      </c>
      <c r="L663" s="65">
        <f xml:space="preserve"> CustomerData[[#This Row],[Price]] * CustomerData[[#This Row],[Discount]]</f>
        <v>76.5</v>
      </c>
      <c r="M663" s="67">
        <f xml:space="preserve"> (CustomerData[[#This Row],[Total_Revenue]]-CustomerData[[#This Row],[Discount_Amount]]) - CustomerData[[#This Row],[Total_Cost]]</f>
        <v>-105804.5</v>
      </c>
      <c r="N663" s="69" t="str">
        <f xml:space="preserve"> IF(CustomerData[[#This Row],[Profit/Loss]] &lt; 0, "Loss", IF(CustomerData[[#This Row],[Profit/Loss]] &gt; 0, "Profit"))</f>
        <v>Loss</v>
      </c>
    </row>
    <row r="664" spans="1:14" ht="15.75" customHeight="1" x14ac:dyDescent="0.25">
      <c r="A664" s="22">
        <v>663</v>
      </c>
      <c r="B664" s="22" t="s">
        <v>853</v>
      </c>
      <c r="C664" s="22">
        <v>52</v>
      </c>
      <c r="D664" s="22" t="s">
        <v>192</v>
      </c>
      <c r="E66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64" s="22">
        <v>1954</v>
      </c>
      <c r="G664" s="22">
        <v>348</v>
      </c>
      <c r="H664" s="22">
        <v>236</v>
      </c>
      <c r="I66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64" s="65">
        <f xml:space="preserve"> CustomerData[[#This Row],[Quantity]] *CustomerData[[#This Row],[Cost]]</f>
        <v>679992</v>
      </c>
      <c r="K664" s="65">
        <f xml:space="preserve"> CustomerData[[#This Row],[Quantity]] * CustomerData[[#This Row],[Price]]</f>
        <v>461144</v>
      </c>
      <c r="L664" s="65">
        <f xml:space="preserve"> CustomerData[[#This Row],[Price]] * CustomerData[[#This Row],[Discount]]</f>
        <v>59</v>
      </c>
      <c r="M664" s="67">
        <f xml:space="preserve"> (CustomerData[[#This Row],[Total_Revenue]]-CustomerData[[#This Row],[Discount_Amount]]) - CustomerData[[#This Row],[Total_Cost]]</f>
        <v>-218907</v>
      </c>
      <c r="N664" s="69" t="str">
        <f xml:space="preserve"> IF(CustomerData[[#This Row],[Profit/Loss]] &lt; 0, "Loss", IF(CustomerData[[#This Row],[Profit/Loss]] &gt; 0, "Profit"))</f>
        <v>Loss</v>
      </c>
    </row>
    <row r="665" spans="1:14" ht="15.75" customHeight="1" x14ac:dyDescent="0.25">
      <c r="A665" s="22">
        <v>664</v>
      </c>
      <c r="B665" s="22" t="s">
        <v>854</v>
      </c>
      <c r="C665" s="22">
        <v>40</v>
      </c>
      <c r="D665" s="22" t="s">
        <v>192</v>
      </c>
      <c r="E66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665" s="22">
        <v>1416</v>
      </c>
      <c r="G665" s="22">
        <v>192</v>
      </c>
      <c r="H665" s="22">
        <v>339</v>
      </c>
      <c r="I66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65" s="65">
        <f xml:space="preserve"> CustomerData[[#This Row],[Quantity]] *CustomerData[[#This Row],[Cost]]</f>
        <v>271872</v>
      </c>
      <c r="K665" s="65">
        <f xml:space="preserve"> CustomerData[[#This Row],[Quantity]] * CustomerData[[#This Row],[Price]]</f>
        <v>480024</v>
      </c>
      <c r="L665" s="65">
        <f xml:space="preserve"> CustomerData[[#This Row],[Price]] * CustomerData[[#This Row],[Discount]]</f>
        <v>50.85</v>
      </c>
      <c r="M665" s="67">
        <f xml:space="preserve"> (CustomerData[[#This Row],[Total_Revenue]]-CustomerData[[#This Row],[Discount_Amount]]) - CustomerData[[#This Row],[Total_Cost]]</f>
        <v>208101.15000000002</v>
      </c>
      <c r="N665" s="69" t="str">
        <f xml:space="preserve"> IF(CustomerData[[#This Row],[Profit/Loss]] &lt; 0, "Loss", IF(CustomerData[[#This Row],[Profit/Loss]] &gt; 0, "Profit"))</f>
        <v>Profit</v>
      </c>
    </row>
    <row r="666" spans="1:14" ht="15.75" customHeight="1" x14ac:dyDescent="0.25">
      <c r="A666" s="22">
        <v>665</v>
      </c>
      <c r="B666" s="22" t="s">
        <v>855</v>
      </c>
      <c r="C666" s="22">
        <v>77</v>
      </c>
      <c r="D666" s="22" t="s">
        <v>190</v>
      </c>
      <c r="E66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66" s="22">
        <v>1039</v>
      </c>
      <c r="G666" s="22">
        <v>183</v>
      </c>
      <c r="H666" s="22">
        <v>487</v>
      </c>
      <c r="I66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66" s="65">
        <f xml:space="preserve"> CustomerData[[#This Row],[Quantity]] *CustomerData[[#This Row],[Cost]]</f>
        <v>190137</v>
      </c>
      <c r="K666" s="65">
        <f xml:space="preserve"> CustomerData[[#This Row],[Quantity]] * CustomerData[[#This Row],[Price]]</f>
        <v>505993</v>
      </c>
      <c r="L666" s="65">
        <f xml:space="preserve"> CustomerData[[#This Row],[Price]] * CustomerData[[#This Row],[Discount]]</f>
        <v>73.05</v>
      </c>
      <c r="M666" s="67">
        <f xml:space="preserve"> (CustomerData[[#This Row],[Total_Revenue]]-CustomerData[[#This Row],[Discount_Amount]]) - CustomerData[[#This Row],[Total_Cost]]</f>
        <v>315782.95</v>
      </c>
      <c r="N666" s="69" t="str">
        <f xml:space="preserve"> IF(CustomerData[[#This Row],[Profit/Loss]] &lt; 0, "Loss", IF(CustomerData[[#This Row],[Profit/Loss]] &gt; 0, "Profit"))</f>
        <v>Profit</v>
      </c>
    </row>
    <row r="667" spans="1:14" ht="15.75" customHeight="1" x14ac:dyDescent="0.25">
      <c r="A667" s="22">
        <v>666</v>
      </c>
      <c r="B667" s="22" t="s">
        <v>856</v>
      </c>
      <c r="C667" s="22">
        <v>64</v>
      </c>
      <c r="D667" s="22" t="s">
        <v>190</v>
      </c>
      <c r="E66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67" s="22">
        <v>1471</v>
      </c>
      <c r="G667" s="22">
        <v>373</v>
      </c>
      <c r="H667" s="22">
        <v>390</v>
      </c>
      <c r="I66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67" s="65">
        <f xml:space="preserve"> CustomerData[[#This Row],[Quantity]] *CustomerData[[#This Row],[Cost]]</f>
        <v>548683</v>
      </c>
      <c r="K667" s="65">
        <f xml:space="preserve"> CustomerData[[#This Row],[Quantity]] * CustomerData[[#This Row],[Price]]</f>
        <v>573690</v>
      </c>
      <c r="L667" s="65">
        <f xml:space="preserve"> CustomerData[[#This Row],[Price]] * CustomerData[[#This Row],[Discount]]</f>
        <v>58.5</v>
      </c>
      <c r="M667" s="67">
        <f xml:space="preserve"> (CustomerData[[#This Row],[Total_Revenue]]-CustomerData[[#This Row],[Discount_Amount]]) - CustomerData[[#This Row],[Total_Cost]]</f>
        <v>24948.5</v>
      </c>
      <c r="N667" s="69" t="str">
        <f xml:space="preserve"> IF(CustomerData[[#This Row],[Profit/Loss]] &lt; 0, "Loss", IF(CustomerData[[#This Row],[Profit/Loss]] &gt; 0, "Profit"))</f>
        <v>Profit</v>
      </c>
    </row>
    <row r="668" spans="1:14" ht="15.75" customHeight="1" x14ac:dyDescent="0.25">
      <c r="A668" s="22">
        <v>667</v>
      </c>
      <c r="B668" s="22" t="s">
        <v>857</v>
      </c>
      <c r="C668" s="22">
        <v>51</v>
      </c>
      <c r="D668" s="22" t="s">
        <v>190</v>
      </c>
      <c r="E66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68" s="22">
        <v>1751</v>
      </c>
      <c r="G668" s="22">
        <v>347</v>
      </c>
      <c r="H668" s="22">
        <v>502</v>
      </c>
      <c r="I66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68" s="65">
        <f xml:space="preserve"> CustomerData[[#This Row],[Quantity]] *CustomerData[[#This Row],[Cost]]</f>
        <v>607597</v>
      </c>
      <c r="K668" s="65">
        <f xml:space="preserve"> CustomerData[[#This Row],[Quantity]] * CustomerData[[#This Row],[Price]]</f>
        <v>879002</v>
      </c>
      <c r="L668" s="65">
        <f xml:space="preserve"> CustomerData[[#This Row],[Price]] * CustomerData[[#This Row],[Discount]]</f>
        <v>125.5</v>
      </c>
      <c r="M668" s="67">
        <f xml:space="preserve"> (CustomerData[[#This Row],[Total_Revenue]]-CustomerData[[#This Row],[Discount_Amount]]) - CustomerData[[#This Row],[Total_Cost]]</f>
        <v>271279.5</v>
      </c>
      <c r="N668" s="69" t="str">
        <f xml:space="preserve"> IF(CustomerData[[#This Row],[Profit/Loss]] &lt; 0, "Loss", IF(CustomerData[[#This Row],[Profit/Loss]] &gt; 0, "Profit"))</f>
        <v>Profit</v>
      </c>
    </row>
    <row r="669" spans="1:14" ht="15.75" customHeight="1" x14ac:dyDescent="0.25">
      <c r="A669" s="22">
        <v>668</v>
      </c>
      <c r="B669" s="22" t="s">
        <v>858</v>
      </c>
      <c r="C669" s="22">
        <v>48</v>
      </c>
      <c r="D669" s="22" t="s">
        <v>190</v>
      </c>
      <c r="E66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69" s="22">
        <v>1508</v>
      </c>
      <c r="G669" s="22">
        <v>360</v>
      </c>
      <c r="H669" s="22">
        <v>267</v>
      </c>
      <c r="I66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69" s="65">
        <f xml:space="preserve"> CustomerData[[#This Row],[Quantity]] *CustomerData[[#This Row],[Cost]]</f>
        <v>542880</v>
      </c>
      <c r="K669" s="65">
        <f xml:space="preserve"> CustomerData[[#This Row],[Quantity]] * CustomerData[[#This Row],[Price]]</f>
        <v>402636</v>
      </c>
      <c r="L669" s="65">
        <f xml:space="preserve"> CustomerData[[#This Row],[Price]] * CustomerData[[#This Row],[Discount]]</f>
        <v>66.75</v>
      </c>
      <c r="M669" s="67">
        <f xml:space="preserve"> (CustomerData[[#This Row],[Total_Revenue]]-CustomerData[[#This Row],[Discount_Amount]]) - CustomerData[[#This Row],[Total_Cost]]</f>
        <v>-140310.75</v>
      </c>
      <c r="N669" s="69" t="str">
        <f xml:space="preserve"> IF(CustomerData[[#This Row],[Profit/Loss]] &lt; 0, "Loss", IF(CustomerData[[#This Row],[Profit/Loss]] &gt; 0, "Profit"))</f>
        <v>Loss</v>
      </c>
    </row>
    <row r="670" spans="1:14" ht="15.75" customHeight="1" x14ac:dyDescent="0.25">
      <c r="A670" s="22">
        <v>669</v>
      </c>
      <c r="B670" s="22" t="s">
        <v>859</v>
      </c>
      <c r="C670" s="22">
        <v>58</v>
      </c>
      <c r="D670" s="22" t="s">
        <v>192</v>
      </c>
      <c r="E67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70" s="22">
        <v>1241</v>
      </c>
      <c r="G670" s="22">
        <v>380</v>
      </c>
      <c r="H670" s="22">
        <v>537</v>
      </c>
      <c r="I67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70" s="65">
        <f xml:space="preserve"> CustomerData[[#This Row],[Quantity]] *CustomerData[[#This Row],[Cost]]</f>
        <v>471580</v>
      </c>
      <c r="K670" s="65">
        <f xml:space="preserve"> CustomerData[[#This Row],[Quantity]] * CustomerData[[#This Row],[Price]]</f>
        <v>666417</v>
      </c>
      <c r="L670" s="65">
        <f xml:space="preserve"> CustomerData[[#This Row],[Price]] * CustomerData[[#This Row],[Discount]]</f>
        <v>80.55</v>
      </c>
      <c r="M670" s="67">
        <f xml:space="preserve"> (CustomerData[[#This Row],[Total_Revenue]]-CustomerData[[#This Row],[Discount_Amount]]) - CustomerData[[#This Row],[Total_Cost]]</f>
        <v>194756.44999999995</v>
      </c>
      <c r="N670" s="69" t="str">
        <f xml:space="preserve"> IF(CustomerData[[#This Row],[Profit/Loss]] &lt; 0, "Loss", IF(CustomerData[[#This Row],[Profit/Loss]] &gt; 0, "Profit"))</f>
        <v>Profit</v>
      </c>
    </row>
    <row r="671" spans="1:14" ht="15.75" customHeight="1" x14ac:dyDescent="0.25">
      <c r="A671" s="22">
        <v>670</v>
      </c>
      <c r="B671" s="22" t="s">
        <v>860</v>
      </c>
      <c r="C671" s="22">
        <v>61</v>
      </c>
      <c r="D671" s="22" t="s">
        <v>190</v>
      </c>
      <c r="E67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71" s="22">
        <v>2100</v>
      </c>
      <c r="G671" s="22">
        <v>249</v>
      </c>
      <c r="H671" s="22">
        <v>205</v>
      </c>
      <c r="I67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71" s="65">
        <f xml:space="preserve"> CustomerData[[#This Row],[Quantity]] *CustomerData[[#This Row],[Cost]]</f>
        <v>522900</v>
      </c>
      <c r="K671" s="65">
        <f xml:space="preserve"> CustomerData[[#This Row],[Quantity]] * CustomerData[[#This Row],[Price]]</f>
        <v>430500</v>
      </c>
      <c r="L671" s="65">
        <f xml:space="preserve"> CustomerData[[#This Row],[Price]] * CustomerData[[#This Row],[Discount]]</f>
        <v>51.25</v>
      </c>
      <c r="M671" s="67">
        <f xml:space="preserve"> (CustomerData[[#This Row],[Total_Revenue]]-CustomerData[[#This Row],[Discount_Amount]]) - CustomerData[[#This Row],[Total_Cost]]</f>
        <v>-92451.25</v>
      </c>
      <c r="N671" s="69" t="str">
        <f xml:space="preserve"> IF(CustomerData[[#This Row],[Profit/Loss]] &lt; 0, "Loss", IF(CustomerData[[#This Row],[Profit/Loss]] &gt; 0, "Profit"))</f>
        <v>Loss</v>
      </c>
    </row>
    <row r="672" spans="1:14" ht="15.75" customHeight="1" x14ac:dyDescent="0.25">
      <c r="A672" s="22">
        <v>671</v>
      </c>
      <c r="B672" s="22" t="s">
        <v>861</v>
      </c>
      <c r="C672" s="22">
        <v>45</v>
      </c>
      <c r="D672" s="22" t="s">
        <v>190</v>
      </c>
      <c r="E67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72" s="22">
        <v>2235</v>
      </c>
      <c r="G672" s="22">
        <v>367</v>
      </c>
      <c r="H672" s="22">
        <v>505</v>
      </c>
      <c r="I67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72" s="65">
        <f xml:space="preserve"> CustomerData[[#This Row],[Quantity]] *CustomerData[[#This Row],[Cost]]</f>
        <v>820245</v>
      </c>
      <c r="K672" s="65">
        <f xml:space="preserve"> CustomerData[[#This Row],[Quantity]] * CustomerData[[#This Row],[Price]]</f>
        <v>1128675</v>
      </c>
      <c r="L672" s="65">
        <f xml:space="preserve"> CustomerData[[#This Row],[Price]] * CustomerData[[#This Row],[Discount]]</f>
        <v>126.25</v>
      </c>
      <c r="M672" s="67">
        <f xml:space="preserve"> (CustomerData[[#This Row],[Total_Revenue]]-CustomerData[[#This Row],[Discount_Amount]]) - CustomerData[[#This Row],[Total_Cost]]</f>
        <v>308303.75</v>
      </c>
      <c r="N672" s="69" t="str">
        <f xml:space="preserve"> IF(CustomerData[[#This Row],[Profit/Loss]] &lt; 0, "Loss", IF(CustomerData[[#This Row],[Profit/Loss]] &gt; 0, "Profit"))</f>
        <v>Profit</v>
      </c>
    </row>
    <row r="673" spans="1:14" ht="15.75" customHeight="1" x14ac:dyDescent="0.25">
      <c r="A673" s="22">
        <v>672</v>
      </c>
      <c r="B673" s="22" t="s">
        <v>862</v>
      </c>
      <c r="C673" s="22">
        <v>15</v>
      </c>
      <c r="D673" s="22" t="s">
        <v>190</v>
      </c>
      <c r="E67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73" s="22">
        <v>2361</v>
      </c>
      <c r="G673" s="22">
        <v>130</v>
      </c>
      <c r="H673" s="22">
        <v>332</v>
      </c>
      <c r="I67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73" s="65">
        <f xml:space="preserve"> CustomerData[[#This Row],[Quantity]] *CustomerData[[#This Row],[Cost]]</f>
        <v>306930</v>
      </c>
      <c r="K673" s="65">
        <f xml:space="preserve"> CustomerData[[#This Row],[Quantity]] * CustomerData[[#This Row],[Price]]</f>
        <v>783852</v>
      </c>
      <c r="L673" s="65">
        <f xml:space="preserve"> CustomerData[[#This Row],[Price]] * CustomerData[[#This Row],[Discount]]</f>
        <v>83</v>
      </c>
      <c r="M673" s="67">
        <f xml:space="preserve"> (CustomerData[[#This Row],[Total_Revenue]]-CustomerData[[#This Row],[Discount_Amount]]) - CustomerData[[#This Row],[Total_Cost]]</f>
        <v>476839</v>
      </c>
      <c r="N673" s="69" t="str">
        <f xml:space="preserve"> IF(CustomerData[[#This Row],[Profit/Loss]] &lt; 0, "Loss", IF(CustomerData[[#This Row],[Profit/Loss]] &gt; 0, "Profit"))</f>
        <v>Profit</v>
      </c>
    </row>
    <row r="674" spans="1:14" ht="15.75" customHeight="1" x14ac:dyDescent="0.25">
      <c r="A674" s="22">
        <v>673</v>
      </c>
      <c r="B674" s="22" t="s">
        <v>863</v>
      </c>
      <c r="C674" s="22">
        <v>17</v>
      </c>
      <c r="D674" s="22" t="s">
        <v>190</v>
      </c>
      <c r="E67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74" s="22">
        <v>1418</v>
      </c>
      <c r="G674" s="22">
        <v>346</v>
      </c>
      <c r="H674" s="22">
        <v>209</v>
      </c>
      <c r="I67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74" s="65">
        <f xml:space="preserve"> CustomerData[[#This Row],[Quantity]] *CustomerData[[#This Row],[Cost]]</f>
        <v>490628</v>
      </c>
      <c r="K674" s="65">
        <f xml:space="preserve"> CustomerData[[#This Row],[Quantity]] * CustomerData[[#This Row],[Price]]</f>
        <v>296362</v>
      </c>
      <c r="L674" s="65">
        <f xml:space="preserve"> CustomerData[[#This Row],[Price]] * CustomerData[[#This Row],[Discount]]</f>
        <v>31.349999999999998</v>
      </c>
      <c r="M674" s="67">
        <f xml:space="preserve"> (CustomerData[[#This Row],[Total_Revenue]]-CustomerData[[#This Row],[Discount_Amount]]) - CustomerData[[#This Row],[Total_Cost]]</f>
        <v>-194297.34999999998</v>
      </c>
      <c r="N674" s="69" t="str">
        <f xml:space="preserve"> IF(CustomerData[[#This Row],[Profit/Loss]] &lt; 0, "Loss", IF(CustomerData[[#This Row],[Profit/Loss]] &gt; 0, "Profit"))</f>
        <v>Loss</v>
      </c>
    </row>
    <row r="675" spans="1:14" ht="15.75" customHeight="1" x14ac:dyDescent="0.25">
      <c r="A675" s="22">
        <v>674</v>
      </c>
      <c r="B675" s="22" t="s">
        <v>864</v>
      </c>
      <c r="C675" s="22">
        <v>16</v>
      </c>
      <c r="D675" s="22" t="s">
        <v>192</v>
      </c>
      <c r="E67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75" s="22">
        <v>1776</v>
      </c>
      <c r="G675" s="22">
        <v>310</v>
      </c>
      <c r="H675" s="22">
        <v>459</v>
      </c>
      <c r="I67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75" s="65">
        <f xml:space="preserve"> CustomerData[[#This Row],[Quantity]] *CustomerData[[#This Row],[Cost]]</f>
        <v>550560</v>
      </c>
      <c r="K675" s="65">
        <f xml:space="preserve"> CustomerData[[#This Row],[Quantity]] * CustomerData[[#This Row],[Price]]</f>
        <v>815184</v>
      </c>
      <c r="L675" s="65">
        <f xml:space="preserve"> CustomerData[[#This Row],[Price]] * CustomerData[[#This Row],[Discount]]</f>
        <v>114.75</v>
      </c>
      <c r="M675" s="67">
        <f xml:space="preserve"> (CustomerData[[#This Row],[Total_Revenue]]-CustomerData[[#This Row],[Discount_Amount]]) - CustomerData[[#This Row],[Total_Cost]]</f>
        <v>264509.25</v>
      </c>
      <c r="N675" s="69" t="str">
        <f xml:space="preserve"> IF(CustomerData[[#This Row],[Profit/Loss]] &lt; 0, "Loss", IF(CustomerData[[#This Row],[Profit/Loss]] &gt; 0, "Profit"))</f>
        <v>Profit</v>
      </c>
    </row>
    <row r="676" spans="1:14" ht="15.75" customHeight="1" x14ac:dyDescent="0.25">
      <c r="A676" s="22">
        <v>675</v>
      </c>
      <c r="B676" s="22" t="s">
        <v>865</v>
      </c>
      <c r="C676" s="22">
        <v>63</v>
      </c>
      <c r="D676" s="22" t="s">
        <v>190</v>
      </c>
      <c r="E67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76" s="22">
        <v>1400</v>
      </c>
      <c r="G676" s="22">
        <v>327</v>
      </c>
      <c r="H676" s="22">
        <v>397</v>
      </c>
      <c r="I67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76" s="65">
        <f xml:space="preserve"> CustomerData[[#This Row],[Quantity]] *CustomerData[[#This Row],[Cost]]</f>
        <v>457800</v>
      </c>
      <c r="K676" s="65">
        <f xml:space="preserve"> CustomerData[[#This Row],[Quantity]] * CustomerData[[#This Row],[Price]]</f>
        <v>555800</v>
      </c>
      <c r="L676" s="65">
        <f xml:space="preserve"> CustomerData[[#This Row],[Price]] * CustomerData[[#This Row],[Discount]]</f>
        <v>59.55</v>
      </c>
      <c r="M676" s="67">
        <f xml:space="preserve"> (CustomerData[[#This Row],[Total_Revenue]]-CustomerData[[#This Row],[Discount_Amount]]) - CustomerData[[#This Row],[Total_Cost]]</f>
        <v>97940.449999999953</v>
      </c>
      <c r="N676" s="69" t="str">
        <f xml:space="preserve"> IF(CustomerData[[#This Row],[Profit/Loss]] &lt; 0, "Loss", IF(CustomerData[[#This Row],[Profit/Loss]] &gt; 0, "Profit"))</f>
        <v>Profit</v>
      </c>
    </row>
    <row r="677" spans="1:14" ht="15.75" customHeight="1" x14ac:dyDescent="0.25">
      <c r="A677" s="22">
        <v>676</v>
      </c>
      <c r="B677" s="22" t="s">
        <v>866</v>
      </c>
      <c r="C677" s="22">
        <v>16</v>
      </c>
      <c r="D677" s="22" t="s">
        <v>192</v>
      </c>
      <c r="E67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77" s="22">
        <v>1348</v>
      </c>
      <c r="G677" s="22">
        <v>288</v>
      </c>
      <c r="H677" s="22">
        <v>416</v>
      </c>
      <c r="I67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77" s="65">
        <f xml:space="preserve"> CustomerData[[#This Row],[Quantity]] *CustomerData[[#This Row],[Cost]]</f>
        <v>388224</v>
      </c>
      <c r="K677" s="65">
        <f xml:space="preserve"> CustomerData[[#This Row],[Quantity]] * CustomerData[[#This Row],[Price]]</f>
        <v>560768</v>
      </c>
      <c r="L677" s="65">
        <f xml:space="preserve"> CustomerData[[#This Row],[Price]] * CustomerData[[#This Row],[Discount]]</f>
        <v>62.4</v>
      </c>
      <c r="M677" s="67">
        <f xml:space="preserve"> (CustomerData[[#This Row],[Total_Revenue]]-CustomerData[[#This Row],[Discount_Amount]]) - CustomerData[[#This Row],[Total_Cost]]</f>
        <v>172481.59999999998</v>
      </c>
      <c r="N677" s="69" t="str">
        <f xml:space="preserve"> IF(CustomerData[[#This Row],[Profit/Loss]] &lt; 0, "Loss", IF(CustomerData[[#This Row],[Profit/Loss]] &gt; 0, "Profit"))</f>
        <v>Profit</v>
      </c>
    </row>
    <row r="678" spans="1:14" ht="15.75" customHeight="1" x14ac:dyDescent="0.25">
      <c r="A678" s="22">
        <v>677</v>
      </c>
      <c r="B678" s="22" t="s">
        <v>867</v>
      </c>
      <c r="C678" s="22">
        <v>27</v>
      </c>
      <c r="D678" s="22" t="s">
        <v>190</v>
      </c>
      <c r="E67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78" s="22">
        <v>1863</v>
      </c>
      <c r="G678" s="22">
        <v>397</v>
      </c>
      <c r="H678" s="22">
        <v>535</v>
      </c>
      <c r="I67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78" s="65">
        <f xml:space="preserve"> CustomerData[[#This Row],[Quantity]] *CustomerData[[#This Row],[Cost]]</f>
        <v>739611</v>
      </c>
      <c r="K678" s="65">
        <f xml:space="preserve"> CustomerData[[#This Row],[Quantity]] * CustomerData[[#This Row],[Price]]</f>
        <v>996705</v>
      </c>
      <c r="L678" s="65">
        <f xml:space="preserve"> CustomerData[[#This Row],[Price]] * CustomerData[[#This Row],[Discount]]</f>
        <v>133.75</v>
      </c>
      <c r="M678" s="67">
        <f xml:space="preserve"> (CustomerData[[#This Row],[Total_Revenue]]-CustomerData[[#This Row],[Discount_Amount]]) - CustomerData[[#This Row],[Total_Cost]]</f>
        <v>256960.25</v>
      </c>
      <c r="N678" s="69" t="str">
        <f xml:space="preserve"> IF(CustomerData[[#This Row],[Profit/Loss]] &lt; 0, "Loss", IF(CustomerData[[#This Row],[Profit/Loss]] &gt; 0, "Profit"))</f>
        <v>Profit</v>
      </c>
    </row>
    <row r="679" spans="1:14" ht="15.75" customHeight="1" x14ac:dyDescent="0.25">
      <c r="A679" s="22">
        <v>678</v>
      </c>
      <c r="B679" s="22" t="s">
        <v>868</v>
      </c>
      <c r="C679" s="22">
        <v>77</v>
      </c>
      <c r="D679" s="22" t="s">
        <v>192</v>
      </c>
      <c r="E67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79" s="22">
        <v>2418</v>
      </c>
      <c r="G679" s="22">
        <v>226</v>
      </c>
      <c r="H679" s="22">
        <v>205</v>
      </c>
      <c r="I67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79" s="65">
        <f xml:space="preserve"> CustomerData[[#This Row],[Quantity]] *CustomerData[[#This Row],[Cost]]</f>
        <v>546468</v>
      </c>
      <c r="K679" s="65">
        <f xml:space="preserve"> CustomerData[[#This Row],[Quantity]] * CustomerData[[#This Row],[Price]]</f>
        <v>495690</v>
      </c>
      <c r="L679" s="65">
        <f xml:space="preserve"> CustomerData[[#This Row],[Price]] * CustomerData[[#This Row],[Discount]]</f>
        <v>51.25</v>
      </c>
      <c r="M679" s="67">
        <f xml:space="preserve"> (CustomerData[[#This Row],[Total_Revenue]]-CustomerData[[#This Row],[Discount_Amount]]) - CustomerData[[#This Row],[Total_Cost]]</f>
        <v>-50829.25</v>
      </c>
      <c r="N679" s="69" t="str">
        <f xml:space="preserve"> IF(CustomerData[[#This Row],[Profit/Loss]] &lt; 0, "Loss", IF(CustomerData[[#This Row],[Profit/Loss]] &gt; 0, "Profit"))</f>
        <v>Loss</v>
      </c>
    </row>
    <row r="680" spans="1:14" ht="15.75" customHeight="1" x14ac:dyDescent="0.25">
      <c r="A680" s="22">
        <v>679</v>
      </c>
      <c r="B680" s="22" t="s">
        <v>869</v>
      </c>
      <c r="C680" s="22">
        <v>71</v>
      </c>
      <c r="D680" s="22" t="s">
        <v>192</v>
      </c>
      <c r="E68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80" s="22">
        <v>1661</v>
      </c>
      <c r="G680" s="22">
        <v>258</v>
      </c>
      <c r="H680" s="22">
        <v>454</v>
      </c>
      <c r="I68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80" s="65">
        <f xml:space="preserve"> CustomerData[[#This Row],[Quantity]] *CustomerData[[#This Row],[Cost]]</f>
        <v>428538</v>
      </c>
      <c r="K680" s="65">
        <f xml:space="preserve"> CustomerData[[#This Row],[Quantity]] * CustomerData[[#This Row],[Price]]</f>
        <v>754094</v>
      </c>
      <c r="L680" s="65">
        <f xml:space="preserve"> CustomerData[[#This Row],[Price]] * CustomerData[[#This Row],[Discount]]</f>
        <v>113.5</v>
      </c>
      <c r="M680" s="67">
        <f xml:space="preserve"> (CustomerData[[#This Row],[Total_Revenue]]-CustomerData[[#This Row],[Discount_Amount]]) - CustomerData[[#This Row],[Total_Cost]]</f>
        <v>325442.5</v>
      </c>
      <c r="N680" s="69" t="str">
        <f xml:space="preserve"> IF(CustomerData[[#This Row],[Profit/Loss]] &lt; 0, "Loss", IF(CustomerData[[#This Row],[Profit/Loss]] &gt; 0, "Profit"))</f>
        <v>Profit</v>
      </c>
    </row>
    <row r="681" spans="1:14" ht="15.75" customHeight="1" x14ac:dyDescent="0.25">
      <c r="A681" s="22">
        <v>680</v>
      </c>
      <c r="B681" s="22" t="s">
        <v>870</v>
      </c>
      <c r="C681" s="22">
        <v>56</v>
      </c>
      <c r="D681" s="22" t="s">
        <v>192</v>
      </c>
      <c r="E68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81" s="22">
        <v>1135</v>
      </c>
      <c r="G681" s="22">
        <v>179</v>
      </c>
      <c r="H681" s="22">
        <v>356</v>
      </c>
      <c r="I68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81" s="65">
        <f xml:space="preserve"> CustomerData[[#This Row],[Quantity]] *CustomerData[[#This Row],[Cost]]</f>
        <v>203165</v>
      </c>
      <c r="K681" s="65">
        <f xml:space="preserve"> CustomerData[[#This Row],[Quantity]] * CustomerData[[#This Row],[Price]]</f>
        <v>404060</v>
      </c>
      <c r="L681" s="65">
        <f xml:space="preserve"> CustomerData[[#This Row],[Price]] * CustomerData[[#This Row],[Discount]]</f>
        <v>53.4</v>
      </c>
      <c r="M681" s="67">
        <f xml:space="preserve"> (CustomerData[[#This Row],[Total_Revenue]]-CustomerData[[#This Row],[Discount_Amount]]) - CustomerData[[#This Row],[Total_Cost]]</f>
        <v>200841.59999999998</v>
      </c>
      <c r="N681" s="69" t="str">
        <f xml:space="preserve"> IF(CustomerData[[#This Row],[Profit/Loss]] &lt; 0, "Loss", IF(CustomerData[[#This Row],[Profit/Loss]] &gt; 0, "Profit"))</f>
        <v>Profit</v>
      </c>
    </row>
    <row r="682" spans="1:14" ht="15.75" customHeight="1" x14ac:dyDescent="0.25">
      <c r="A682" s="22">
        <v>681</v>
      </c>
      <c r="B682" s="22" t="s">
        <v>871</v>
      </c>
      <c r="C682" s="22">
        <v>50</v>
      </c>
      <c r="D682" s="22" t="s">
        <v>190</v>
      </c>
      <c r="E68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82" s="22">
        <v>1427</v>
      </c>
      <c r="G682" s="22">
        <v>121</v>
      </c>
      <c r="H682" s="22">
        <v>281</v>
      </c>
      <c r="I68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82" s="65">
        <f xml:space="preserve"> CustomerData[[#This Row],[Quantity]] *CustomerData[[#This Row],[Cost]]</f>
        <v>172667</v>
      </c>
      <c r="K682" s="65">
        <f xml:space="preserve"> CustomerData[[#This Row],[Quantity]] * CustomerData[[#This Row],[Price]]</f>
        <v>400987</v>
      </c>
      <c r="L682" s="65">
        <f xml:space="preserve"> CustomerData[[#This Row],[Price]] * CustomerData[[#This Row],[Discount]]</f>
        <v>42.15</v>
      </c>
      <c r="M682" s="67">
        <f xml:space="preserve"> (CustomerData[[#This Row],[Total_Revenue]]-CustomerData[[#This Row],[Discount_Amount]]) - CustomerData[[#This Row],[Total_Cost]]</f>
        <v>228277.84999999998</v>
      </c>
      <c r="N682" s="69" t="str">
        <f xml:space="preserve"> IF(CustomerData[[#This Row],[Profit/Loss]] &lt; 0, "Loss", IF(CustomerData[[#This Row],[Profit/Loss]] &gt; 0, "Profit"))</f>
        <v>Profit</v>
      </c>
    </row>
    <row r="683" spans="1:14" ht="15.75" customHeight="1" x14ac:dyDescent="0.25">
      <c r="A683" s="22">
        <v>682</v>
      </c>
      <c r="B683" s="22" t="s">
        <v>872</v>
      </c>
      <c r="C683" s="22">
        <v>68</v>
      </c>
      <c r="D683" s="22" t="s">
        <v>192</v>
      </c>
      <c r="E68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83" s="22">
        <v>2471</v>
      </c>
      <c r="G683" s="22">
        <v>128</v>
      </c>
      <c r="H683" s="22">
        <v>469</v>
      </c>
      <c r="I68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83" s="65">
        <f xml:space="preserve"> CustomerData[[#This Row],[Quantity]] *CustomerData[[#This Row],[Cost]]</f>
        <v>316288</v>
      </c>
      <c r="K683" s="65">
        <f xml:space="preserve"> CustomerData[[#This Row],[Quantity]] * CustomerData[[#This Row],[Price]]</f>
        <v>1158899</v>
      </c>
      <c r="L683" s="65">
        <f xml:space="preserve"> CustomerData[[#This Row],[Price]] * CustomerData[[#This Row],[Discount]]</f>
        <v>117.25</v>
      </c>
      <c r="M683" s="67">
        <f xml:space="preserve"> (CustomerData[[#This Row],[Total_Revenue]]-CustomerData[[#This Row],[Discount_Amount]]) - CustomerData[[#This Row],[Total_Cost]]</f>
        <v>842493.75</v>
      </c>
      <c r="N683" s="69" t="str">
        <f xml:space="preserve"> IF(CustomerData[[#This Row],[Profit/Loss]] &lt; 0, "Loss", IF(CustomerData[[#This Row],[Profit/Loss]] &gt; 0, "Profit"))</f>
        <v>Profit</v>
      </c>
    </row>
    <row r="684" spans="1:14" ht="15.75" customHeight="1" x14ac:dyDescent="0.25">
      <c r="A684" s="22">
        <v>683</v>
      </c>
      <c r="B684" s="22" t="s">
        <v>873</v>
      </c>
      <c r="C684" s="22">
        <v>15</v>
      </c>
      <c r="D684" s="22" t="s">
        <v>192</v>
      </c>
      <c r="E68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84" s="22">
        <v>2022</v>
      </c>
      <c r="G684" s="22">
        <v>380</v>
      </c>
      <c r="H684" s="22">
        <v>308</v>
      </c>
      <c r="I68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84" s="65">
        <f xml:space="preserve"> CustomerData[[#This Row],[Quantity]] *CustomerData[[#This Row],[Cost]]</f>
        <v>768360</v>
      </c>
      <c r="K684" s="65">
        <f xml:space="preserve"> CustomerData[[#This Row],[Quantity]] * CustomerData[[#This Row],[Price]]</f>
        <v>622776</v>
      </c>
      <c r="L684" s="65">
        <f xml:space="preserve"> CustomerData[[#This Row],[Price]] * CustomerData[[#This Row],[Discount]]</f>
        <v>77</v>
      </c>
      <c r="M684" s="67">
        <f xml:space="preserve"> (CustomerData[[#This Row],[Total_Revenue]]-CustomerData[[#This Row],[Discount_Amount]]) - CustomerData[[#This Row],[Total_Cost]]</f>
        <v>-145661</v>
      </c>
      <c r="N684" s="69" t="str">
        <f xml:space="preserve"> IF(CustomerData[[#This Row],[Profit/Loss]] &lt; 0, "Loss", IF(CustomerData[[#This Row],[Profit/Loss]] &gt; 0, "Profit"))</f>
        <v>Loss</v>
      </c>
    </row>
    <row r="685" spans="1:14" ht="15.75" customHeight="1" x14ac:dyDescent="0.25">
      <c r="A685" s="22">
        <v>684</v>
      </c>
      <c r="B685" s="22" t="s">
        <v>874</v>
      </c>
      <c r="C685" s="22">
        <v>62</v>
      </c>
      <c r="D685" s="22" t="s">
        <v>192</v>
      </c>
      <c r="E68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85" s="22">
        <v>2161</v>
      </c>
      <c r="G685" s="22">
        <v>309</v>
      </c>
      <c r="H685" s="22">
        <v>472</v>
      </c>
      <c r="I68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85" s="65">
        <f xml:space="preserve"> CustomerData[[#This Row],[Quantity]] *CustomerData[[#This Row],[Cost]]</f>
        <v>667749</v>
      </c>
      <c r="K685" s="65">
        <f xml:space="preserve"> CustomerData[[#This Row],[Quantity]] * CustomerData[[#This Row],[Price]]</f>
        <v>1019992</v>
      </c>
      <c r="L685" s="65">
        <f xml:space="preserve"> CustomerData[[#This Row],[Price]] * CustomerData[[#This Row],[Discount]]</f>
        <v>118</v>
      </c>
      <c r="M685" s="67">
        <f xml:space="preserve"> (CustomerData[[#This Row],[Total_Revenue]]-CustomerData[[#This Row],[Discount_Amount]]) - CustomerData[[#This Row],[Total_Cost]]</f>
        <v>352125</v>
      </c>
      <c r="N685" s="69" t="str">
        <f xml:space="preserve"> IF(CustomerData[[#This Row],[Profit/Loss]] &lt; 0, "Loss", IF(CustomerData[[#This Row],[Profit/Loss]] &gt; 0, "Profit"))</f>
        <v>Profit</v>
      </c>
    </row>
    <row r="686" spans="1:14" ht="15.75" customHeight="1" x14ac:dyDescent="0.25">
      <c r="A686" s="22">
        <v>685</v>
      </c>
      <c r="B686" s="22" t="s">
        <v>875</v>
      </c>
      <c r="C686" s="22">
        <v>80</v>
      </c>
      <c r="D686" s="22" t="s">
        <v>190</v>
      </c>
      <c r="E68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86" s="22">
        <v>1082</v>
      </c>
      <c r="G686" s="22">
        <v>286</v>
      </c>
      <c r="H686" s="22">
        <v>485</v>
      </c>
      <c r="I68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86" s="65">
        <f xml:space="preserve"> CustomerData[[#This Row],[Quantity]] *CustomerData[[#This Row],[Cost]]</f>
        <v>309452</v>
      </c>
      <c r="K686" s="65">
        <f xml:space="preserve"> CustomerData[[#This Row],[Quantity]] * CustomerData[[#This Row],[Price]]</f>
        <v>524770</v>
      </c>
      <c r="L686" s="65">
        <f xml:space="preserve"> CustomerData[[#This Row],[Price]] * CustomerData[[#This Row],[Discount]]</f>
        <v>72.75</v>
      </c>
      <c r="M686" s="67">
        <f xml:space="preserve"> (CustomerData[[#This Row],[Total_Revenue]]-CustomerData[[#This Row],[Discount_Amount]]) - CustomerData[[#This Row],[Total_Cost]]</f>
        <v>215245.25</v>
      </c>
      <c r="N686" s="69" t="str">
        <f xml:space="preserve"> IF(CustomerData[[#This Row],[Profit/Loss]] &lt; 0, "Loss", IF(CustomerData[[#This Row],[Profit/Loss]] &gt; 0, "Profit"))</f>
        <v>Profit</v>
      </c>
    </row>
    <row r="687" spans="1:14" ht="15.75" customHeight="1" x14ac:dyDescent="0.25">
      <c r="A687" s="22">
        <v>686</v>
      </c>
      <c r="B687" s="22" t="s">
        <v>876</v>
      </c>
      <c r="C687" s="22">
        <v>62</v>
      </c>
      <c r="D687" s="22" t="s">
        <v>190</v>
      </c>
      <c r="E68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87" s="22">
        <v>2364</v>
      </c>
      <c r="G687" s="22">
        <v>192</v>
      </c>
      <c r="H687" s="22">
        <v>408</v>
      </c>
      <c r="I68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87" s="65">
        <f xml:space="preserve"> CustomerData[[#This Row],[Quantity]] *CustomerData[[#This Row],[Cost]]</f>
        <v>453888</v>
      </c>
      <c r="K687" s="65">
        <f xml:space="preserve"> CustomerData[[#This Row],[Quantity]] * CustomerData[[#This Row],[Price]]</f>
        <v>964512</v>
      </c>
      <c r="L687" s="65">
        <f xml:space="preserve"> CustomerData[[#This Row],[Price]] * CustomerData[[#This Row],[Discount]]</f>
        <v>102</v>
      </c>
      <c r="M687" s="67">
        <f xml:space="preserve"> (CustomerData[[#This Row],[Total_Revenue]]-CustomerData[[#This Row],[Discount_Amount]]) - CustomerData[[#This Row],[Total_Cost]]</f>
        <v>510522</v>
      </c>
      <c r="N687" s="69" t="str">
        <f xml:space="preserve"> IF(CustomerData[[#This Row],[Profit/Loss]] &lt; 0, "Loss", IF(CustomerData[[#This Row],[Profit/Loss]] &gt; 0, "Profit"))</f>
        <v>Profit</v>
      </c>
    </row>
    <row r="688" spans="1:14" ht="15.75" customHeight="1" x14ac:dyDescent="0.25">
      <c r="A688" s="22">
        <v>687</v>
      </c>
      <c r="B688" s="22" t="s">
        <v>877</v>
      </c>
      <c r="C688" s="22">
        <v>76</v>
      </c>
      <c r="D688" s="22" t="s">
        <v>190</v>
      </c>
      <c r="E68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88" s="22">
        <v>2178</v>
      </c>
      <c r="G688" s="22">
        <v>251</v>
      </c>
      <c r="H688" s="22">
        <v>200</v>
      </c>
      <c r="I68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88" s="65">
        <f xml:space="preserve"> CustomerData[[#This Row],[Quantity]] *CustomerData[[#This Row],[Cost]]</f>
        <v>546678</v>
      </c>
      <c r="K688" s="65">
        <f xml:space="preserve"> CustomerData[[#This Row],[Quantity]] * CustomerData[[#This Row],[Price]]</f>
        <v>435600</v>
      </c>
      <c r="L688" s="65">
        <f xml:space="preserve"> CustomerData[[#This Row],[Price]] * CustomerData[[#This Row],[Discount]]</f>
        <v>50</v>
      </c>
      <c r="M688" s="67">
        <f xml:space="preserve"> (CustomerData[[#This Row],[Total_Revenue]]-CustomerData[[#This Row],[Discount_Amount]]) - CustomerData[[#This Row],[Total_Cost]]</f>
        <v>-111128</v>
      </c>
      <c r="N688" s="69" t="str">
        <f xml:space="preserve"> IF(CustomerData[[#This Row],[Profit/Loss]] &lt; 0, "Loss", IF(CustomerData[[#This Row],[Profit/Loss]] &gt; 0, "Profit"))</f>
        <v>Loss</v>
      </c>
    </row>
    <row r="689" spans="1:14" ht="15.75" customHeight="1" x14ac:dyDescent="0.25">
      <c r="A689" s="22">
        <v>688</v>
      </c>
      <c r="B689" s="22" t="s">
        <v>878</v>
      </c>
      <c r="C689" s="22">
        <v>60</v>
      </c>
      <c r="D689" s="22" t="s">
        <v>192</v>
      </c>
      <c r="E68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89" s="22">
        <v>1620</v>
      </c>
      <c r="G689" s="22">
        <v>195</v>
      </c>
      <c r="H689" s="22">
        <v>214</v>
      </c>
      <c r="I68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89" s="65">
        <f xml:space="preserve"> CustomerData[[#This Row],[Quantity]] *CustomerData[[#This Row],[Cost]]</f>
        <v>315900</v>
      </c>
      <c r="K689" s="65">
        <f xml:space="preserve"> CustomerData[[#This Row],[Quantity]] * CustomerData[[#This Row],[Price]]</f>
        <v>346680</v>
      </c>
      <c r="L689" s="65">
        <f xml:space="preserve"> CustomerData[[#This Row],[Price]] * CustomerData[[#This Row],[Discount]]</f>
        <v>53.5</v>
      </c>
      <c r="M689" s="67">
        <f xml:space="preserve"> (CustomerData[[#This Row],[Total_Revenue]]-CustomerData[[#This Row],[Discount_Amount]]) - CustomerData[[#This Row],[Total_Cost]]</f>
        <v>30726.5</v>
      </c>
      <c r="N689" s="69" t="str">
        <f xml:space="preserve"> IF(CustomerData[[#This Row],[Profit/Loss]] &lt; 0, "Loss", IF(CustomerData[[#This Row],[Profit/Loss]] &gt; 0, "Profit"))</f>
        <v>Profit</v>
      </c>
    </row>
    <row r="690" spans="1:14" ht="15.75" customHeight="1" x14ac:dyDescent="0.25">
      <c r="A690" s="22">
        <v>689</v>
      </c>
      <c r="B690" s="22" t="s">
        <v>879</v>
      </c>
      <c r="C690" s="22">
        <v>21</v>
      </c>
      <c r="D690" s="22" t="s">
        <v>190</v>
      </c>
      <c r="E69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90" s="22">
        <v>1438</v>
      </c>
      <c r="G690" s="22">
        <v>123</v>
      </c>
      <c r="H690" s="22">
        <v>549</v>
      </c>
      <c r="I69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90" s="65">
        <f xml:space="preserve"> CustomerData[[#This Row],[Quantity]] *CustomerData[[#This Row],[Cost]]</f>
        <v>176874</v>
      </c>
      <c r="K690" s="65">
        <f xml:space="preserve"> CustomerData[[#This Row],[Quantity]] * CustomerData[[#This Row],[Price]]</f>
        <v>789462</v>
      </c>
      <c r="L690" s="65">
        <f xml:space="preserve"> CustomerData[[#This Row],[Price]] * CustomerData[[#This Row],[Discount]]</f>
        <v>82.35</v>
      </c>
      <c r="M690" s="67">
        <f xml:space="preserve"> (CustomerData[[#This Row],[Total_Revenue]]-CustomerData[[#This Row],[Discount_Amount]]) - CustomerData[[#This Row],[Total_Cost]]</f>
        <v>612505.65</v>
      </c>
      <c r="N690" s="69" t="str">
        <f xml:space="preserve"> IF(CustomerData[[#This Row],[Profit/Loss]] &lt; 0, "Loss", IF(CustomerData[[#This Row],[Profit/Loss]] &gt; 0, "Profit"))</f>
        <v>Profit</v>
      </c>
    </row>
    <row r="691" spans="1:14" ht="15.75" customHeight="1" x14ac:dyDescent="0.25">
      <c r="A691" s="22">
        <v>690</v>
      </c>
      <c r="B691" s="22" t="s">
        <v>880</v>
      </c>
      <c r="C691" s="22">
        <v>42</v>
      </c>
      <c r="D691" s="22" t="s">
        <v>192</v>
      </c>
      <c r="E69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691" s="22">
        <v>1331</v>
      </c>
      <c r="G691" s="22">
        <v>354</v>
      </c>
      <c r="H691" s="22">
        <v>441</v>
      </c>
      <c r="I69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91" s="65">
        <f xml:space="preserve"> CustomerData[[#This Row],[Quantity]] *CustomerData[[#This Row],[Cost]]</f>
        <v>471174</v>
      </c>
      <c r="K691" s="65">
        <f xml:space="preserve"> CustomerData[[#This Row],[Quantity]] * CustomerData[[#This Row],[Price]]</f>
        <v>586971</v>
      </c>
      <c r="L691" s="65">
        <f xml:space="preserve"> CustomerData[[#This Row],[Price]] * CustomerData[[#This Row],[Discount]]</f>
        <v>66.149999999999991</v>
      </c>
      <c r="M691" s="67">
        <f xml:space="preserve"> (CustomerData[[#This Row],[Total_Revenue]]-CustomerData[[#This Row],[Discount_Amount]]) - CustomerData[[#This Row],[Total_Cost]]</f>
        <v>115730.84999999998</v>
      </c>
      <c r="N691" s="69" t="str">
        <f xml:space="preserve"> IF(CustomerData[[#This Row],[Profit/Loss]] &lt; 0, "Loss", IF(CustomerData[[#This Row],[Profit/Loss]] &gt; 0, "Profit"))</f>
        <v>Profit</v>
      </c>
    </row>
    <row r="692" spans="1:14" ht="15.75" customHeight="1" x14ac:dyDescent="0.25">
      <c r="A692" s="22">
        <v>691</v>
      </c>
      <c r="B692" s="22" t="s">
        <v>881</v>
      </c>
      <c r="C692" s="22">
        <v>27</v>
      </c>
      <c r="D692" s="22" t="s">
        <v>190</v>
      </c>
      <c r="E69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92" s="22">
        <v>2398</v>
      </c>
      <c r="G692" s="22">
        <v>160</v>
      </c>
      <c r="H692" s="22">
        <v>549</v>
      </c>
      <c r="I69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92" s="65">
        <f xml:space="preserve"> CustomerData[[#This Row],[Quantity]] *CustomerData[[#This Row],[Cost]]</f>
        <v>383680</v>
      </c>
      <c r="K692" s="65">
        <f xml:space="preserve"> CustomerData[[#This Row],[Quantity]] * CustomerData[[#This Row],[Price]]</f>
        <v>1316502</v>
      </c>
      <c r="L692" s="65">
        <f xml:space="preserve"> CustomerData[[#This Row],[Price]] * CustomerData[[#This Row],[Discount]]</f>
        <v>137.25</v>
      </c>
      <c r="M692" s="67">
        <f xml:space="preserve"> (CustomerData[[#This Row],[Total_Revenue]]-CustomerData[[#This Row],[Discount_Amount]]) - CustomerData[[#This Row],[Total_Cost]]</f>
        <v>932684.75</v>
      </c>
      <c r="N692" s="69" t="str">
        <f xml:space="preserve"> IF(CustomerData[[#This Row],[Profit/Loss]] &lt; 0, "Loss", IF(CustomerData[[#This Row],[Profit/Loss]] &gt; 0, "Profit"))</f>
        <v>Profit</v>
      </c>
    </row>
    <row r="693" spans="1:14" ht="15.75" customHeight="1" x14ac:dyDescent="0.25">
      <c r="A693" s="22">
        <v>692</v>
      </c>
      <c r="B693" s="22" t="s">
        <v>882</v>
      </c>
      <c r="C693" s="22">
        <v>35</v>
      </c>
      <c r="D693" s="22" t="s">
        <v>192</v>
      </c>
      <c r="E69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693" s="22">
        <v>2213</v>
      </c>
      <c r="G693" s="22">
        <v>316</v>
      </c>
      <c r="H693" s="22">
        <v>282</v>
      </c>
      <c r="I69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93" s="65">
        <f xml:space="preserve"> CustomerData[[#This Row],[Quantity]] *CustomerData[[#This Row],[Cost]]</f>
        <v>699308</v>
      </c>
      <c r="K693" s="65">
        <f xml:space="preserve"> CustomerData[[#This Row],[Quantity]] * CustomerData[[#This Row],[Price]]</f>
        <v>624066</v>
      </c>
      <c r="L693" s="65">
        <f xml:space="preserve"> CustomerData[[#This Row],[Price]] * CustomerData[[#This Row],[Discount]]</f>
        <v>70.5</v>
      </c>
      <c r="M693" s="67">
        <f xml:space="preserve"> (CustomerData[[#This Row],[Total_Revenue]]-CustomerData[[#This Row],[Discount_Amount]]) - CustomerData[[#This Row],[Total_Cost]]</f>
        <v>-75312.5</v>
      </c>
      <c r="N693" s="69" t="str">
        <f xml:space="preserve"> IF(CustomerData[[#This Row],[Profit/Loss]] &lt; 0, "Loss", IF(CustomerData[[#This Row],[Profit/Loss]] &gt; 0, "Profit"))</f>
        <v>Loss</v>
      </c>
    </row>
    <row r="694" spans="1:14" ht="15.75" customHeight="1" x14ac:dyDescent="0.25">
      <c r="A694" s="22">
        <v>693</v>
      </c>
      <c r="B694" s="22" t="s">
        <v>883</v>
      </c>
      <c r="C694" s="22">
        <v>45</v>
      </c>
      <c r="D694" s="22" t="s">
        <v>192</v>
      </c>
      <c r="E69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94" s="22">
        <v>1990</v>
      </c>
      <c r="G694" s="22">
        <v>222</v>
      </c>
      <c r="H694" s="22">
        <v>328</v>
      </c>
      <c r="I69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94" s="65">
        <f xml:space="preserve"> CustomerData[[#This Row],[Quantity]] *CustomerData[[#This Row],[Cost]]</f>
        <v>441780</v>
      </c>
      <c r="K694" s="65">
        <f xml:space="preserve"> CustomerData[[#This Row],[Quantity]] * CustomerData[[#This Row],[Price]]</f>
        <v>652720</v>
      </c>
      <c r="L694" s="65">
        <f xml:space="preserve"> CustomerData[[#This Row],[Price]] * CustomerData[[#This Row],[Discount]]</f>
        <v>82</v>
      </c>
      <c r="M694" s="67">
        <f xml:space="preserve"> (CustomerData[[#This Row],[Total_Revenue]]-CustomerData[[#This Row],[Discount_Amount]]) - CustomerData[[#This Row],[Total_Cost]]</f>
        <v>210858</v>
      </c>
      <c r="N694" s="69" t="str">
        <f xml:space="preserve"> IF(CustomerData[[#This Row],[Profit/Loss]] &lt; 0, "Loss", IF(CustomerData[[#This Row],[Profit/Loss]] &gt; 0, "Profit"))</f>
        <v>Profit</v>
      </c>
    </row>
    <row r="695" spans="1:14" ht="15.75" customHeight="1" x14ac:dyDescent="0.25">
      <c r="A695" s="22">
        <v>694</v>
      </c>
      <c r="B695" s="22" t="s">
        <v>884</v>
      </c>
      <c r="C695" s="22">
        <v>27</v>
      </c>
      <c r="D695" s="22" t="s">
        <v>192</v>
      </c>
      <c r="E69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95" s="22">
        <v>1838</v>
      </c>
      <c r="G695" s="22">
        <v>317</v>
      </c>
      <c r="H695" s="22">
        <v>371</v>
      </c>
      <c r="I69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95" s="65">
        <f xml:space="preserve"> CustomerData[[#This Row],[Quantity]] *CustomerData[[#This Row],[Cost]]</f>
        <v>582646</v>
      </c>
      <c r="K695" s="65">
        <f xml:space="preserve"> CustomerData[[#This Row],[Quantity]] * CustomerData[[#This Row],[Price]]</f>
        <v>681898</v>
      </c>
      <c r="L695" s="65">
        <f xml:space="preserve"> CustomerData[[#This Row],[Price]] * CustomerData[[#This Row],[Discount]]</f>
        <v>92.75</v>
      </c>
      <c r="M695" s="67">
        <f xml:space="preserve"> (CustomerData[[#This Row],[Total_Revenue]]-CustomerData[[#This Row],[Discount_Amount]]) - CustomerData[[#This Row],[Total_Cost]]</f>
        <v>99159.25</v>
      </c>
      <c r="N695" s="69" t="str">
        <f xml:space="preserve"> IF(CustomerData[[#This Row],[Profit/Loss]] &lt; 0, "Loss", IF(CustomerData[[#This Row],[Profit/Loss]] &gt; 0, "Profit"))</f>
        <v>Profit</v>
      </c>
    </row>
    <row r="696" spans="1:14" ht="15.75" customHeight="1" x14ac:dyDescent="0.25">
      <c r="A696" s="22">
        <v>695</v>
      </c>
      <c r="B696" s="22" t="s">
        <v>885</v>
      </c>
      <c r="C696" s="22">
        <v>17</v>
      </c>
      <c r="D696" s="22" t="s">
        <v>192</v>
      </c>
      <c r="E69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96" s="22">
        <v>2437</v>
      </c>
      <c r="G696" s="22">
        <v>378</v>
      </c>
      <c r="H696" s="22">
        <v>290</v>
      </c>
      <c r="I69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96" s="65">
        <f xml:space="preserve"> CustomerData[[#This Row],[Quantity]] *CustomerData[[#This Row],[Cost]]</f>
        <v>921186</v>
      </c>
      <c r="K696" s="65">
        <f xml:space="preserve"> CustomerData[[#This Row],[Quantity]] * CustomerData[[#This Row],[Price]]</f>
        <v>706730</v>
      </c>
      <c r="L696" s="65">
        <f xml:space="preserve"> CustomerData[[#This Row],[Price]] * CustomerData[[#This Row],[Discount]]</f>
        <v>72.5</v>
      </c>
      <c r="M696" s="67">
        <f xml:space="preserve"> (CustomerData[[#This Row],[Total_Revenue]]-CustomerData[[#This Row],[Discount_Amount]]) - CustomerData[[#This Row],[Total_Cost]]</f>
        <v>-214528.5</v>
      </c>
      <c r="N696" s="69" t="str">
        <f xml:space="preserve"> IF(CustomerData[[#This Row],[Profit/Loss]] &lt; 0, "Loss", IF(CustomerData[[#This Row],[Profit/Loss]] &gt; 0, "Profit"))</f>
        <v>Loss</v>
      </c>
    </row>
    <row r="697" spans="1:14" ht="15.75" customHeight="1" x14ac:dyDescent="0.25">
      <c r="A697" s="22">
        <v>696</v>
      </c>
      <c r="B697" s="22" t="s">
        <v>886</v>
      </c>
      <c r="C697" s="22">
        <v>36</v>
      </c>
      <c r="D697" s="22" t="s">
        <v>190</v>
      </c>
      <c r="E69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697" s="22">
        <v>1637</v>
      </c>
      <c r="G697" s="22">
        <v>241</v>
      </c>
      <c r="H697" s="22">
        <v>237</v>
      </c>
      <c r="I69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97" s="65">
        <f xml:space="preserve"> CustomerData[[#This Row],[Quantity]] *CustomerData[[#This Row],[Cost]]</f>
        <v>394517</v>
      </c>
      <c r="K697" s="65">
        <f xml:space="preserve"> CustomerData[[#This Row],[Quantity]] * CustomerData[[#This Row],[Price]]</f>
        <v>387969</v>
      </c>
      <c r="L697" s="65">
        <f xml:space="preserve"> CustomerData[[#This Row],[Price]] * CustomerData[[#This Row],[Discount]]</f>
        <v>59.25</v>
      </c>
      <c r="M697" s="67">
        <f xml:space="preserve"> (CustomerData[[#This Row],[Total_Revenue]]-CustomerData[[#This Row],[Discount_Amount]]) - CustomerData[[#This Row],[Total_Cost]]</f>
        <v>-6607.25</v>
      </c>
      <c r="N697" s="69" t="str">
        <f xml:space="preserve"> IF(CustomerData[[#This Row],[Profit/Loss]] &lt; 0, "Loss", IF(CustomerData[[#This Row],[Profit/Loss]] &gt; 0, "Profit"))</f>
        <v>Loss</v>
      </c>
    </row>
    <row r="698" spans="1:14" ht="15.75" customHeight="1" x14ac:dyDescent="0.25">
      <c r="A698" s="22">
        <v>697</v>
      </c>
      <c r="B698" s="22" t="s">
        <v>887</v>
      </c>
      <c r="C698" s="22">
        <v>18</v>
      </c>
      <c r="D698" s="22" t="s">
        <v>192</v>
      </c>
      <c r="E69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98" s="22">
        <v>1074</v>
      </c>
      <c r="G698" s="22">
        <v>247</v>
      </c>
      <c r="H698" s="22">
        <v>243</v>
      </c>
      <c r="I69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98" s="65">
        <f xml:space="preserve"> CustomerData[[#This Row],[Quantity]] *CustomerData[[#This Row],[Cost]]</f>
        <v>265278</v>
      </c>
      <c r="K698" s="65">
        <f xml:space="preserve"> CustomerData[[#This Row],[Quantity]] * CustomerData[[#This Row],[Price]]</f>
        <v>260982</v>
      </c>
      <c r="L698" s="65">
        <f xml:space="preserve"> CustomerData[[#This Row],[Price]] * CustomerData[[#This Row],[Discount]]</f>
        <v>36.449999999999996</v>
      </c>
      <c r="M698" s="67">
        <f xml:space="preserve"> (CustomerData[[#This Row],[Total_Revenue]]-CustomerData[[#This Row],[Discount_Amount]]) - CustomerData[[#This Row],[Total_Cost]]</f>
        <v>-4332.4500000000116</v>
      </c>
      <c r="N698" s="69" t="str">
        <f xml:space="preserve"> IF(CustomerData[[#This Row],[Profit/Loss]] &lt; 0, "Loss", IF(CustomerData[[#This Row],[Profit/Loss]] &gt; 0, "Profit"))</f>
        <v>Loss</v>
      </c>
    </row>
    <row r="699" spans="1:14" ht="15.75" customHeight="1" x14ac:dyDescent="0.25">
      <c r="A699" s="22">
        <v>698</v>
      </c>
      <c r="B699" s="22" t="s">
        <v>888</v>
      </c>
      <c r="C699" s="22">
        <v>59</v>
      </c>
      <c r="D699" s="22" t="s">
        <v>192</v>
      </c>
      <c r="E69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99" s="22">
        <v>1053</v>
      </c>
      <c r="G699" s="22">
        <v>374</v>
      </c>
      <c r="H699" s="22">
        <v>414</v>
      </c>
      <c r="I69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99" s="65">
        <f xml:space="preserve"> CustomerData[[#This Row],[Quantity]] *CustomerData[[#This Row],[Cost]]</f>
        <v>393822</v>
      </c>
      <c r="K699" s="65">
        <f xml:space="preserve"> CustomerData[[#This Row],[Quantity]] * CustomerData[[#This Row],[Price]]</f>
        <v>435942</v>
      </c>
      <c r="L699" s="65">
        <f xml:space="preserve"> CustomerData[[#This Row],[Price]] * CustomerData[[#This Row],[Discount]]</f>
        <v>62.099999999999994</v>
      </c>
      <c r="M699" s="67">
        <f xml:space="preserve"> (CustomerData[[#This Row],[Total_Revenue]]-CustomerData[[#This Row],[Discount_Amount]]) - CustomerData[[#This Row],[Total_Cost]]</f>
        <v>42057.900000000023</v>
      </c>
      <c r="N699" s="69" t="str">
        <f xml:space="preserve"> IF(CustomerData[[#This Row],[Profit/Loss]] &lt; 0, "Loss", IF(CustomerData[[#This Row],[Profit/Loss]] &gt; 0, "Profit"))</f>
        <v>Profit</v>
      </c>
    </row>
    <row r="700" spans="1:14" ht="15.75" customHeight="1" x14ac:dyDescent="0.25">
      <c r="A700" s="22">
        <v>699</v>
      </c>
      <c r="B700" s="22" t="s">
        <v>889</v>
      </c>
      <c r="C700" s="22">
        <v>60</v>
      </c>
      <c r="D700" s="22" t="s">
        <v>190</v>
      </c>
      <c r="E70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00" s="22">
        <v>2083</v>
      </c>
      <c r="G700" s="22">
        <v>107</v>
      </c>
      <c r="H700" s="22">
        <v>311</v>
      </c>
      <c r="I70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00" s="65">
        <f xml:space="preserve"> CustomerData[[#This Row],[Quantity]] *CustomerData[[#This Row],[Cost]]</f>
        <v>222881</v>
      </c>
      <c r="K700" s="65">
        <f xml:space="preserve"> CustomerData[[#This Row],[Quantity]] * CustomerData[[#This Row],[Price]]</f>
        <v>647813</v>
      </c>
      <c r="L700" s="65">
        <f xml:space="preserve"> CustomerData[[#This Row],[Price]] * CustomerData[[#This Row],[Discount]]</f>
        <v>77.75</v>
      </c>
      <c r="M700" s="67">
        <f xml:space="preserve"> (CustomerData[[#This Row],[Total_Revenue]]-CustomerData[[#This Row],[Discount_Amount]]) - CustomerData[[#This Row],[Total_Cost]]</f>
        <v>424854.25</v>
      </c>
      <c r="N700" s="69" t="str">
        <f xml:space="preserve"> IF(CustomerData[[#This Row],[Profit/Loss]] &lt; 0, "Loss", IF(CustomerData[[#This Row],[Profit/Loss]] &gt; 0, "Profit"))</f>
        <v>Profit</v>
      </c>
    </row>
    <row r="701" spans="1:14" ht="15.75" customHeight="1" x14ac:dyDescent="0.25">
      <c r="A701" s="22">
        <v>700</v>
      </c>
      <c r="B701" s="22" t="s">
        <v>890</v>
      </c>
      <c r="C701" s="22">
        <v>44</v>
      </c>
      <c r="D701" s="22" t="s">
        <v>192</v>
      </c>
      <c r="E70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01" s="22">
        <v>1373</v>
      </c>
      <c r="G701" s="22">
        <v>296</v>
      </c>
      <c r="H701" s="22">
        <v>491</v>
      </c>
      <c r="I70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01" s="65">
        <f xml:space="preserve"> CustomerData[[#This Row],[Quantity]] *CustomerData[[#This Row],[Cost]]</f>
        <v>406408</v>
      </c>
      <c r="K701" s="65">
        <f xml:space="preserve"> CustomerData[[#This Row],[Quantity]] * CustomerData[[#This Row],[Price]]</f>
        <v>674143</v>
      </c>
      <c r="L701" s="65">
        <f xml:space="preserve"> CustomerData[[#This Row],[Price]] * CustomerData[[#This Row],[Discount]]</f>
        <v>73.649999999999991</v>
      </c>
      <c r="M701" s="67">
        <f xml:space="preserve"> (CustomerData[[#This Row],[Total_Revenue]]-CustomerData[[#This Row],[Discount_Amount]]) - CustomerData[[#This Row],[Total_Cost]]</f>
        <v>267661.34999999998</v>
      </c>
      <c r="N701" s="69" t="str">
        <f xml:space="preserve"> IF(CustomerData[[#This Row],[Profit/Loss]] &lt; 0, "Loss", IF(CustomerData[[#This Row],[Profit/Loss]] &gt; 0, "Profit"))</f>
        <v>Profit</v>
      </c>
    </row>
    <row r="702" spans="1:14" ht="15.75" customHeight="1" x14ac:dyDescent="0.25">
      <c r="A702" s="22">
        <v>701</v>
      </c>
      <c r="B702" s="22" t="s">
        <v>891</v>
      </c>
      <c r="C702" s="22">
        <v>41</v>
      </c>
      <c r="D702" s="22" t="s">
        <v>192</v>
      </c>
      <c r="E70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02" s="22">
        <v>2209</v>
      </c>
      <c r="G702" s="22">
        <v>120</v>
      </c>
      <c r="H702" s="22">
        <v>284</v>
      </c>
      <c r="I70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02" s="65">
        <f xml:space="preserve"> CustomerData[[#This Row],[Quantity]] *CustomerData[[#This Row],[Cost]]</f>
        <v>265080</v>
      </c>
      <c r="K702" s="65">
        <f xml:space="preserve"> CustomerData[[#This Row],[Quantity]] * CustomerData[[#This Row],[Price]]</f>
        <v>627356</v>
      </c>
      <c r="L702" s="65">
        <f xml:space="preserve"> CustomerData[[#This Row],[Price]] * CustomerData[[#This Row],[Discount]]</f>
        <v>71</v>
      </c>
      <c r="M702" s="67">
        <f xml:space="preserve"> (CustomerData[[#This Row],[Total_Revenue]]-CustomerData[[#This Row],[Discount_Amount]]) - CustomerData[[#This Row],[Total_Cost]]</f>
        <v>362205</v>
      </c>
      <c r="N702" s="69" t="str">
        <f xml:space="preserve"> IF(CustomerData[[#This Row],[Profit/Loss]] &lt; 0, "Loss", IF(CustomerData[[#This Row],[Profit/Loss]] &gt; 0, "Profit"))</f>
        <v>Profit</v>
      </c>
    </row>
    <row r="703" spans="1:14" ht="15.75" customHeight="1" x14ac:dyDescent="0.25">
      <c r="A703" s="22">
        <v>702</v>
      </c>
      <c r="B703" s="22" t="s">
        <v>892</v>
      </c>
      <c r="C703" s="22">
        <v>20</v>
      </c>
      <c r="D703" s="22" t="s">
        <v>190</v>
      </c>
      <c r="E70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03" s="22">
        <v>1219</v>
      </c>
      <c r="G703" s="22">
        <v>106</v>
      </c>
      <c r="H703" s="22">
        <v>253</v>
      </c>
      <c r="I70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03" s="65">
        <f xml:space="preserve"> CustomerData[[#This Row],[Quantity]] *CustomerData[[#This Row],[Cost]]</f>
        <v>129214</v>
      </c>
      <c r="K703" s="65">
        <f xml:space="preserve"> CustomerData[[#This Row],[Quantity]] * CustomerData[[#This Row],[Price]]</f>
        <v>308407</v>
      </c>
      <c r="L703" s="65">
        <f xml:space="preserve"> CustomerData[[#This Row],[Price]] * CustomerData[[#This Row],[Discount]]</f>
        <v>37.949999999999996</v>
      </c>
      <c r="M703" s="67">
        <f xml:space="preserve"> (CustomerData[[#This Row],[Total_Revenue]]-CustomerData[[#This Row],[Discount_Amount]]) - CustomerData[[#This Row],[Total_Cost]]</f>
        <v>179155.05</v>
      </c>
      <c r="N703" s="69" t="str">
        <f xml:space="preserve"> IF(CustomerData[[#This Row],[Profit/Loss]] &lt; 0, "Loss", IF(CustomerData[[#This Row],[Profit/Loss]] &gt; 0, "Profit"))</f>
        <v>Profit</v>
      </c>
    </row>
    <row r="704" spans="1:14" ht="15.75" customHeight="1" x14ac:dyDescent="0.25">
      <c r="A704" s="22">
        <v>703</v>
      </c>
      <c r="B704" s="22" t="s">
        <v>893</v>
      </c>
      <c r="C704" s="22">
        <v>40</v>
      </c>
      <c r="D704" s="22" t="s">
        <v>192</v>
      </c>
      <c r="E70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04" s="22">
        <v>1169</v>
      </c>
      <c r="G704" s="22">
        <v>133</v>
      </c>
      <c r="H704" s="22">
        <v>257</v>
      </c>
      <c r="I70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04" s="65">
        <f xml:space="preserve"> CustomerData[[#This Row],[Quantity]] *CustomerData[[#This Row],[Cost]]</f>
        <v>155477</v>
      </c>
      <c r="K704" s="65">
        <f xml:space="preserve"> CustomerData[[#This Row],[Quantity]] * CustomerData[[#This Row],[Price]]</f>
        <v>300433</v>
      </c>
      <c r="L704" s="65">
        <f xml:space="preserve"> CustomerData[[#This Row],[Price]] * CustomerData[[#This Row],[Discount]]</f>
        <v>38.549999999999997</v>
      </c>
      <c r="M704" s="67">
        <f xml:space="preserve"> (CustomerData[[#This Row],[Total_Revenue]]-CustomerData[[#This Row],[Discount_Amount]]) - CustomerData[[#This Row],[Total_Cost]]</f>
        <v>144917.45000000001</v>
      </c>
      <c r="N704" s="69" t="str">
        <f xml:space="preserve"> IF(CustomerData[[#This Row],[Profit/Loss]] &lt; 0, "Loss", IF(CustomerData[[#This Row],[Profit/Loss]] &gt; 0, "Profit"))</f>
        <v>Profit</v>
      </c>
    </row>
    <row r="705" spans="1:14" ht="15.75" customHeight="1" x14ac:dyDescent="0.25">
      <c r="A705" s="22">
        <v>704</v>
      </c>
      <c r="B705" s="22" t="s">
        <v>894</v>
      </c>
      <c r="C705" s="22">
        <v>79</v>
      </c>
      <c r="D705" s="22" t="s">
        <v>192</v>
      </c>
      <c r="E70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05" s="22">
        <v>1206</v>
      </c>
      <c r="G705" s="22">
        <v>190</v>
      </c>
      <c r="H705" s="22">
        <v>342</v>
      </c>
      <c r="I70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05" s="65">
        <f xml:space="preserve"> CustomerData[[#This Row],[Quantity]] *CustomerData[[#This Row],[Cost]]</f>
        <v>229140</v>
      </c>
      <c r="K705" s="65">
        <f xml:space="preserve"> CustomerData[[#This Row],[Quantity]] * CustomerData[[#This Row],[Price]]</f>
        <v>412452</v>
      </c>
      <c r="L705" s="65">
        <f xml:space="preserve"> CustomerData[[#This Row],[Price]] * CustomerData[[#This Row],[Discount]]</f>
        <v>51.3</v>
      </c>
      <c r="M705" s="67">
        <f xml:space="preserve"> (CustomerData[[#This Row],[Total_Revenue]]-CustomerData[[#This Row],[Discount_Amount]]) - CustomerData[[#This Row],[Total_Cost]]</f>
        <v>183260.7</v>
      </c>
      <c r="N705" s="69" t="str">
        <f xml:space="preserve"> IF(CustomerData[[#This Row],[Profit/Loss]] &lt; 0, "Loss", IF(CustomerData[[#This Row],[Profit/Loss]] &gt; 0, "Profit"))</f>
        <v>Profit</v>
      </c>
    </row>
    <row r="706" spans="1:14" ht="15.75" customHeight="1" x14ac:dyDescent="0.25">
      <c r="A706" s="22">
        <v>705</v>
      </c>
      <c r="B706" s="22" t="s">
        <v>895</v>
      </c>
      <c r="C706" s="22">
        <v>62</v>
      </c>
      <c r="D706" s="22" t="s">
        <v>192</v>
      </c>
      <c r="E70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06" s="22">
        <v>1531</v>
      </c>
      <c r="G706" s="22">
        <v>179</v>
      </c>
      <c r="H706" s="22">
        <v>282</v>
      </c>
      <c r="I70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06" s="65">
        <f xml:space="preserve"> CustomerData[[#This Row],[Quantity]] *CustomerData[[#This Row],[Cost]]</f>
        <v>274049</v>
      </c>
      <c r="K706" s="65">
        <f xml:space="preserve"> CustomerData[[#This Row],[Quantity]] * CustomerData[[#This Row],[Price]]</f>
        <v>431742</v>
      </c>
      <c r="L706" s="65">
        <f xml:space="preserve"> CustomerData[[#This Row],[Price]] * CustomerData[[#This Row],[Discount]]</f>
        <v>70.5</v>
      </c>
      <c r="M706" s="67">
        <f xml:space="preserve"> (CustomerData[[#This Row],[Total_Revenue]]-CustomerData[[#This Row],[Discount_Amount]]) - CustomerData[[#This Row],[Total_Cost]]</f>
        <v>157622.5</v>
      </c>
      <c r="N706" s="69" t="str">
        <f xml:space="preserve"> IF(CustomerData[[#This Row],[Profit/Loss]] &lt; 0, "Loss", IF(CustomerData[[#This Row],[Profit/Loss]] &gt; 0, "Profit"))</f>
        <v>Profit</v>
      </c>
    </row>
    <row r="707" spans="1:14" ht="15.75" customHeight="1" x14ac:dyDescent="0.25">
      <c r="A707" s="22">
        <v>706</v>
      </c>
      <c r="B707" s="22" t="s">
        <v>896</v>
      </c>
      <c r="C707" s="22">
        <v>36</v>
      </c>
      <c r="D707" s="22" t="s">
        <v>192</v>
      </c>
      <c r="E70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07" s="22">
        <v>2078</v>
      </c>
      <c r="G707" s="22">
        <v>204</v>
      </c>
      <c r="H707" s="22">
        <v>537</v>
      </c>
      <c r="I70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07" s="65">
        <f xml:space="preserve"> CustomerData[[#This Row],[Quantity]] *CustomerData[[#This Row],[Cost]]</f>
        <v>423912</v>
      </c>
      <c r="K707" s="65">
        <f xml:space="preserve"> CustomerData[[#This Row],[Quantity]] * CustomerData[[#This Row],[Price]]</f>
        <v>1115886</v>
      </c>
      <c r="L707" s="65">
        <f xml:space="preserve"> CustomerData[[#This Row],[Price]] * CustomerData[[#This Row],[Discount]]</f>
        <v>134.25</v>
      </c>
      <c r="M707" s="67">
        <f xml:space="preserve"> (CustomerData[[#This Row],[Total_Revenue]]-CustomerData[[#This Row],[Discount_Amount]]) - CustomerData[[#This Row],[Total_Cost]]</f>
        <v>691839.75</v>
      </c>
      <c r="N707" s="69" t="str">
        <f xml:space="preserve"> IF(CustomerData[[#This Row],[Profit/Loss]] &lt; 0, "Loss", IF(CustomerData[[#This Row],[Profit/Loss]] &gt; 0, "Profit"))</f>
        <v>Profit</v>
      </c>
    </row>
    <row r="708" spans="1:14" ht="15.75" customHeight="1" x14ac:dyDescent="0.25">
      <c r="A708" s="22">
        <v>707</v>
      </c>
      <c r="B708" s="22" t="s">
        <v>897</v>
      </c>
      <c r="C708" s="22">
        <v>17</v>
      </c>
      <c r="D708" s="22" t="s">
        <v>190</v>
      </c>
      <c r="E70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08" s="22">
        <v>1477</v>
      </c>
      <c r="G708" s="22">
        <v>256</v>
      </c>
      <c r="H708" s="22">
        <v>202</v>
      </c>
      <c r="I70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08" s="65">
        <f xml:space="preserve"> CustomerData[[#This Row],[Quantity]] *CustomerData[[#This Row],[Cost]]</f>
        <v>378112</v>
      </c>
      <c r="K708" s="65">
        <f xml:space="preserve"> CustomerData[[#This Row],[Quantity]] * CustomerData[[#This Row],[Price]]</f>
        <v>298354</v>
      </c>
      <c r="L708" s="65">
        <f xml:space="preserve"> CustomerData[[#This Row],[Price]] * CustomerData[[#This Row],[Discount]]</f>
        <v>30.299999999999997</v>
      </c>
      <c r="M708" s="67">
        <f xml:space="preserve"> (CustomerData[[#This Row],[Total_Revenue]]-CustomerData[[#This Row],[Discount_Amount]]) - CustomerData[[#This Row],[Total_Cost]]</f>
        <v>-79788.299999999988</v>
      </c>
      <c r="N708" s="69" t="str">
        <f xml:space="preserve"> IF(CustomerData[[#This Row],[Profit/Loss]] &lt; 0, "Loss", IF(CustomerData[[#This Row],[Profit/Loss]] &gt; 0, "Profit"))</f>
        <v>Loss</v>
      </c>
    </row>
    <row r="709" spans="1:14" ht="15.75" customHeight="1" x14ac:dyDescent="0.25">
      <c r="A709" s="22">
        <v>708</v>
      </c>
      <c r="B709" s="22" t="s">
        <v>898</v>
      </c>
      <c r="C709" s="22">
        <v>37</v>
      </c>
      <c r="D709" s="22" t="s">
        <v>192</v>
      </c>
      <c r="E70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09" s="22">
        <v>2401</v>
      </c>
      <c r="G709" s="22">
        <v>155</v>
      </c>
      <c r="H709" s="22">
        <v>205</v>
      </c>
      <c r="I70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09" s="65">
        <f xml:space="preserve"> CustomerData[[#This Row],[Quantity]] *CustomerData[[#This Row],[Cost]]</f>
        <v>372155</v>
      </c>
      <c r="K709" s="65">
        <f xml:space="preserve"> CustomerData[[#This Row],[Quantity]] * CustomerData[[#This Row],[Price]]</f>
        <v>492205</v>
      </c>
      <c r="L709" s="65">
        <f xml:space="preserve"> CustomerData[[#This Row],[Price]] * CustomerData[[#This Row],[Discount]]</f>
        <v>51.25</v>
      </c>
      <c r="M709" s="67">
        <f xml:space="preserve"> (CustomerData[[#This Row],[Total_Revenue]]-CustomerData[[#This Row],[Discount_Amount]]) - CustomerData[[#This Row],[Total_Cost]]</f>
        <v>119998.75</v>
      </c>
      <c r="N709" s="69" t="str">
        <f xml:space="preserve"> IF(CustomerData[[#This Row],[Profit/Loss]] &lt; 0, "Loss", IF(CustomerData[[#This Row],[Profit/Loss]] &gt; 0, "Profit"))</f>
        <v>Profit</v>
      </c>
    </row>
    <row r="710" spans="1:14" ht="15.75" customHeight="1" x14ac:dyDescent="0.25">
      <c r="A710" s="22">
        <v>709</v>
      </c>
      <c r="B710" s="22" t="s">
        <v>899</v>
      </c>
      <c r="C710" s="22">
        <v>31</v>
      </c>
      <c r="D710" s="22" t="s">
        <v>192</v>
      </c>
      <c r="E71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10" s="22">
        <v>1649</v>
      </c>
      <c r="G710" s="22">
        <v>110</v>
      </c>
      <c r="H710" s="22">
        <v>531</v>
      </c>
      <c r="I71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10" s="65">
        <f xml:space="preserve"> CustomerData[[#This Row],[Quantity]] *CustomerData[[#This Row],[Cost]]</f>
        <v>181390</v>
      </c>
      <c r="K710" s="65">
        <f xml:space="preserve"> CustomerData[[#This Row],[Quantity]] * CustomerData[[#This Row],[Price]]</f>
        <v>875619</v>
      </c>
      <c r="L710" s="65">
        <f xml:space="preserve"> CustomerData[[#This Row],[Price]] * CustomerData[[#This Row],[Discount]]</f>
        <v>132.75</v>
      </c>
      <c r="M710" s="67">
        <f xml:space="preserve"> (CustomerData[[#This Row],[Total_Revenue]]-CustomerData[[#This Row],[Discount_Amount]]) - CustomerData[[#This Row],[Total_Cost]]</f>
        <v>694096.25</v>
      </c>
      <c r="N710" s="69" t="str">
        <f xml:space="preserve"> IF(CustomerData[[#This Row],[Profit/Loss]] &lt; 0, "Loss", IF(CustomerData[[#This Row],[Profit/Loss]] &gt; 0, "Profit"))</f>
        <v>Profit</v>
      </c>
    </row>
    <row r="711" spans="1:14" ht="15.75" customHeight="1" x14ac:dyDescent="0.25">
      <c r="A711" s="22">
        <v>710</v>
      </c>
      <c r="B711" s="22" t="s">
        <v>900</v>
      </c>
      <c r="C711" s="22">
        <v>24</v>
      </c>
      <c r="D711" s="22" t="s">
        <v>190</v>
      </c>
      <c r="E71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11" s="22">
        <v>1098</v>
      </c>
      <c r="G711" s="22">
        <v>340</v>
      </c>
      <c r="H711" s="22">
        <v>261</v>
      </c>
      <c r="I71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11" s="65">
        <f xml:space="preserve"> CustomerData[[#This Row],[Quantity]] *CustomerData[[#This Row],[Cost]]</f>
        <v>373320</v>
      </c>
      <c r="K711" s="65">
        <f xml:space="preserve"> CustomerData[[#This Row],[Quantity]] * CustomerData[[#This Row],[Price]]</f>
        <v>286578</v>
      </c>
      <c r="L711" s="65">
        <f xml:space="preserve"> CustomerData[[#This Row],[Price]] * CustomerData[[#This Row],[Discount]]</f>
        <v>39.15</v>
      </c>
      <c r="M711" s="67">
        <f xml:space="preserve"> (CustomerData[[#This Row],[Total_Revenue]]-CustomerData[[#This Row],[Discount_Amount]]) - CustomerData[[#This Row],[Total_Cost]]</f>
        <v>-86781.150000000023</v>
      </c>
      <c r="N711" s="69" t="str">
        <f xml:space="preserve"> IF(CustomerData[[#This Row],[Profit/Loss]] &lt; 0, "Loss", IF(CustomerData[[#This Row],[Profit/Loss]] &gt; 0, "Profit"))</f>
        <v>Loss</v>
      </c>
    </row>
    <row r="712" spans="1:14" ht="15.75" customHeight="1" x14ac:dyDescent="0.25">
      <c r="A712" s="22">
        <v>711</v>
      </c>
      <c r="B712" s="22" t="s">
        <v>901</v>
      </c>
      <c r="C712" s="22">
        <v>21</v>
      </c>
      <c r="D712" s="22" t="s">
        <v>190</v>
      </c>
      <c r="E71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12" s="22">
        <v>2189</v>
      </c>
      <c r="G712" s="22">
        <v>251</v>
      </c>
      <c r="H712" s="22">
        <v>223</v>
      </c>
      <c r="I71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12" s="65">
        <f xml:space="preserve"> CustomerData[[#This Row],[Quantity]] *CustomerData[[#This Row],[Cost]]</f>
        <v>549439</v>
      </c>
      <c r="K712" s="65">
        <f xml:space="preserve"> CustomerData[[#This Row],[Quantity]] * CustomerData[[#This Row],[Price]]</f>
        <v>488147</v>
      </c>
      <c r="L712" s="65">
        <f xml:space="preserve"> CustomerData[[#This Row],[Price]] * CustomerData[[#This Row],[Discount]]</f>
        <v>55.75</v>
      </c>
      <c r="M712" s="67">
        <f xml:space="preserve"> (CustomerData[[#This Row],[Total_Revenue]]-CustomerData[[#This Row],[Discount_Amount]]) - CustomerData[[#This Row],[Total_Cost]]</f>
        <v>-61347.75</v>
      </c>
      <c r="N712" s="69" t="str">
        <f xml:space="preserve"> IF(CustomerData[[#This Row],[Profit/Loss]] &lt; 0, "Loss", IF(CustomerData[[#This Row],[Profit/Loss]] &gt; 0, "Profit"))</f>
        <v>Loss</v>
      </c>
    </row>
    <row r="713" spans="1:14" ht="15.75" customHeight="1" x14ac:dyDescent="0.25">
      <c r="A713" s="22">
        <v>712</v>
      </c>
      <c r="B713" s="22" t="s">
        <v>902</v>
      </c>
      <c r="C713" s="22">
        <v>78</v>
      </c>
      <c r="D713" s="22" t="s">
        <v>190</v>
      </c>
      <c r="E71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13" s="22">
        <v>1539</v>
      </c>
      <c r="G713" s="22">
        <v>106</v>
      </c>
      <c r="H713" s="22">
        <v>282</v>
      </c>
      <c r="I71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13" s="65">
        <f xml:space="preserve"> CustomerData[[#This Row],[Quantity]] *CustomerData[[#This Row],[Cost]]</f>
        <v>163134</v>
      </c>
      <c r="K713" s="65">
        <f xml:space="preserve"> CustomerData[[#This Row],[Quantity]] * CustomerData[[#This Row],[Price]]</f>
        <v>433998</v>
      </c>
      <c r="L713" s="65">
        <f xml:space="preserve"> CustomerData[[#This Row],[Price]] * CustomerData[[#This Row],[Discount]]</f>
        <v>70.5</v>
      </c>
      <c r="M713" s="67">
        <f xml:space="preserve"> (CustomerData[[#This Row],[Total_Revenue]]-CustomerData[[#This Row],[Discount_Amount]]) - CustomerData[[#This Row],[Total_Cost]]</f>
        <v>270793.5</v>
      </c>
      <c r="N713" s="69" t="str">
        <f xml:space="preserve"> IF(CustomerData[[#This Row],[Profit/Loss]] &lt; 0, "Loss", IF(CustomerData[[#This Row],[Profit/Loss]] &gt; 0, "Profit"))</f>
        <v>Profit</v>
      </c>
    </row>
    <row r="714" spans="1:14" ht="15.75" customHeight="1" x14ac:dyDescent="0.25">
      <c r="A714" s="22">
        <v>713</v>
      </c>
      <c r="B714" s="22" t="s">
        <v>903</v>
      </c>
      <c r="C714" s="22">
        <v>49</v>
      </c>
      <c r="D714" s="22" t="s">
        <v>192</v>
      </c>
      <c r="E71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14" s="22">
        <v>2239</v>
      </c>
      <c r="G714" s="22">
        <v>342</v>
      </c>
      <c r="H714" s="22">
        <v>458</v>
      </c>
      <c r="I71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14" s="65">
        <f xml:space="preserve"> CustomerData[[#This Row],[Quantity]] *CustomerData[[#This Row],[Cost]]</f>
        <v>765738</v>
      </c>
      <c r="K714" s="65">
        <f xml:space="preserve"> CustomerData[[#This Row],[Quantity]] * CustomerData[[#This Row],[Price]]</f>
        <v>1025462</v>
      </c>
      <c r="L714" s="65">
        <f xml:space="preserve"> CustomerData[[#This Row],[Price]] * CustomerData[[#This Row],[Discount]]</f>
        <v>114.5</v>
      </c>
      <c r="M714" s="67">
        <f xml:space="preserve"> (CustomerData[[#This Row],[Total_Revenue]]-CustomerData[[#This Row],[Discount_Amount]]) - CustomerData[[#This Row],[Total_Cost]]</f>
        <v>259609.5</v>
      </c>
      <c r="N714" s="69" t="str">
        <f xml:space="preserve"> IF(CustomerData[[#This Row],[Profit/Loss]] &lt; 0, "Loss", IF(CustomerData[[#This Row],[Profit/Loss]] &gt; 0, "Profit"))</f>
        <v>Profit</v>
      </c>
    </row>
    <row r="715" spans="1:14" ht="15.75" customHeight="1" x14ac:dyDescent="0.25">
      <c r="A715" s="22">
        <v>714</v>
      </c>
      <c r="B715" s="22" t="s">
        <v>904</v>
      </c>
      <c r="C715" s="22">
        <v>34</v>
      </c>
      <c r="D715" s="22" t="s">
        <v>190</v>
      </c>
      <c r="E71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15" s="22">
        <v>2011</v>
      </c>
      <c r="G715" s="22">
        <v>205</v>
      </c>
      <c r="H715" s="22">
        <v>214</v>
      </c>
      <c r="I71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15" s="65">
        <f xml:space="preserve"> CustomerData[[#This Row],[Quantity]] *CustomerData[[#This Row],[Cost]]</f>
        <v>412255</v>
      </c>
      <c r="K715" s="65">
        <f xml:space="preserve"> CustomerData[[#This Row],[Quantity]] * CustomerData[[#This Row],[Price]]</f>
        <v>430354</v>
      </c>
      <c r="L715" s="65">
        <f xml:space="preserve"> CustomerData[[#This Row],[Price]] * CustomerData[[#This Row],[Discount]]</f>
        <v>53.5</v>
      </c>
      <c r="M715" s="67">
        <f xml:space="preserve"> (CustomerData[[#This Row],[Total_Revenue]]-CustomerData[[#This Row],[Discount_Amount]]) - CustomerData[[#This Row],[Total_Cost]]</f>
        <v>18045.5</v>
      </c>
      <c r="N715" s="69" t="str">
        <f xml:space="preserve"> IF(CustomerData[[#This Row],[Profit/Loss]] &lt; 0, "Loss", IF(CustomerData[[#This Row],[Profit/Loss]] &gt; 0, "Profit"))</f>
        <v>Profit</v>
      </c>
    </row>
    <row r="716" spans="1:14" ht="15.75" customHeight="1" x14ac:dyDescent="0.25">
      <c r="A716" s="22">
        <v>715</v>
      </c>
      <c r="B716" s="22" t="s">
        <v>905</v>
      </c>
      <c r="C716" s="22">
        <v>71</v>
      </c>
      <c r="D716" s="22" t="s">
        <v>190</v>
      </c>
      <c r="E71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16" s="22">
        <v>1583</v>
      </c>
      <c r="G716" s="22">
        <v>236</v>
      </c>
      <c r="H716" s="22">
        <v>539</v>
      </c>
      <c r="I71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16" s="65">
        <f xml:space="preserve"> CustomerData[[#This Row],[Quantity]] *CustomerData[[#This Row],[Cost]]</f>
        <v>373588</v>
      </c>
      <c r="K716" s="65">
        <f xml:space="preserve"> CustomerData[[#This Row],[Quantity]] * CustomerData[[#This Row],[Price]]</f>
        <v>853237</v>
      </c>
      <c r="L716" s="65">
        <f xml:space="preserve"> CustomerData[[#This Row],[Price]] * CustomerData[[#This Row],[Discount]]</f>
        <v>134.75</v>
      </c>
      <c r="M716" s="67">
        <f xml:space="preserve"> (CustomerData[[#This Row],[Total_Revenue]]-CustomerData[[#This Row],[Discount_Amount]]) - CustomerData[[#This Row],[Total_Cost]]</f>
        <v>479514.25</v>
      </c>
      <c r="N716" s="69" t="str">
        <f xml:space="preserve"> IF(CustomerData[[#This Row],[Profit/Loss]] &lt; 0, "Loss", IF(CustomerData[[#This Row],[Profit/Loss]] &gt; 0, "Profit"))</f>
        <v>Profit</v>
      </c>
    </row>
    <row r="717" spans="1:14" ht="15.75" customHeight="1" x14ac:dyDescent="0.25">
      <c r="A717" s="22">
        <v>716</v>
      </c>
      <c r="B717" s="22" t="s">
        <v>906</v>
      </c>
      <c r="C717" s="22">
        <v>56</v>
      </c>
      <c r="D717" s="22" t="s">
        <v>190</v>
      </c>
      <c r="E71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17" s="22">
        <v>2019</v>
      </c>
      <c r="G717" s="22">
        <v>213</v>
      </c>
      <c r="H717" s="22">
        <v>461</v>
      </c>
      <c r="I71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17" s="65">
        <f xml:space="preserve"> CustomerData[[#This Row],[Quantity]] *CustomerData[[#This Row],[Cost]]</f>
        <v>430047</v>
      </c>
      <c r="K717" s="65">
        <f xml:space="preserve"> CustomerData[[#This Row],[Quantity]] * CustomerData[[#This Row],[Price]]</f>
        <v>930759</v>
      </c>
      <c r="L717" s="65">
        <f xml:space="preserve"> CustomerData[[#This Row],[Price]] * CustomerData[[#This Row],[Discount]]</f>
        <v>115.25</v>
      </c>
      <c r="M717" s="67">
        <f xml:space="preserve"> (CustomerData[[#This Row],[Total_Revenue]]-CustomerData[[#This Row],[Discount_Amount]]) - CustomerData[[#This Row],[Total_Cost]]</f>
        <v>500596.75</v>
      </c>
      <c r="N717" s="69" t="str">
        <f xml:space="preserve"> IF(CustomerData[[#This Row],[Profit/Loss]] &lt; 0, "Loss", IF(CustomerData[[#This Row],[Profit/Loss]] &gt; 0, "Profit"))</f>
        <v>Profit</v>
      </c>
    </row>
    <row r="718" spans="1:14" ht="15.75" customHeight="1" x14ac:dyDescent="0.25">
      <c r="A718" s="22">
        <v>717</v>
      </c>
      <c r="B718" s="22" t="s">
        <v>907</v>
      </c>
      <c r="C718" s="22">
        <v>48</v>
      </c>
      <c r="D718" s="22" t="s">
        <v>190</v>
      </c>
      <c r="E71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18" s="22">
        <v>1012</v>
      </c>
      <c r="G718" s="22">
        <v>111</v>
      </c>
      <c r="H718" s="22">
        <v>227</v>
      </c>
      <c r="I71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18" s="65">
        <f xml:space="preserve"> CustomerData[[#This Row],[Quantity]] *CustomerData[[#This Row],[Cost]]</f>
        <v>112332</v>
      </c>
      <c r="K718" s="65">
        <f xml:space="preserve"> CustomerData[[#This Row],[Quantity]] * CustomerData[[#This Row],[Price]]</f>
        <v>229724</v>
      </c>
      <c r="L718" s="65">
        <f xml:space="preserve"> CustomerData[[#This Row],[Price]] * CustomerData[[#This Row],[Discount]]</f>
        <v>34.049999999999997</v>
      </c>
      <c r="M718" s="67">
        <f xml:space="preserve"> (CustomerData[[#This Row],[Total_Revenue]]-CustomerData[[#This Row],[Discount_Amount]]) - CustomerData[[#This Row],[Total_Cost]]</f>
        <v>117357.95000000001</v>
      </c>
      <c r="N718" s="69" t="str">
        <f xml:space="preserve"> IF(CustomerData[[#This Row],[Profit/Loss]] &lt; 0, "Loss", IF(CustomerData[[#This Row],[Profit/Loss]] &gt; 0, "Profit"))</f>
        <v>Profit</v>
      </c>
    </row>
    <row r="719" spans="1:14" ht="15.75" customHeight="1" x14ac:dyDescent="0.25">
      <c r="A719" s="22">
        <v>718</v>
      </c>
      <c r="B719" s="22" t="s">
        <v>908</v>
      </c>
      <c r="C719" s="22">
        <v>45</v>
      </c>
      <c r="D719" s="22" t="s">
        <v>190</v>
      </c>
      <c r="E71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19" s="22">
        <v>1695</v>
      </c>
      <c r="G719" s="22">
        <v>227</v>
      </c>
      <c r="H719" s="22">
        <v>243</v>
      </c>
      <c r="I71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19" s="65">
        <f xml:space="preserve"> CustomerData[[#This Row],[Quantity]] *CustomerData[[#This Row],[Cost]]</f>
        <v>384765</v>
      </c>
      <c r="K719" s="65">
        <f xml:space="preserve"> CustomerData[[#This Row],[Quantity]] * CustomerData[[#This Row],[Price]]</f>
        <v>411885</v>
      </c>
      <c r="L719" s="65">
        <f xml:space="preserve"> CustomerData[[#This Row],[Price]] * CustomerData[[#This Row],[Discount]]</f>
        <v>60.75</v>
      </c>
      <c r="M719" s="67">
        <f xml:space="preserve"> (CustomerData[[#This Row],[Total_Revenue]]-CustomerData[[#This Row],[Discount_Amount]]) - CustomerData[[#This Row],[Total_Cost]]</f>
        <v>27059.25</v>
      </c>
      <c r="N719" s="69" t="str">
        <f xml:space="preserve"> IF(CustomerData[[#This Row],[Profit/Loss]] &lt; 0, "Loss", IF(CustomerData[[#This Row],[Profit/Loss]] &gt; 0, "Profit"))</f>
        <v>Profit</v>
      </c>
    </row>
    <row r="720" spans="1:14" ht="15.75" customHeight="1" x14ac:dyDescent="0.25">
      <c r="A720" s="22">
        <v>719</v>
      </c>
      <c r="B720" s="22" t="s">
        <v>909</v>
      </c>
      <c r="C720" s="22">
        <v>76</v>
      </c>
      <c r="D720" s="22" t="s">
        <v>192</v>
      </c>
      <c r="E72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20" s="22">
        <v>2304</v>
      </c>
      <c r="G720" s="22">
        <v>317</v>
      </c>
      <c r="H720" s="22">
        <v>438</v>
      </c>
      <c r="I72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20" s="65">
        <f xml:space="preserve"> CustomerData[[#This Row],[Quantity]] *CustomerData[[#This Row],[Cost]]</f>
        <v>730368</v>
      </c>
      <c r="K720" s="65">
        <f xml:space="preserve"> CustomerData[[#This Row],[Quantity]] * CustomerData[[#This Row],[Price]]</f>
        <v>1009152</v>
      </c>
      <c r="L720" s="65">
        <f xml:space="preserve"> CustomerData[[#This Row],[Price]] * CustomerData[[#This Row],[Discount]]</f>
        <v>109.5</v>
      </c>
      <c r="M720" s="67">
        <f xml:space="preserve"> (CustomerData[[#This Row],[Total_Revenue]]-CustomerData[[#This Row],[Discount_Amount]]) - CustomerData[[#This Row],[Total_Cost]]</f>
        <v>278674.5</v>
      </c>
      <c r="N720" s="69" t="str">
        <f xml:space="preserve"> IF(CustomerData[[#This Row],[Profit/Loss]] &lt; 0, "Loss", IF(CustomerData[[#This Row],[Profit/Loss]] &gt; 0, "Profit"))</f>
        <v>Profit</v>
      </c>
    </row>
    <row r="721" spans="1:14" ht="15.75" customHeight="1" x14ac:dyDescent="0.25">
      <c r="A721" s="22">
        <v>720</v>
      </c>
      <c r="B721" s="22" t="s">
        <v>910</v>
      </c>
      <c r="C721" s="22">
        <v>79</v>
      </c>
      <c r="D721" s="22" t="s">
        <v>190</v>
      </c>
      <c r="E72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21" s="22">
        <v>1625</v>
      </c>
      <c r="G721" s="22">
        <v>263</v>
      </c>
      <c r="H721" s="22">
        <v>210</v>
      </c>
      <c r="I72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21" s="65">
        <f xml:space="preserve"> CustomerData[[#This Row],[Quantity]] *CustomerData[[#This Row],[Cost]]</f>
        <v>427375</v>
      </c>
      <c r="K721" s="65">
        <f xml:space="preserve"> CustomerData[[#This Row],[Quantity]] * CustomerData[[#This Row],[Price]]</f>
        <v>341250</v>
      </c>
      <c r="L721" s="65">
        <f xml:space="preserve"> CustomerData[[#This Row],[Price]] * CustomerData[[#This Row],[Discount]]</f>
        <v>52.5</v>
      </c>
      <c r="M721" s="67">
        <f xml:space="preserve"> (CustomerData[[#This Row],[Total_Revenue]]-CustomerData[[#This Row],[Discount_Amount]]) - CustomerData[[#This Row],[Total_Cost]]</f>
        <v>-86177.5</v>
      </c>
      <c r="N721" s="69" t="str">
        <f xml:space="preserve"> IF(CustomerData[[#This Row],[Profit/Loss]] &lt; 0, "Loss", IF(CustomerData[[#This Row],[Profit/Loss]] &gt; 0, "Profit"))</f>
        <v>Loss</v>
      </c>
    </row>
    <row r="722" spans="1:14" ht="15.75" customHeight="1" x14ac:dyDescent="0.25">
      <c r="A722" s="22">
        <v>721</v>
      </c>
      <c r="B722" s="22" t="s">
        <v>911</v>
      </c>
      <c r="C722" s="22">
        <v>81</v>
      </c>
      <c r="D722" s="22" t="s">
        <v>192</v>
      </c>
      <c r="E72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22" s="22">
        <v>1767</v>
      </c>
      <c r="G722" s="22">
        <v>378</v>
      </c>
      <c r="H722" s="22">
        <v>544</v>
      </c>
      <c r="I72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22" s="65">
        <f xml:space="preserve"> CustomerData[[#This Row],[Quantity]] *CustomerData[[#This Row],[Cost]]</f>
        <v>667926</v>
      </c>
      <c r="K722" s="65">
        <f xml:space="preserve"> CustomerData[[#This Row],[Quantity]] * CustomerData[[#This Row],[Price]]</f>
        <v>961248</v>
      </c>
      <c r="L722" s="65">
        <f xml:space="preserve"> CustomerData[[#This Row],[Price]] * CustomerData[[#This Row],[Discount]]</f>
        <v>136</v>
      </c>
      <c r="M722" s="67">
        <f xml:space="preserve"> (CustomerData[[#This Row],[Total_Revenue]]-CustomerData[[#This Row],[Discount_Amount]]) - CustomerData[[#This Row],[Total_Cost]]</f>
        <v>293186</v>
      </c>
      <c r="N722" s="69" t="str">
        <f xml:space="preserve"> IF(CustomerData[[#This Row],[Profit/Loss]] &lt; 0, "Loss", IF(CustomerData[[#This Row],[Profit/Loss]] &gt; 0, "Profit"))</f>
        <v>Profit</v>
      </c>
    </row>
    <row r="723" spans="1:14" ht="15.75" customHeight="1" x14ac:dyDescent="0.25">
      <c r="A723" s="22">
        <v>722</v>
      </c>
      <c r="B723" s="22" t="s">
        <v>912</v>
      </c>
      <c r="C723" s="22">
        <v>74</v>
      </c>
      <c r="D723" s="22" t="s">
        <v>192</v>
      </c>
      <c r="E72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23" s="22">
        <v>1874</v>
      </c>
      <c r="G723" s="22">
        <v>328</v>
      </c>
      <c r="H723" s="22">
        <v>472</v>
      </c>
      <c r="I72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23" s="65">
        <f xml:space="preserve"> CustomerData[[#This Row],[Quantity]] *CustomerData[[#This Row],[Cost]]</f>
        <v>614672</v>
      </c>
      <c r="K723" s="65">
        <f xml:space="preserve"> CustomerData[[#This Row],[Quantity]] * CustomerData[[#This Row],[Price]]</f>
        <v>884528</v>
      </c>
      <c r="L723" s="65">
        <f xml:space="preserve"> CustomerData[[#This Row],[Price]] * CustomerData[[#This Row],[Discount]]</f>
        <v>118</v>
      </c>
      <c r="M723" s="67">
        <f xml:space="preserve"> (CustomerData[[#This Row],[Total_Revenue]]-CustomerData[[#This Row],[Discount_Amount]]) - CustomerData[[#This Row],[Total_Cost]]</f>
        <v>269738</v>
      </c>
      <c r="N723" s="69" t="str">
        <f xml:space="preserve"> IF(CustomerData[[#This Row],[Profit/Loss]] &lt; 0, "Loss", IF(CustomerData[[#This Row],[Profit/Loss]] &gt; 0, "Profit"))</f>
        <v>Profit</v>
      </c>
    </row>
    <row r="724" spans="1:14" ht="15.75" customHeight="1" x14ac:dyDescent="0.25">
      <c r="A724" s="22">
        <v>723</v>
      </c>
      <c r="B724" s="22" t="s">
        <v>913</v>
      </c>
      <c r="C724" s="22">
        <v>33</v>
      </c>
      <c r="D724" s="22" t="s">
        <v>190</v>
      </c>
      <c r="E72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24" s="22">
        <v>1604</v>
      </c>
      <c r="G724" s="22">
        <v>212</v>
      </c>
      <c r="H724" s="22">
        <v>241</v>
      </c>
      <c r="I72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24" s="65">
        <f xml:space="preserve"> CustomerData[[#This Row],[Quantity]] *CustomerData[[#This Row],[Cost]]</f>
        <v>340048</v>
      </c>
      <c r="K724" s="65">
        <f xml:space="preserve"> CustomerData[[#This Row],[Quantity]] * CustomerData[[#This Row],[Price]]</f>
        <v>386564</v>
      </c>
      <c r="L724" s="65">
        <f xml:space="preserve"> CustomerData[[#This Row],[Price]] * CustomerData[[#This Row],[Discount]]</f>
        <v>60.25</v>
      </c>
      <c r="M724" s="67">
        <f xml:space="preserve"> (CustomerData[[#This Row],[Total_Revenue]]-CustomerData[[#This Row],[Discount_Amount]]) - CustomerData[[#This Row],[Total_Cost]]</f>
        <v>46455.75</v>
      </c>
      <c r="N724" s="69" t="str">
        <f xml:space="preserve"> IF(CustomerData[[#This Row],[Profit/Loss]] &lt; 0, "Loss", IF(CustomerData[[#This Row],[Profit/Loss]] &gt; 0, "Profit"))</f>
        <v>Profit</v>
      </c>
    </row>
    <row r="725" spans="1:14" ht="15.75" customHeight="1" x14ac:dyDescent="0.25">
      <c r="A725" s="22">
        <v>724</v>
      </c>
      <c r="B725" s="22" t="s">
        <v>914</v>
      </c>
      <c r="C725" s="22">
        <v>20</v>
      </c>
      <c r="D725" s="22" t="s">
        <v>190</v>
      </c>
      <c r="E72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25" s="22">
        <v>2137</v>
      </c>
      <c r="G725" s="22">
        <v>330</v>
      </c>
      <c r="H725" s="22">
        <v>265</v>
      </c>
      <c r="I72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25" s="65">
        <f xml:space="preserve"> CustomerData[[#This Row],[Quantity]] *CustomerData[[#This Row],[Cost]]</f>
        <v>705210</v>
      </c>
      <c r="K725" s="65">
        <f xml:space="preserve"> CustomerData[[#This Row],[Quantity]] * CustomerData[[#This Row],[Price]]</f>
        <v>566305</v>
      </c>
      <c r="L725" s="65">
        <f xml:space="preserve"> CustomerData[[#This Row],[Price]] * CustomerData[[#This Row],[Discount]]</f>
        <v>66.25</v>
      </c>
      <c r="M725" s="67">
        <f xml:space="preserve"> (CustomerData[[#This Row],[Total_Revenue]]-CustomerData[[#This Row],[Discount_Amount]]) - CustomerData[[#This Row],[Total_Cost]]</f>
        <v>-138971.25</v>
      </c>
      <c r="N725" s="69" t="str">
        <f xml:space="preserve"> IF(CustomerData[[#This Row],[Profit/Loss]] &lt; 0, "Loss", IF(CustomerData[[#This Row],[Profit/Loss]] &gt; 0, "Profit"))</f>
        <v>Loss</v>
      </c>
    </row>
    <row r="726" spans="1:14" ht="15.75" customHeight="1" x14ac:dyDescent="0.25">
      <c r="A726" s="22">
        <v>725</v>
      </c>
      <c r="B726" s="22" t="s">
        <v>915</v>
      </c>
      <c r="C726" s="22">
        <v>37</v>
      </c>
      <c r="D726" s="22" t="s">
        <v>192</v>
      </c>
      <c r="E72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26" s="22">
        <v>1567</v>
      </c>
      <c r="G726" s="22">
        <v>167</v>
      </c>
      <c r="H726" s="22">
        <v>222</v>
      </c>
      <c r="I72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26" s="65">
        <f xml:space="preserve"> CustomerData[[#This Row],[Quantity]] *CustomerData[[#This Row],[Cost]]</f>
        <v>261689</v>
      </c>
      <c r="K726" s="65">
        <f xml:space="preserve"> CustomerData[[#This Row],[Quantity]] * CustomerData[[#This Row],[Price]]</f>
        <v>347874</v>
      </c>
      <c r="L726" s="65">
        <f xml:space="preserve"> CustomerData[[#This Row],[Price]] * CustomerData[[#This Row],[Discount]]</f>
        <v>55.5</v>
      </c>
      <c r="M726" s="67">
        <f xml:space="preserve"> (CustomerData[[#This Row],[Total_Revenue]]-CustomerData[[#This Row],[Discount_Amount]]) - CustomerData[[#This Row],[Total_Cost]]</f>
        <v>86129.5</v>
      </c>
      <c r="N726" s="69" t="str">
        <f xml:space="preserve"> IF(CustomerData[[#This Row],[Profit/Loss]] &lt; 0, "Loss", IF(CustomerData[[#This Row],[Profit/Loss]] &gt; 0, "Profit"))</f>
        <v>Profit</v>
      </c>
    </row>
    <row r="727" spans="1:14" ht="15.75" customHeight="1" x14ac:dyDescent="0.25">
      <c r="A727" s="22">
        <v>726</v>
      </c>
      <c r="B727" s="22" t="s">
        <v>916</v>
      </c>
      <c r="C727" s="22">
        <v>64</v>
      </c>
      <c r="D727" s="22" t="s">
        <v>190</v>
      </c>
      <c r="E72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27" s="22">
        <v>1266</v>
      </c>
      <c r="G727" s="22">
        <v>221</v>
      </c>
      <c r="H727" s="22">
        <v>364</v>
      </c>
      <c r="I72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27" s="65">
        <f xml:space="preserve"> CustomerData[[#This Row],[Quantity]] *CustomerData[[#This Row],[Cost]]</f>
        <v>279786</v>
      </c>
      <c r="K727" s="65">
        <f xml:space="preserve"> CustomerData[[#This Row],[Quantity]] * CustomerData[[#This Row],[Price]]</f>
        <v>460824</v>
      </c>
      <c r="L727" s="65">
        <f xml:space="preserve"> CustomerData[[#This Row],[Price]] * CustomerData[[#This Row],[Discount]]</f>
        <v>54.6</v>
      </c>
      <c r="M727" s="67">
        <f xml:space="preserve"> (CustomerData[[#This Row],[Total_Revenue]]-CustomerData[[#This Row],[Discount_Amount]]) - CustomerData[[#This Row],[Total_Cost]]</f>
        <v>180983.40000000002</v>
      </c>
      <c r="N727" s="69" t="str">
        <f xml:space="preserve"> IF(CustomerData[[#This Row],[Profit/Loss]] &lt; 0, "Loss", IF(CustomerData[[#This Row],[Profit/Loss]] &gt; 0, "Profit"))</f>
        <v>Profit</v>
      </c>
    </row>
    <row r="728" spans="1:14" ht="15.75" customHeight="1" x14ac:dyDescent="0.25">
      <c r="A728" s="22">
        <v>727</v>
      </c>
      <c r="B728" s="22" t="s">
        <v>917</v>
      </c>
      <c r="C728" s="22">
        <v>68</v>
      </c>
      <c r="D728" s="22" t="s">
        <v>190</v>
      </c>
      <c r="E72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28" s="22">
        <v>1603</v>
      </c>
      <c r="G728" s="22">
        <v>341</v>
      </c>
      <c r="H728" s="22">
        <v>224</v>
      </c>
      <c r="I72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28" s="65">
        <f xml:space="preserve"> CustomerData[[#This Row],[Quantity]] *CustomerData[[#This Row],[Cost]]</f>
        <v>546623</v>
      </c>
      <c r="K728" s="65">
        <f xml:space="preserve"> CustomerData[[#This Row],[Quantity]] * CustomerData[[#This Row],[Price]]</f>
        <v>359072</v>
      </c>
      <c r="L728" s="65">
        <f xml:space="preserve"> CustomerData[[#This Row],[Price]] * CustomerData[[#This Row],[Discount]]</f>
        <v>56</v>
      </c>
      <c r="M728" s="67">
        <f xml:space="preserve"> (CustomerData[[#This Row],[Total_Revenue]]-CustomerData[[#This Row],[Discount_Amount]]) - CustomerData[[#This Row],[Total_Cost]]</f>
        <v>-187607</v>
      </c>
      <c r="N728" s="69" t="str">
        <f xml:space="preserve"> IF(CustomerData[[#This Row],[Profit/Loss]] &lt; 0, "Loss", IF(CustomerData[[#This Row],[Profit/Loss]] &gt; 0, "Profit"))</f>
        <v>Loss</v>
      </c>
    </row>
    <row r="729" spans="1:14" ht="15.75" customHeight="1" x14ac:dyDescent="0.25">
      <c r="A729" s="22">
        <v>728</v>
      </c>
      <c r="B729" s="22" t="s">
        <v>918</v>
      </c>
      <c r="C729" s="22">
        <v>67</v>
      </c>
      <c r="D729" s="22" t="s">
        <v>190</v>
      </c>
      <c r="E72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29" s="22">
        <v>1099</v>
      </c>
      <c r="G729" s="22">
        <v>345</v>
      </c>
      <c r="H729" s="22">
        <v>335</v>
      </c>
      <c r="I72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29" s="65">
        <f xml:space="preserve"> CustomerData[[#This Row],[Quantity]] *CustomerData[[#This Row],[Cost]]</f>
        <v>379155</v>
      </c>
      <c r="K729" s="65">
        <f xml:space="preserve"> CustomerData[[#This Row],[Quantity]] * CustomerData[[#This Row],[Price]]</f>
        <v>368165</v>
      </c>
      <c r="L729" s="65">
        <f xml:space="preserve"> CustomerData[[#This Row],[Price]] * CustomerData[[#This Row],[Discount]]</f>
        <v>50.25</v>
      </c>
      <c r="M729" s="67">
        <f xml:space="preserve"> (CustomerData[[#This Row],[Total_Revenue]]-CustomerData[[#This Row],[Discount_Amount]]) - CustomerData[[#This Row],[Total_Cost]]</f>
        <v>-11040.25</v>
      </c>
      <c r="N729" s="69" t="str">
        <f xml:space="preserve"> IF(CustomerData[[#This Row],[Profit/Loss]] &lt; 0, "Loss", IF(CustomerData[[#This Row],[Profit/Loss]] &gt; 0, "Profit"))</f>
        <v>Loss</v>
      </c>
    </row>
    <row r="730" spans="1:14" ht="15.75" customHeight="1" x14ac:dyDescent="0.25">
      <c r="A730" s="22">
        <v>729</v>
      </c>
      <c r="B730" s="22" t="s">
        <v>919</v>
      </c>
      <c r="C730" s="22">
        <v>51</v>
      </c>
      <c r="D730" s="22" t="s">
        <v>190</v>
      </c>
      <c r="E73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30" s="22">
        <v>1902</v>
      </c>
      <c r="G730" s="22">
        <v>192</v>
      </c>
      <c r="H730" s="22">
        <v>339</v>
      </c>
      <c r="I73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30" s="65">
        <f xml:space="preserve"> CustomerData[[#This Row],[Quantity]] *CustomerData[[#This Row],[Cost]]</f>
        <v>365184</v>
      </c>
      <c r="K730" s="65">
        <f xml:space="preserve"> CustomerData[[#This Row],[Quantity]] * CustomerData[[#This Row],[Price]]</f>
        <v>644778</v>
      </c>
      <c r="L730" s="65">
        <f xml:space="preserve"> CustomerData[[#This Row],[Price]] * CustomerData[[#This Row],[Discount]]</f>
        <v>84.75</v>
      </c>
      <c r="M730" s="67">
        <f xml:space="preserve"> (CustomerData[[#This Row],[Total_Revenue]]-CustomerData[[#This Row],[Discount_Amount]]) - CustomerData[[#This Row],[Total_Cost]]</f>
        <v>279509.25</v>
      </c>
      <c r="N730" s="69" t="str">
        <f xml:space="preserve"> IF(CustomerData[[#This Row],[Profit/Loss]] &lt; 0, "Loss", IF(CustomerData[[#This Row],[Profit/Loss]] &gt; 0, "Profit"))</f>
        <v>Profit</v>
      </c>
    </row>
    <row r="731" spans="1:14" ht="15.75" customHeight="1" x14ac:dyDescent="0.25">
      <c r="A731" s="22">
        <v>730</v>
      </c>
      <c r="B731" s="22" t="s">
        <v>920</v>
      </c>
      <c r="C731" s="22">
        <v>31</v>
      </c>
      <c r="D731" s="22" t="s">
        <v>190</v>
      </c>
      <c r="E73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31" s="22">
        <v>1289</v>
      </c>
      <c r="G731" s="22">
        <v>153</v>
      </c>
      <c r="H731" s="22">
        <v>507</v>
      </c>
      <c r="I73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31" s="65">
        <f xml:space="preserve"> CustomerData[[#This Row],[Quantity]] *CustomerData[[#This Row],[Cost]]</f>
        <v>197217</v>
      </c>
      <c r="K731" s="65">
        <f xml:space="preserve"> CustomerData[[#This Row],[Quantity]] * CustomerData[[#This Row],[Price]]</f>
        <v>653523</v>
      </c>
      <c r="L731" s="65">
        <f xml:space="preserve"> CustomerData[[#This Row],[Price]] * CustomerData[[#This Row],[Discount]]</f>
        <v>76.05</v>
      </c>
      <c r="M731" s="67">
        <f xml:space="preserve"> (CustomerData[[#This Row],[Total_Revenue]]-CustomerData[[#This Row],[Discount_Amount]]) - CustomerData[[#This Row],[Total_Cost]]</f>
        <v>456229.94999999995</v>
      </c>
      <c r="N731" s="69" t="str">
        <f xml:space="preserve"> IF(CustomerData[[#This Row],[Profit/Loss]] &lt; 0, "Loss", IF(CustomerData[[#This Row],[Profit/Loss]] &gt; 0, "Profit"))</f>
        <v>Profit</v>
      </c>
    </row>
    <row r="732" spans="1:14" ht="15.75" customHeight="1" x14ac:dyDescent="0.25">
      <c r="A732" s="22">
        <v>731</v>
      </c>
      <c r="B732" s="22" t="s">
        <v>921</v>
      </c>
      <c r="C732" s="22">
        <v>41</v>
      </c>
      <c r="D732" s="22" t="s">
        <v>190</v>
      </c>
      <c r="E73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32" s="22">
        <v>1099</v>
      </c>
      <c r="G732" s="22">
        <v>376</v>
      </c>
      <c r="H732" s="22">
        <v>506</v>
      </c>
      <c r="I73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32" s="65">
        <f xml:space="preserve"> CustomerData[[#This Row],[Quantity]] *CustomerData[[#This Row],[Cost]]</f>
        <v>413224</v>
      </c>
      <c r="K732" s="65">
        <f xml:space="preserve"> CustomerData[[#This Row],[Quantity]] * CustomerData[[#This Row],[Price]]</f>
        <v>556094</v>
      </c>
      <c r="L732" s="65">
        <f xml:space="preserve"> CustomerData[[#This Row],[Price]] * CustomerData[[#This Row],[Discount]]</f>
        <v>75.899999999999991</v>
      </c>
      <c r="M732" s="67">
        <f xml:space="preserve"> (CustomerData[[#This Row],[Total_Revenue]]-CustomerData[[#This Row],[Discount_Amount]]) - CustomerData[[#This Row],[Total_Cost]]</f>
        <v>142794.09999999998</v>
      </c>
      <c r="N732" s="69" t="str">
        <f xml:space="preserve"> IF(CustomerData[[#This Row],[Profit/Loss]] &lt; 0, "Loss", IF(CustomerData[[#This Row],[Profit/Loss]] &gt; 0, "Profit"))</f>
        <v>Profit</v>
      </c>
    </row>
    <row r="733" spans="1:14" ht="15.75" customHeight="1" x14ac:dyDescent="0.25">
      <c r="A733" s="22">
        <v>732</v>
      </c>
      <c r="B733" s="22" t="s">
        <v>922</v>
      </c>
      <c r="C733" s="22">
        <v>66</v>
      </c>
      <c r="D733" s="22" t="s">
        <v>190</v>
      </c>
      <c r="E73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33" s="22">
        <v>1789</v>
      </c>
      <c r="G733" s="22">
        <v>233</v>
      </c>
      <c r="H733" s="22">
        <v>536</v>
      </c>
      <c r="I73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33" s="65">
        <f xml:space="preserve"> CustomerData[[#This Row],[Quantity]] *CustomerData[[#This Row],[Cost]]</f>
        <v>416837</v>
      </c>
      <c r="K733" s="65">
        <f xml:space="preserve"> CustomerData[[#This Row],[Quantity]] * CustomerData[[#This Row],[Price]]</f>
        <v>958904</v>
      </c>
      <c r="L733" s="65">
        <f xml:space="preserve"> CustomerData[[#This Row],[Price]] * CustomerData[[#This Row],[Discount]]</f>
        <v>134</v>
      </c>
      <c r="M733" s="67">
        <f xml:space="preserve"> (CustomerData[[#This Row],[Total_Revenue]]-CustomerData[[#This Row],[Discount_Amount]]) - CustomerData[[#This Row],[Total_Cost]]</f>
        <v>541933</v>
      </c>
      <c r="N733" s="69" t="str">
        <f xml:space="preserve"> IF(CustomerData[[#This Row],[Profit/Loss]] &lt; 0, "Loss", IF(CustomerData[[#This Row],[Profit/Loss]] &gt; 0, "Profit"))</f>
        <v>Profit</v>
      </c>
    </row>
    <row r="734" spans="1:14" ht="15.75" customHeight="1" x14ac:dyDescent="0.25">
      <c r="A734" s="22">
        <v>733</v>
      </c>
      <c r="B734" s="22" t="s">
        <v>923</v>
      </c>
      <c r="C734" s="22">
        <v>39</v>
      </c>
      <c r="D734" s="22" t="s">
        <v>192</v>
      </c>
      <c r="E73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34" s="22">
        <v>1727</v>
      </c>
      <c r="G734" s="22">
        <v>206</v>
      </c>
      <c r="H734" s="22">
        <v>206</v>
      </c>
      <c r="I73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34" s="65">
        <f xml:space="preserve"> CustomerData[[#This Row],[Quantity]] *CustomerData[[#This Row],[Cost]]</f>
        <v>355762</v>
      </c>
      <c r="K734" s="65">
        <f xml:space="preserve"> CustomerData[[#This Row],[Quantity]] * CustomerData[[#This Row],[Price]]</f>
        <v>355762</v>
      </c>
      <c r="L734" s="65">
        <f xml:space="preserve"> CustomerData[[#This Row],[Price]] * CustomerData[[#This Row],[Discount]]</f>
        <v>51.5</v>
      </c>
      <c r="M734" s="67">
        <f xml:space="preserve"> (CustomerData[[#This Row],[Total_Revenue]]-CustomerData[[#This Row],[Discount_Amount]]) - CustomerData[[#This Row],[Total_Cost]]</f>
        <v>-51.5</v>
      </c>
      <c r="N734" s="69" t="str">
        <f xml:space="preserve"> IF(CustomerData[[#This Row],[Profit/Loss]] &lt; 0, "Loss", IF(CustomerData[[#This Row],[Profit/Loss]] &gt; 0, "Profit"))</f>
        <v>Loss</v>
      </c>
    </row>
    <row r="735" spans="1:14" ht="15.75" customHeight="1" x14ac:dyDescent="0.25">
      <c r="A735" s="22">
        <v>734</v>
      </c>
      <c r="B735" s="22" t="s">
        <v>924</v>
      </c>
      <c r="C735" s="22">
        <v>47</v>
      </c>
      <c r="D735" s="22" t="s">
        <v>190</v>
      </c>
      <c r="E73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35" s="22">
        <v>2264</v>
      </c>
      <c r="G735" s="22">
        <v>247</v>
      </c>
      <c r="H735" s="22">
        <v>485</v>
      </c>
      <c r="I73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35" s="65">
        <f xml:space="preserve"> CustomerData[[#This Row],[Quantity]] *CustomerData[[#This Row],[Cost]]</f>
        <v>559208</v>
      </c>
      <c r="K735" s="65">
        <f xml:space="preserve"> CustomerData[[#This Row],[Quantity]] * CustomerData[[#This Row],[Price]]</f>
        <v>1098040</v>
      </c>
      <c r="L735" s="65">
        <f xml:space="preserve"> CustomerData[[#This Row],[Price]] * CustomerData[[#This Row],[Discount]]</f>
        <v>121.25</v>
      </c>
      <c r="M735" s="67">
        <f xml:space="preserve"> (CustomerData[[#This Row],[Total_Revenue]]-CustomerData[[#This Row],[Discount_Amount]]) - CustomerData[[#This Row],[Total_Cost]]</f>
        <v>538710.75</v>
      </c>
      <c r="N735" s="69" t="str">
        <f xml:space="preserve"> IF(CustomerData[[#This Row],[Profit/Loss]] &lt; 0, "Loss", IF(CustomerData[[#This Row],[Profit/Loss]] &gt; 0, "Profit"))</f>
        <v>Profit</v>
      </c>
    </row>
    <row r="736" spans="1:14" ht="15.75" customHeight="1" x14ac:dyDescent="0.25">
      <c r="A736" s="22">
        <v>735</v>
      </c>
      <c r="B736" s="22" t="s">
        <v>925</v>
      </c>
      <c r="C736" s="22">
        <v>71</v>
      </c>
      <c r="D736" s="22" t="s">
        <v>192</v>
      </c>
      <c r="E73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36" s="22">
        <v>1337</v>
      </c>
      <c r="G736" s="22">
        <v>199</v>
      </c>
      <c r="H736" s="22">
        <v>490</v>
      </c>
      <c r="I73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36" s="65">
        <f xml:space="preserve"> CustomerData[[#This Row],[Quantity]] *CustomerData[[#This Row],[Cost]]</f>
        <v>266063</v>
      </c>
      <c r="K736" s="65">
        <f xml:space="preserve"> CustomerData[[#This Row],[Quantity]] * CustomerData[[#This Row],[Price]]</f>
        <v>655130</v>
      </c>
      <c r="L736" s="65">
        <f xml:space="preserve"> CustomerData[[#This Row],[Price]] * CustomerData[[#This Row],[Discount]]</f>
        <v>73.5</v>
      </c>
      <c r="M736" s="67">
        <f xml:space="preserve"> (CustomerData[[#This Row],[Total_Revenue]]-CustomerData[[#This Row],[Discount_Amount]]) - CustomerData[[#This Row],[Total_Cost]]</f>
        <v>388993.5</v>
      </c>
      <c r="N736" s="69" t="str">
        <f xml:space="preserve"> IF(CustomerData[[#This Row],[Profit/Loss]] &lt; 0, "Loss", IF(CustomerData[[#This Row],[Profit/Loss]] &gt; 0, "Profit"))</f>
        <v>Profit</v>
      </c>
    </row>
    <row r="737" spans="1:14" ht="15.75" customHeight="1" x14ac:dyDescent="0.25">
      <c r="A737" s="22">
        <v>736</v>
      </c>
      <c r="B737" s="22" t="s">
        <v>926</v>
      </c>
      <c r="C737" s="22">
        <v>73</v>
      </c>
      <c r="D737" s="22" t="s">
        <v>190</v>
      </c>
      <c r="E73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37" s="22">
        <v>1738</v>
      </c>
      <c r="G737" s="22">
        <v>103</v>
      </c>
      <c r="H737" s="22">
        <v>264</v>
      </c>
      <c r="I73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37" s="65">
        <f xml:space="preserve"> CustomerData[[#This Row],[Quantity]] *CustomerData[[#This Row],[Cost]]</f>
        <v>179014</v>
      </c>
      <c r="K737" s="65">
        <f xml:space="preserve"> CustomerData[[#This Row],[Quantity]] * CustomerData[[#This Row],[Price]]</f>
        <v>458832</v>
      </c>
      <c r="L737" s="65">
        <f xml:space="preserve"> CustomerData[[#This Row],[Price]] * CustomerData[[#This Row],[Discount]]</f>
        <v>66</v>
      </c>
      <c r="M737" s="67">
        <f xml:space="preserve"> (CustomerData[[#This Row],[Total_Revenue]]-CustomerData[[#This Row],[Discount_Amount]]) - CustomerData[[#This Row],[Total_Cost]]</f>
        <v>279752</v>
      </c>
      <c r="N737" s="69" t="str">
        <f xml:space="preserve"> IF(CustomerData[[#This Row],[Profit/Loss]] &lt; 0, "Loss", IF(CustomerData[[#This Row],[Profit/Loss]] &gt; 0, "Profit"))</f>
        <v>Profit</v>
      </c>
    </row>
    <row r="738" spans="1:14" ht="15.75" customHeight="1" x14ac:dyDescent="0.25">
      <c r="A738" s="22">
        <v>737</v>
      </c>
      <c r="B738" s="22" t="s">
        <v>927</v>
      </c>
      <c r="C738" s="22">
        <v>76</v>
      </c>
      <c r="D738" s="22" t="s">
        <v>190</v>
      </c>
      <c r="E73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38" s="22">
        <v>1592</v>
      </c>
      <c r="G738" s="22">
        <v>312</v>
      </c>
      <c r="H738" s="22">
        <v>438</v>
      </c>
      <c r="I73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38" s="65">
        <f xml:space="preserve"> CustomerData[[#This Row],[Quantity]] *CustomerData[[#This Row],[Cost]]</f>
        <v>496704</v>
      </c>
      <c r="K738" s="65">
        <f xml:space="preserve"> CustomerData[[#This Row],[Quantity]] * CustomerData[[#This Row],[Price]]</f>
        <v>697296</v>
      </c>
      <c r="L738" s="65">
        <f xml:space="preserve"> CustomerData[[#This Row],[Price]] * CustomerData[[#This Row],[Discount]]</f>
        <v>109.5</v>
      </c>
      <c r="M738" s="67">
        <f xml:space="preserve"> (CustomerData[[#This Row],[Total_Revenue]]-CustomerData[[#This Row],[Discount_Amount]]) - CustomerData[[#This Row],[Total_Cost]]</f>
        <v>200482.5</v>
      </c>
      <c r="N738" s="69" t="str">
        <f xml:space="preserve"> IF(CustomerData[[#This Row],[Profit/Loss]] &lt; 0, "Loss", IF(CustomerData[[#This Row],[Profit/Loss]] &gt; 0, "Profit"))</f>
        <v>Profit</v>
      </c>
    </row>
    <row r="739" spans="1:14" ht="15.75" customHeight="1" x14ac:dyDescent="0.25">
      <c r="A739" s="22">
        <v>738</v>
      </c>
      <c r="B739" s="22" t="s">
        <v>928</v>
      </c>
      <c r="C739" s="22">
        <v>81</v>
      </c>
      <c r="D739" s="22" t="s">
        <v>190</v>
      </c>
      <c r="E73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39" s="22">
        <v>2448</v>
      </c>
      <c r="G739" s="22">
        <v>314</v>
      </c>
      <c r="H739" s="22">
        <v>368</v>
      </c>
      <c r="I73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39" s="65">
        <f xml:space="preserve"> CustomerData[[#This Row],[Quantity]] *CustomerData[[#This Row],[Cost]]</f>
        <v>768672</v>
      </c>
      <c r="K739" s="65">
        <f xml:space="preserve"> CustomerData[[#This Row],[Quantity]] * CustomerData[[#This Row],[Price]]</f>
        <v>900864</v>
      </c>
      <c r="L739" s="65">
        <f xml:space="preserve"> CustomerData[[#This Row],[Price]] * CustomerData[[#This Row],[Discount]]</f>
        <v>92</v>
      </c>
      <c r="M739" s="67">
        <f xml:space="preserve"> (CustomerData[[#This Row],[Total_Revenue]]-CustomerData[[#This Row],[Discount_Amount]]) - CustomerData[[#This Row],[Total_Cost]]</f>
        <v>132100</v>
      </c>
      <c r="N739" s="69" t="str">
        <f xml:space="preserve"> IF(CustomerData[[#This Row],[Profit/Loss]] &lt; 0, "Loss", IF(CustomerData[[#This Row],[Profit/Loss]] &gt; 0, "Profit"))</f>
        <v>Profit</v>
      </c>
    </row>
    <row r="740" spans="1:14" ht="15.75" customHeight="1" x14ac:dyDescent="0.25">
      <c r="A740" s="22">
        <v>739</v>
      </c>
      <c r="B740" s="22" t="s">
        <v>929</v>
      </c>
      <c r="C740" s="22">
        <v>48</v>
      </c>
      <c r="D740" s="22" t="s">
        <v>190</v>
      </c>
      <c r="E74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40" s="22">
        <v>1469</v>
      </c>
      <c r="G740" s="22">
        <v>323</v>
      </c>
      <c r="H740" s="22">
        <v>208</v>
      </c>
      <c r="I74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40" s="65">
        <f xml:space="preserve"> CustomerData[[#This Row],[Quantity]] *CustomerData[[#This Row],[Cost]]</f>
        <v>474487</v>
      </c>
      <c r="K740" s="65">
        <f xml:space="preserve"> CustomerData[[#This Row],[Quantity]] * CustomerData[[#This Row],[Price]]</f>
        <v>305552</v>
      </c>
      <c r="L740" s="65">
        <f xml:space="preserve"> CustomerData[[#This Row],[Price]] * CustomerData[[#This Row],[Discount]]</f>
        <v>31.2</v>
      </c>
      <c r="M740" s="67">
        <f xml:space="preserve"> (CustomerData[[#This Row],[Total_Revenue]]-CustomerData[[#This Row],[Discount_Amount]]) - CustomerData[[#This Row],[Total_Cost]]</f>
        <v>-168966.2</v>
      </c>
      <c r="N740" s="69" t="str">
        <f xml:space="preserve"> IF(CustomerData[[#This Row],[Profit/Loss]] &lt; 0, "Loss", IF(CustomerData[[#This Row],[Profit/Loss]] &gt; 0, "Profit"))</f>
        <v>Loss</v>
      </c>
    </row>
    <row r="741" spans="1:14" ht="15.75" customHeight="1" x14ac:dyDescent="0.25">
      <c r="A741" s="22">
        <v>740</v>
      </c>
      <c r="B741" s="22" t="s">
        <v>930</v>
      </c>
      <c r="C741" s="22">
        <v>53</v>
      </c>
      <c r="D741" s="22" t="s">
        <v>192</v>
      </c>
      <c r="E74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41" s="22">
        <v>1461</v>
      </c>
      <c r="G741" s="22">
        <v>166</v>
      </c>
      <c r="H741" s="22">
        <v>445</v>
      </c>
      <c r="I74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41" s="65">
        <f xml:space="preserve"> CustomerData[[#This Row],[Quantity]] *CustomerData[[#This Row],[Cost]]</f>
        <v>242526</v>
      </c>
      <c r="K741" s="65">
        <f xml:space="preserve"> CustomerData[[#This Row],[Quantity]] * CustomerData[[#This Row],[Price]]</f>
        <v>650145</v>
      </c>
      <c r="L741" s="65">
        <f xml:space="preserve"> CustomerData[[#This Row],[Price]] * CustomerData[[#This Row],[Discount]]</f>
        <v>66.75</v>
      </c>
      <c r="M741" s="67">
        <f xml:space="preserve"> (CustomerData[[#This Row],[Total_Revenue]]-CustomerData[[#This Row],[Discount_Amount]]) - CustomerData[[#This Row],[Total_Cost]]</f>
        <v>407552.25</v>
      </c>
      <c r="N741" s="69" t="str">
        <f xml:space="preserve"> IF(CustomerData[[#This Row],[Profit/Loss]] &lt; 0, "Loss", IF(CustomerData[[#This Row],[Profit/Loss]] &gt; 0, "Profit"))</f>
        <v>Profit</v>
      </c>
    </row>
    <row r="742" spans="1:14" ht="15.75" customHeight="1" x14ac:dyDescent="0.25">
      <c r="A742" s="22">
        <v>741</v>
      </c>
      <c r="B742" s="22" t="s">
        <v>931</v>
      </c>
      <c r="C742" s="22">
        <v>78</v>
      </c>
      <c r="D742" s="22" t="s">
        <v>190</v>
      </c>
      <c r="E74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42" s="22">
        <v>2432</v>
      </c>
      <c r="G742" s="22">
        <v>236</v>
      </c>
      <c r="H742" s="22">
        <v>478</v>
      </c>
      <c r="I74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42" s="65">
        <f xml:space="preserve"> CustomerData[[#This Row],[Quantity]] *CustomerData[[#This Row],[Cost]]</f>
        <v>573952</v>
      </c>
      <c r="K742" s="65">
        <f xml:space="preserve"> CustomerData[[#This Row],[Quantity]] * CustomerData[[#This Row],[Price]]</f>
        <v>1162496</v>
      </c>
      <c r="L742" s="65">
        <f xml:space="preserve"> CustomerData[[#This Row],[Price]] * CustomerData[[#This Row],[Discount]]</f>
        <v>119.5</v>
      </c>
      <c r="M742" s="67">
        <f xml:space="preserve"> (CustomerData[[#This Row],[Total_Revenue]]-CustomerData[[#This Row],[Discount_Amount]]) - CustomerData[[#This Row],[Total_Cost]]</f>
        <v>588424.5</v>
      </c>
      <c r="N742" s="69" t="str">
        <f xml:space="preserve"> IF(CustomerData[[#This Row],[Profit/Loss]] &lt; 0, "Loss", IF(CustomerData[[#This Row],[Profit/Loss]] &gt; 0, "Profit"))</f>
        <v>Profit</v>
      </c>
    </row>
    <row r="743" spans="1:14" ht="15.75" customHeight="1" x14ac:dyDescent="0.25">
      <c r="A743" s="22">
        <v>742</v>
      </c>
      <c r="B743" s="22" t="s">
        <v>932</v>
      </c>
      <c r="C743" s="22">
        <v>49</v>
      </c>
      <c r="D743" s="22" t="s">
        <v>192</v>
      </c>
      <c r="E74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43" s="22">
        <v>2322</v>
      </c>
      <c r="G743" s="22">
        <v>246</v>
      </c>
      <c r="H743" s="22">
        <v>478</v>
      </c>
      <c r="I74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43" s="65">
        <f xml:space="preserve"> CustomerData[[#This Row],[Quantity]] *CustomerData[[#This Row],[Cost]]</f>
        <v>571212</v>
      </c>
      <c r="K743" s="65">
        <f xml:space="preserve"> CustomerData[[#This Row],[Quantity]] * CustomerData[[#This Row],[Price]]</f>
        <v>1109916</v>
      </c>
      <c r="L743" s="65">
        <f xml:space="preserve"> CustomerData[[#This Row],[Price]] * CustomerData[[#This Row],[Discount]]</f>
        <v>119.5</v>
      </c>
      <c r="M743" s="67">
        <f xml:space="preserve"> (CustomerData[[#This Row],[Total_Revenue]]-CustomerData[[#This Row],[Discount_Amount]]) - CustomerData[[#This Row],[Total_Cost]]</f>
        <v>538584.5</v>
      </c>
      <c r="N743" s="69" t="str">
        <f xml:space="preserve"> IF(CustomerData[[#This Row],[Profit/Loss]] &lt; 0, "Loss", IF(CustomerData[[#This Row],[Profit/Loss]] &gt; 0, "Profit"))</f>
        <v>Profit</v>
      </c>
    </row>
    <row r="744" spans="1:14" ht="15.75" customHeight="1" x14ac:dyDescent="0.25">
      <c r="A744" s="22">
        <v>743</v>
      </c>
      <c r="B744" s="22" t="s">
        <v>933</v>
      </c>
      <c r="C744" s="22">
        <v>28</v>
      </c>
      <c r="D744" s="22" t="s">
        <v>192</v>
      </c>
      <c r="E74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44" s="22">
        <v>2122</v>
      </c>
      <c r="G744" s="22">
        <v>272</v>
      </c>
      <c r="H744" s="22">
        <v>512</v>
      </c>
      <c r="I74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44" s="65">
        <f xml:space="preserve"> CustomerData[[#This Row],[Quantity]] *CustomerData[[#This Row],[Cost]]</f>
        <v>577184</v>
      </c>
      <c r="K744" s="65">
        <f xml:space="preserve"> CustomerData[[#This Row],[Quantity]] * CustomerData[[#This Row],[Price]]</f>
        <v>1086464</v>
      </c>
      <c r="L744" s="65">
        <f xml:space="preserve"> CustomerData[[#This Row],[Price]] * CustomerData[[#This Row],[Discount]]</f>
        <v>128</v>
      </c>
      <c r="M744" s="67">
        <f xml:space="preserve"> (CustomerData[[#This Row],[Total_Revenue]]-CustomerData[[#This Row],[Discount_Amount]]) - CustomerData[[#This Row],[Total_Cost]]</f>
        <v>509152</v>
      </c>
      <c r="N744" s="69" t="str">
        <f xml:space="preserve"> IF(CustomerData[[#This Row],[Profit/Loss]] &lt; 0, "Loss", IF(CustomerData[[#This Row],[Profit/Loss]] &gt; 0, "Profit"))</f>
        <v>Profit</v>
      </c>
    </row>
    <row r="745" spans="1:14" ht="15.75" customHeight="1" x14ac:dyDescent="0.25">
      <c r="A745" s="22">
        <v>744</v>
      </c>
      <c r="B745" s="22" t="s">
        <v>934</v>
      </c>
      <c r="C745" s="22">
        <v>66</v>
      </c>
      <c r="D745" s="22" t="s">
        <v>190</v>
      </c>
      <c r="E74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45" s="22">
        <v>2490</v>
      </c>
      <c r="G745" s="22">
        <v>251</v>
      </c>
      <c r="H745" s="22">
        <v>490</v>
      </c>
      <c r="I74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45" s="65">
        <f xml:space="preserve"> CustomerData[[#This Row],[Quantity]] *CustomerData[[#This Row],[Cost]]</f>
        <v>624990</v>
      </c>
      <c r="K745" s="65">
        <f xml:space="preserve"> CustomerData[[#This Row],[Quantity]] * CustomerData[[#This Row],[Price]]</f>
        <v>1220100</v>
      </c>
      <c r="L745" s="65">
        <f xml:space="preserve"> CustomerData[[#This Row],[Price]] * CustomerData[[#This Row],[Discount]]</f>
        <v>122.5</v>
      </c>
      <c r="M745" s="67">
        <f xml:space="preserve"> (CustomerData[[#This Row],[Total_Revenue]]-CustomerData[[#This Row],[Discount_Amount]]) - CustomerData[[#This Row],[Total_Cost]]</f>
        <v>594987.5</v>
      </c>
      <c r="N745" s="69" t="str">
        <f xml:space="preserve"> IF(CustomerData[[#This Row],[Profit/Loss]] &lt; 0, "Loss", IF(CustomerData[[#This Row],[Profit/Loss]] &gt; 0, "Profit"))</f>
        <v>Profit</v>
      </c>
    </row>
    <row r="746" spans="1:14" ht="15.75" customHeight="1" x14ac:dyDescent="0.25">
      <c r="A746" s="22">
        <v>745</v>
      </c>
      <c r="B746" s="22" t="s">
        <v>935</v>
      </c>
      <c r="C746" s="22">
        <v>38</v>
      </c>
      <c r="D746" s="22" t="s">
        <v>190</v>
      </c>
      <c r="E74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46" s="22">
        <v>1392</v>
      </c>
      <c r="G746" s="22">
        <v>184</v>
      </c>
      <c r="H746" s="22">
        <v>422</v>
      </c>
      <c r="I74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46" s="65">
        <f xml:space="preserve"> CustomerData[[#This Row],[Quantity]] *CustomerData[[#This Row],[Cost]]</f>
        <v>256128</v>
      </c>
      <c r="K746" s="65">
        <f xml:space="preserve"> CustomerData[[#This Row],[Quantity]] * CustomerData[[#This Row],[Price]]</f>
        <v>587424</v>
      </c>
      <c r="L746" s="65">
        <f xml:space="preserve"> CustomerData[[#This Row],[Price]] * CustomerData[[#This Row],[Discount]]</f>
        <v>63.3</v>
      </c>
      <c r="M746" s="67">
        <f xml:space="preserve"> (CustomerData[[#This Row],[Total_Revenue]]-CustomerData[[#This Row],[Discount_Amount]]) - CustomerData[[#This Row],[Total_Cost]]</f>
        <v>331232.69999999995</v>
      </c>
      <c r="N746" s="69" t="str">
        <f xml:space="preserve"> IF(CustomerData[[#This Row],[Profit/Loss]] &lt; 0, "Loss", IF(CustomerData[[#This Row],[Profit/Loss]] &gt; 0, "Profit"))</f>
        <v>Profit</v>
      </c>
    </row>
    <row r="747" spans="1:14" ht="15.75" customHeight="1" x14ac:dyDescent="0.25">
      <c r="A747" s="22">
        <v>746</v>
      </c>
      <c r="B747" s="22" t="s">
        <v>936</v>
      </c>
      <c r="C747" s="22">
        <v>59</v>
      </c>
      <c r="D747" s="22" t="s">
        <v>192</v>
      </c>
      <c r="E74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47" s="22">
        <v>1039</v>
      </c>
      <c r="G747" s="22">
        <v>286</v>
      </c>
      <c r="H747" s="22">
        <v>237</v>
      </c>
      <c r="I74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47" s="65">
        <f xml:space="preserve"> CustomerData[[#This Row],[Quantity]] *CustomerData[[#This Row],[Cost]]</f>
        <v>297154</v>
      </c>
      <c r="K747" s="65">
        <f xml:space="preserve"> CustomerData[[#This Row],[Quantity]] * CustomerData[[#This Row],[Price]]</f>
        <v>246243</v>
      </c>
      <c r="L747" s="65">
        <f xml:space="preserve"> CustomerData[[#This Row],[Price]] * CustomerData[[#This Row],[Discount]]</f>
        <v>35.549999999999997</v>
      </c>
      <c r="M747" s="67">
        <f xml:space="preserve"> (CustomerData[[#This Row],[Total_Revenue]]-CustomerData[[#This Row],[Discount_Amount]]) - CustomerData[[#This Row],[Total_Cost]]</f>
        <v>-50946.549999999988</v>
      </c>
      <c r="N747" s="69" t="str">
        <f xml:space="preserve"> IF(CustomerData[[#This Row],[Profit/Loss]] &lt; 0, "Loss", IF(CustomerData[[#This Row],[Profit/Loss]] &gt; 0, "Profit"))</f>
        <v>Loss</v>
      </c>
    </row>
    <row r="748" spans="1:14" ht="15.75" customHeight="1" x14ac:dyDescent="0.25">
      <c r="A748" s="22">
        <v>747</v>
      </c>
      <c r="B748" s="22" t="s">
        <v>937</v>
      </c>
      <c r="C748" s="22">
        <v>38</v>
      </c>
      <c r="D748" s="22" t="s">
        <v>190</v>
      </c>
      <c r="E74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48" s="22">
        <v>1230</v>
      </c>
      <c r="G748" s="22">
        <v>312</v>
      </c>
      <c r="H748" s="22">
        <v>534</v>
      </c>
      <c r="I74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48" s="65">
        <f xml:space="preserve"> CustomerData[[#This Row],[Quantity]] *CustomerData[[#This Row],[Cost]]</f>
        <v>383760</v>
      </c>
      <c r="K748" s="65">
        <f xml:space="preserve"> CustomerData[[#This Row],[Quantity]] * CustomerData[[#This Row],[Price]]</f>
        <v>656820</v>
      </c>
      <c r="L748" s="65">
        <f xml:space="preserve"> CustomerData[[#This Row],[Price]] * CustomerData[[#This Row],[Discount]]</f>
        <v>80.099999999999994</v>
      </c>
      <c r="M748" s="67">
        <f xml:space="preserve"> (CustomerData[[#This Row],[Total_Revenue]]-CustomerData[[#This Row],[Discount_Amount]]) - CustomerData[[#This Row],[Total_Cost]]</f>
        <v>272979.90000000002</v>
      </c>
      <c r="N748" s="69" t="str">
        <f xml:space="preserve"> IF(CustomerData[[#This Row],[Profit/Loss]] &lt; 0, "Loss", IF(CustomerData[[#This Row],[Profit/Loss]] &gt; 0, "Profit"))</f>
        <v>Profit</v>
      </c>
    </row>
    <row r="749" spans="1:14" ht="15.75" customHeight="1" x14ac:dyDescent="0.25">
      <c r="A749" s="22">
        <v>748</v>
      </c>
      <c r="B749" s="22" t="s">
        <v>938</v>
      </c>
      <c r="C749" s="22">
        <v>20</v>
      </c>
      <c r="D749" s="22" t="s">
        <v>190</v>
      </c>
      <c r="E74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49" s="22">
        <v>1135</v>
      </c>
      <c r="G749" s="22">
        <v>125</v>
      </c>
      <c r="H749" s="22">
        <v>497</v>
      </c>
      <c r="I74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49" s="65">
        <f xml:space="preserve"> CustomerData[[#This Row],[Quantity]] *CustomerData[[#This Row],[Cost]]</f>
        <v>141875</v>
      </c>
      <c r="K749" s="65">
        <f xml:space="preserve"> CustomerData[[#This Row],[Quantity]] * CustomerData[[#This Row],[Price]]</f>
        <v>564095</v>
      </c>
      <c r="L749" s="65">
        <f xml:space="preserve"> CustomerData[[#This Row],[Price]] * CustomerData[[#This Row],[Discount]]</f>
        <v>74.55</v>
      </c>
      <c r="M749" s="67">
        <f xml:space="preserve"> (CustomerData[[#This Row],[Total_Revenue]]-CustomerData[[#This Row],[Discount_Amount]]) - CustomerData[[#This Row],[Total_Cost]]</f>
        <v>422145.44999999995</v>
      </c>
      <c r="N749" s="69" t="str">
        <f xml:space="preserve"> IF(CustomerData[[#This Row],[Profit/Loss]] &lt; 0, "Loss", IF(CustomerData[[#This Row],[Profit/Loss]] &gt; 0, "Profit"))</f>
        <v>Profit</v>
      </c>
    </row>
    <row r="750" spans="1:14" ht="15.75" customHeight="1" x14ac:dyDescent="0.25">
      <c r="A750" s="22">
        <v>749</v>
      </c>
      <c r="B750" s="22" t="s">
        <v>939</v>
      </c>
      <c r="C750" s="22">
        <v>70</v>
      </c>
      <c r="D750" s="22" t="s">
        <v>192</v>
      </c>
      <c r="E75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50" s="22">
        <v>2275</v>
      </c>
      <c r="G750" s="22">
        <v>313</v>
      </c>
      <c r="H750" s="22">
        <v>233</v>
      </c>
      <c r="I75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50" s="65">
        <f xml:space="preserve"> CustomerData[[#This Row],[Quantity]] *CustomerData[[#This Row],[Cost]]</f>
        <v>712075</v>
      </c>
      <c r="K750" s="65">
        <f xml:space="preserve"> CustomerData[[#This Row],[Quantity]] * CustomerData[[#This Row],[Price]]</f>
        <v>530075</v>
      </c>
      <c r="L750" s="65">
        <f xml:space="preserve"> CustomerData[[#This Row],[Price]] * CustomerData[[#This Row],[Discount]]</f>
        <v>58.25</v>
      </c>
      <c r="M750" s="67">
        <f xml:space="preserve"> (CustomerData[[#This Row],[Total_Revenue]]-CustomerData[[#This Row],[Discount_Amount]]) - CustomerData[[#This Row],[Total_Cost]]</f>
        <v>-182058.25</v>
      </c>
      <c r="N750" s="69" t="str">
        <f xml:space="preserve"> IF(CustomerData[[#This Row],[Profit/Loss]] &lt; 0, "Loss", IF(CustomerData[[#This Row],[Profit/Loss]] &gt; 0, "Profit"))</f>
        <v>Loss</v>
      </c>
    </row>
    <row r="751" spans="1:14" ht="15.75" customHeight="1" x14ac:dyDescent="0.25">
      <c r="A751" s="22">
        <v>750</v>
      </c>
      <c r="B751" s="22" t="s">
        <v>940</v>
      </c>
      <c r="C751" s="22">
        <v>29</v>
      </c>
      <c r="D751" s="22" t="s">
        <v>190</v>
      </c>
      <c r="E75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51" s="22">
        <v>2312</v>
      </c>
      <c r="G751" s="22">
        <v>396</v>
      </c>
      <c r="H751" s="22">
        <v>417</v>
      </c>
      <c r="I75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51" s="65">
        <f xml:space="preserve"> CustomerData[[#This Row],[Quantity]] *CustomerData[[#This Row],[Cost]]</f>
        <v>915552</v>
      </c>
      <c r="K751" s="65">
        <f xml:space="preserve"> CustomerData[[#This Row],[Quantity]] * CustomerData[[#This Row],[Price]]</f>
        <v>964104</v>
      </c>
      <c r="L751" s="65">
        <f xml:space="preserve"> CustomerData[[#This Row],[Price]] * CustomerData[[#This Row],[Discount]]</f>
        <v>104.25</v>
      </c>
      <c r="M751" s="67">
        <f xml:space="preserve"> (CustomerData[[#This Row],[Total_Revenue]]-CustomerData[[#This Row],[Discount_Amount]]) - CustomerData[[#This Row],[Total_Cost]]</f>
        <v>48447.75</v>
      </c>
      <c r="N751" s="69" t="str">
        <f xml:space="preserve"> IF(CustomerData[[#This Row],[Profit/Loss]] &lt; 0, "Loss", IF(CustomerData[[#This Row],[Profit/Loss]] &gt; 0, "Profit"))</f>
        <v>Profit</v>
      </c>
    </row>
    <row r="752" spans="1:14" ht="15.75" customHeight="1" x14ac:dyDescent="0.25">
      <c r="A752" s="22">
        <v>751</v>
      </c>
      <c r="B752" s="22" t="s">
        <v>941</v>
      </c>
      <c r="C752" s="22">
        <v>62</v>
      </c>
      <c r="D752" s="22" t="s">
        <v>192</v>
      </c>
      <c r="E75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52" s="22">
        <v>1836</v>
      </c>
      <c r="G752" s="22">
        <v>380</v>
      </c>
      <c r="H752" s="22">
        <v>520</v>
      </c>
      <c r="I75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52" s="65">
        <f xml:space="preserve"> CustomerData[[#This Row],[Quantity]] *CustomerData[[#This Row],[Cost]]</f>
        <v>697680</v>
      </c>
      <c r="K752" s="65">
        <f xml:space="preserve"> CustomerData[[#This Row],[Quantity]] * CustomerData[[#This Row],[Price]]</f>
        <v>954720</v>
      </c>
      <c r="L752" s="65">
        <f xml:space="preserve"> CustomerData[[#This Row],[Price]] * CustomerData[[#This Row],[Discount]]</f>
        <v>130</v>
      </c>
      <c r="M752" s="67">
        <f xml:space="preserve"> (CustomerData[[#This Row],[Total_Revenue]]-CustomerData[[#This Row],[Discount_Amount]]) - CustomerData[[#This Row],[Total_Cost]]</f>
        <v>256910</v>
      </c>
      <c r="N752" s="69" t="str">
        <f xml:space="preserve"> IF(CustomerData[[#This Row],[Profit/Loss]] &lt; 0, "Loss", IF(CustomerData[[#This Row],[Profit/Loss]] &gt; 0, "Profit"))</f>
        <v>Profit</v>
      </c>
    </row>
    <row r="753" spans="1:14" ht="15.75" customHeight="1" x14ac:dyDescent="0.25">
      <c r="A753" s="22">
        <v>752</v>
      </c>
      <c r="B753" s="22" t="s">
        <v>942</v>
      </c>
      <c r="C753" s="22">
        <v>51</v>
      </c>
      <c r="D753" s="22" t="s">
        <v>190</v>
      </c>
      <c r="E75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53" s="22">
        <v>1726</v>
      </c>
      <c r="G753" s="22">
        <v>133</v>
      </c>
      <c r="H753" s="22">
        <v>356</v>
      </c>
      <c r="I75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53" s="65">
        <f xml:space="preserve"> CustomerData[[#This Row],[Quantity]] *CustomerData[[#This Row],[Cost]]</f>
        <v>229558</v>
      </c>
      <c r="K753" s="65">
        <f xml:space="preserve"> CustomerData[[#This Row],[Quantity]] * CustomerData[[#This Row],[Price]]</f>
        <v>614456</v>
      </c>
      <c r="L753" s="65">
        <f xml:space="preserve"> CustomerData[[#This Row],[Price]] * CustomerData[[#This Row],[Discount]]</f>
        <v>89</v>
      </c>
      <c r="M753" s="67">
        <f xml:space="preserve"> (CustomerData[[#This Row],[Total_Revenue]]-CustomerData[[#This Row],[Discount_Amount]]) - CustomerData[[#This Row],[Total_Cost]]</f>
        <v>384809</v>
      </c>
      <c r="N753" s="69" t="str">
        <f xml:space="preserve"> IF(CustomerData[[#This Row],[Profit/Loss]] &lt; 0, "Loss", IF(CustomerData[[#This Row],[Profit/Loss]] &gt; 0, "Profit"))</f>
        <v>Profit</v>
      </c>
    </row>
    <row r="754" spans="1:14" ht="15.75" customHeight="1" x14ac:dyDescent="0.25">
      <c r="A754" s="22">
        <v>753</v>
      </c>
      <c r="B754" s="22" t="s">
        <v>943</v>
      </c>
      <c r="C754" s="22">
        <v>56</v>
      </c>
      <c r="D754" s="22" t="s">
        <v>192</v>
      </c>
      <c r="E75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54" s="22">
        <v>1305</v>
      </c>
      <c r="G754" s="22">
        <v>373</v>
      </c>
      <c r="H754" s="22">
        <v>399</v>
      </c>
      <c r="I75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54" s="65">
        <f xml:space="preserve"> CustomerData[[#This Row],[Quantity]] *CustomerData[[#This Row],[Cost]]</f>
        <v>486765</v>
      </c>
      <c r="K754" s="65">
        <f xml:space="preserve"> CustomerData[[#This Row],[Quantity]] * CustomerData[[#This Row],[Price]]</f>
        <v>520695</v>
      </c>
      <c r="L754" s="65">
        <f xml:space="preserve"> CustomerData[[#This Row],[Price]] * CustomerData[[#This Row],[Discount]]</f>
        <v>59.849999999999994</v>
      </c>
      <c r="M754" s="67">
        <f xml:space="preserve"> (CustomerData[[#This Row],[Total_Revenue]]-CustomerData[[#This Row],[Discount_Amount]]) - CustomerData[[#This Row],[Total_Cost]]</f>
        <v>33870.150000000023</v>
      </c>
      <c r="N754" s="69" t="str">
        <f xml:space="preserve"> IF(CustomerData[[#This Row],[Profit/Loss]] &lt; 0, "Loss", IF(CustomerData[[#This Row],[Profit/Loss]] &gt; 0, "Profit"))</f>
        <v>Profit</v>
      </c>
    </row>
    <row r="755" spans="1:14" ht="15.75" customHeight="1" x14ac:dyDescent="0.25">
      <c r="A755" s="22">
        <v>754</v>
      </c>
      <c r="B755" s="22" t="s">
        <v>944</v>
      </c>
      <c r="C755" s="22">
        <v>60</v>
      </c>
      <c r="D755" s="22" t="s">
        <v>190</v>
      </c>
      <c r="E75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55" s="22">
        <v>1347</v>
      </c>
      <c r="G755" s="22">
        <v>153</v>
      </c>
      <c r="H755" s="22">
        <v>379</v>
      </c>
      <c r="I75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55" s="65">
        <f xml:space="preserve"> CustomerData[[#This Row],[Quantity]] *CustomerData[[#This Row],[Cost]]</f>
        <v>206091</v>
      </c>
      <c r="K755" s="65">
        <f xml:space="preserve"> CustomerData[[#This Row],[Quantity]] * CustomerData[[#This Row],[Price]]</f>
        <v>510513</v>
      </c>
      <c r="L755" s="65">
        <f xml:space="preserve"> CustomerData[[#This Row],[Price]] * CustomerData[[#This Row],[Discount]]</f>
        <v>56.85</v>
      </c>
      <c r="M755" s="67">
        <f xml:space="preserve"> (CustomerData[[#This Row],[Total_Revenue]]-CustomerData[[#This Row],[Discount_Amount]]) - CustomerData[[#This Row],[Total_Cost]]</f>
        <v>304365.15000000002</v>
      </c>
      <c r="N755" s="69" t="str">
        <f xml:space="preserve"> IF(CustomerData[[#This Row],[Profit/Loss]] &lt; 0, "Loss", IF(CustomerData[[#This Row],[Profit/Loss]] &gt; 0, "Profit"))</f>
        <v>Profit</v>
      </c>
    </row>
    <row r="756" spans="1:14" ht="15.75" customHeight="1" x14ac:dyDescent="0.25">
      <c r="A756" s="22">
        <v>755</v>
      </c>
      <c r="B756" s="22" t="s">
        <v>945</v>
      </c>
      <c r="C756" s="22">
        <v>73</v>
      </c>
      <c r="D756" s="22" t="s">
        <v>190</v>
      </c>
      <c r="E75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56" s="22">
        <v>1452</v>
      </c>
      <c r="G756" s="22">
        <v>112</v>
      </c>
      <c r="H756" s="22">
        <v>531</v>
      </c>
      <c r="I75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56" s="65">
        <f xml:space="preserve"> CustomerData[[#This Row],[Quantity]] *CustomerData[[#This Row],[Cost]]</f>
        <v>162624</v>
      </c>
      <c r="K756" s="65">
        <f xml:space="preserve"> CustomerData[[#This Row],[Quantity]] * CustomerData[[#This Row],[Price]]</f>
        <v>771012</v>
      </c>
      <c r="L756" s="65">
        <f xml:space="preserve"> CustomerData[[#This Row],[Price]] * CustomerData[[#This Row],[Discount]]</f>
        <v>79.649999999999991</v>
      </c>
      <c r="M756" s="67">
        <f xml:space="preserve"> (CustomerData[[#This Row],[Total_Revenue]]-CustomerData[[#This Row],[Discount_Amount]]) - CustomerData[[#This Row],[Total_Cost]]</f>
        <v>608308.35</v>
      </c>
      <c r="N756" s="69" t="str">
        <f xml:space="preserve"> IF(CustomerData[[#This Row],[Profit/Loss]] &lt; 0, "Loss", IF(CustomerData[[#This Row],[Profit/Loss]] &gt; 0, "Profit"))</f>
        <v>Profit</v>
      </c>
    </row>
    <row r="757" spans="1:14" ht="15.75" customHeight="1" x14ac:dyDescent="0.25">
      <c r="A757" s="22">
        <v>756</v>
      </c>
      <c r="B757" s="22" t="s">
        <v>946</v>
      </c>
      <c r="C757" s="22">
        <v>54</v>
      </c>
      <c r="D757" s="22" t="s">
        <v>190</v>
      </c>
      <c r="E75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57" s="22">
        <v>1170</v>
      </c>
      <c r="G757" s="22">
        <v>288</v>
      </c>
      <c r="H757" s="22">
        <v>385</v>
      </c>
      <c r="I75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57" s="65">
        <f xml:space="preserve"> CustomerData[[#This Row],[Quantity]] *CustomerData[[#This Row],[Cost]]</f>
        <v>336960</v>
      </c>
      <c r="K757" s="65">
        <f xml:space="preserve"> CustomerData[[#This Row],[Quantity]] * CustomerData[[#This Row],[Price]]</f>
        <v>450450</v>
      </c>
      <c r="L757" s="65">
        <f xml:space="preserve"> CustomerData[[#This Row],[Price]] * CustomerData[[#This Row],[Discount]]</f>
        <v>57.75</v>
      </c>
      <c r="M757" s="67">
        <f xml:space="preserve"> (CustomerData[[#This Row],[Total_Revenue]]-CustomerData[[#This Row],[Discount_Amount]]) - CustomerData[[#This Row],[Total_Cost]]</f>
        <v>113432.25</v>
      </c>
      <c r="N757" s="69" t="str">
        <f xml:space="preserve"> IF(CustomerData[[#This Row],[Profit/Loss]] &lt; 0, "Loss", IF(CustomerData[[#This Row],[Profit/Loss]] &gt; 0, "Profit"))</f>
        <v>Profit</v>
      </c>
    </row>
    <row r="758" spans="1:14" ht="15.75" customHeight="1" x14ac:dyDescent="0.25">
      <c r="A758" s="22">
        <v>757</v>
      </c>
      <c r="B758" s="22" t="s">
        <v>947</v>
      </c>
      <c r="C758" s="22">
        <v>51</v>
      </c>
      <c r="D758" s="22" t="s">
        <v>190</v>
      </c>
      <c r="E75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58" s="22">
        <v>1049</v>
      </c>
      <c r="G758" s="22">
        <v>328</v>
      </c>
      <c r="H758" s="22">
        <v>336</v>
      </c>
      <c r="I75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58" s="65">
        <f xml:space="preserve"> CustomerData[[#This Row],[Quantity]] *CustomerData[[#This Row],[Cost]]</f>
        <v>344072</v>
      </c>
      <c r="K758" s="65">
        <f xml:space="preserve"> CustomerData[[#This Row],[Quantity]] * CustomerData[[#This Row],[Price]]</f>
        <v>352464</v>
      </c>
      <c r="L758" s="65">
        <f xml:space="preserve"> CustomerData[[#This Row],[Price]] * CustomerData[[#This Row],[Discount]]</f>
        <v>50.4</v>
      </c>
      <c r="M758" s="67">
        <f xml:space="preserve"> (CustomerData[[#This Row],[Total_Revenue]]-CustomerData[[#This Row],[Discount_Amount]]) - CustomerData[[#This Row],[Total_Cost]]</f>
        <v>8341.5999999999767</v>
      </c>
      <c r="N758" s="69" t="str">
        <f xml:space="preserve"> IF(CustomerData[[#This Row],[Profit/Loss]] &lt; 0, "Loss", IF(CustomerData[[#This Row],[Profit/Loss]] &gt; 0, "Profit"))</f>
        <v>Profit</v>
      </c>
    </row>
    <row r="759" spans="1:14" ht="15.75" customHeight="1" x14ac:dyDescent="0.25">
      <c r="A759" s="22">
        <v>758</v>
      </c>
      <c r="B759" s="22" t="s">
        <v>948</v>
      </c>
      <c r="C759" s="22">
        <v>20</v>
      </c>
      <c r="D759" s="22" t="s">
        <v>192</v>
      </c>
      <c r="E75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59" s="22">
        <v>1009</v>
      </c>
      <c r="G759" s="22">
        <v>218</v>
      </c>
      <c r="H759" s="22">
        <v>508</v>
      </c>
      <c r="I75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59" s="65">
        <f xml:space="preserve"> CustomerData[[#This Row],[Quantity]] *CustomerData[[#This Row],[Cost]]</f>
        <v>219962</v>
      </c>
      <c r="K759" s="65">
        <f xml:space="preserve"> CustomerData[[#This Row],[Quantity]] * CustomerData[[#This Row],[Price]]</f>
        <v>512572</v>
      </c>
      <c r="L759" s="65">
        <f xml:space="preserve"> CustomerData[[#This Row],[Price]] * CustomerData[[#This Row],[Discount]]</f>
        <v>76.2</v>
      </c>
      <c r="M759" s="67">
        <f xml:space="preserve"> (CustomerData[[#This Row],[Total_Revenue]]-CustomerData[[#This Row],[Discount_Amount]]) - CustomerData[[#This Row],[Total_Cost]]</f>
        <v>292533.8</v>
      </c>
      <c r="N759" s="69" t="str">
        <f xml:space="preserve"> IF(CustomerData[[#This Row],[Profit/Loss]] &lt; 0, "Loss", IF(CustomerData[[#This Row],[Profit/Loss]] &gt; 0, "Profit"))</f>
        <v>Profit</v>
      </c>
    </row>
    <row r="760" spans="1:14" ht="15.75" customHeight="1" x14ac:dyDescent="0.25">
      <c r="A760" s="22">
        <v>759</v>
      </c>
      <c r="B760" s="22" t="s">
        <v>949</v>
      </c>
      <c r="C760" s="22">
        <v>56</v>
      </c>
      <c r="D760" s="22" t="s">
        <v>190</v>
      </c>
      <c r="E76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60" s="22">
        <v>1231</v>
      </c>
      <c r="G760" s="22">
        <v>355</v>
      </c>
      <c r="H760" s="22">
        <v>349</v>
      </c>
      <c r="I76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60" s="65">
        <f xml:space="preserve"> CustomerData[[#This Row],[Quantity]] *CustomerData[[#This Row],[Cost]]</f>
        <v>437005</v>
      </c>
      <c r="K760" s="65">
        <f xml:space="preserve"> CustomerData[[#This Row],[Quantity]] * CustomerData[[#This Row],[Price]]</f>
        <v>429619</v>
      </c>
      <c r="L760" s="65">
        <f xml:space="preserve"> CustomerData[[#This Row],[Price]] * CustomerData[[#This Row],[Discount]]</f>
        <v>52.35</v>
      </c>
      <c r="M760" s="67">
        <f xml:space="preserve"> (CustomerData[[#This Row],[Total_Revenue]]-CustomerData[[#This Row],[Discount_Amount]]) - CustomerData[[#This Row],[Total_Cost]]</f>
        <v>-7438.3499999999767</v>
      </c>
      <c r="N760" s="69" t="str">
        <f xml:space="preserve"> IF(CustomerData[[#This Row],[Profit/Loss]] &lt; 0, "Loss", IF(CustomerData[[#This Row],[Profit/Loss]] &gt; 0, "Profit"))</f>
        <v>Loss</v>
      </c>
    </row>
    <row r="761" spans="1:14" ht="15.75" customHeight="1" x14ac:dyDescent="0.25">
      <c r="A761" s="22">
        <v>760</v>
      </c>
      <c r="B761" s="22" t="s">
        <v>950</v>
      </c>
      <c r="C761" s="22">
        <v>71</v>
      </c>
      <c r="D761" s="22" t="s">
        <v>190</v>
      </c>
      <c r="E76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61" s="22">
        <v>2313</v>
      </c>
      <c r="G761" s="22">
        <v>124</v>
      </c>
      <c r="H761" s="22">
        <v>292</v>
      </c>
      <c r="I76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61" s="65">
        <f xml:space="preserve"> CustomerData[[#This Row],[Quantity]] *CustomerData[[#This Row],[Cost]]</f>
        <v>286812</v>
      </c>
      <c r="K761" s="65">
        <f xml:space="preserve"> CustomerData[[#This Row],[Quantity]] * CustomerData[[#This Row],[Price]]</f>
        <v>675396</v>
      </c>
      <c r="L761" s="65">
        <f xml:space="preserve"> CustomerData[[#This Row],[Price]] * CustomerData[[#This Row],[Discount]]</f>
        <v>73</v>
      </c>
      <c r="M761" s="67">
        <f xml:space="preserve"> (CustomerData[[#This Row],[Total_Revenue]]-CustomerData[[#This Row],[Discount_Amount]]) - CustomerData[[#This Row],[Total_Cost]]</f>
        <v>388511</v>
      </c>
      <c r="N761" s="69" t="str">
        <f xml:space="preserve"> IF(CustomerData[[#This Row],[Profit/Loss]] &lt; 0, "Loss", IF(CustomerData[[#This Row],[Profit/Loss]] &gt; 0, "Profit"))</f>
        <v>Profit</v>
      </c>
    </row>
    <row r="762" spans="1:14" ht="15.75" customHeight="1" x14ac:dyDescent="0.25">
      <c r="A762" s="22">
        <v>761</v>
      </c>
      <c r="B762" s="22" t="s">
        <v>951</v>
      </c>
      <c r="C762" s="22">
        <v>20</v>
      </c>
      <c r="D762" s="22" t="s">
        <v>190</v>
      </c>
      <c r="E76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62" s="22">
        <v>2031</v>
      </c>
      <c r="G762" s="22">
        <v>102</v>
      </c>
      <c r="H762" s="22">
        <v>480</v>
      </c>
      <c r="I76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62" s="65">
        <f xml:space="preserve"> CustomerData[[#This Row],[Quantity]] *CustomerData[[#This Row],[Cost]]</f>
        <v>207162</v>
      </c>
      <c r="K762" s="65">
        <f xml:space="preserve"> CustomerData[[#This Row],[Quantity]] * CustomerData[[#This Row],[Price]]</f>
        <v>974880</v>
      </c>
      <c r="L762" s="65">
        <f xml:space="preserve"> CustomerData[[#This Row],[Price]] * CustomerData[[#This Row],[Discount]]</f>
        <v>120</v>
      </c>
      <c r="M762" s="67">
        <f xml:space="preserve"> (CustomerData[[#This Row],[Total_Revenue]]-CustomerData[[#This Row],[Discount_Amount]]) - CustomerData[[#This Row],[Total_Cost]]</f>
        <v>767598</v>
      </c>
      <c r="N762" s="69" t="str">
        <f xml:space="preserve"> IF(CustomerData[[#This Row],[Profit/Loss]] &lt; 0, "Loss", IF(CustomerData[[#This Row],[Profit/Loss]] &gt; 0, "Profit"))</f>
        <v>Profit</v>
      </c>
    </row>
    <row r="763" spans="1:14" ht="15.75" customHeight="1" x14ac:dyDescent="0.25">
      <c r="A763" s="22">
        <v>762</v>
      </c>
      <c r="B763" s="22" t="s">
        <v>952</v>
      </c>
      <c r="C763" s="22">
        <v>33</v>
      </c>
      <c r="D763" s="22" t="s">
        <v>190</v>
      </c>
      <c r="E76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63" s="22">
        <v>1537</v>
      </c>
      <c r="G763" s="22">
        <v>246</v>
      </c>
      <c r="H763" s="22">
        <v>545</v>
      </c>
      <c r="I76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63" s="65">
        <f xml:space="preserve"> CustomerData[[#This Row],[Quantity]] *CustomerData[[#This Row],[Cost]]</f>
        <v>378102</v>
      </c>
      <c r="K763" s="65">
        <f xml:space="preserve"> CustomerData[[#This Row],[Quantity]] * CustomerData[[#This Row],[Price]]</f>
        <v>837665</v>
      </c>
      <c r="L763" s="65">
        <f xml:space="preserve"> CustomerData[[#This Row],[Price]] * CustomerData[[#This Row],[Discount]]</f>
        <v>136.25</v>
      </c>
      <c r="M763" s="67">
        <f xml:space="preserve"> (CustomerData[[#This Row],[Total_Revenue]]-CustomerData[[#This Row],[Discount_Amount]]) - CustomerData[[#This Row],[Total_Cost]]</f>
        <v>459426.75</v>
      </c>
      <c r="N763" s="69" t="str">
        <f xml:space="preserve"> IF(CustomerData[[#This Row],[Profit/Loss]] &lt; 0, "Loss", IF(CustomerData[[#This Row],[Profit/Loss]] &gt; 0, "Profit"))</f>
        <v>Profit</v>
      </c>
    </row>
    <row r="764" spans="1:14" ht="15.75" customHeight="1" x14ac:dyDescent="0.25">
      <c r="A764" s="22">
        <v>763</v>
      </c>
      <c r="B764" s="22" t="s">
        <v>953</v>
      </c>
      <c r="C764" s="22">
        <v>81</v>
      </c>
      <c r="D764" s="22" t="s">
        <v>190</v>
      </c>
      <c r="E76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64" s="22">
        <v>1109</v>
      </c>
      <c r="G764" s="22">
        <v>145</v>
      </c>
      <c r="H764" s="22">
        <v>502</v>
      </c>
      <c r="I76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64" s="65">
        <f xml:space="preserve"> CustomerData[[#This Row],[Quantity]] *CustomerData[[#This Row],[Cost]]</f>
        <v>160805</v>
      </c>
      <c r="K764" s="65">
        <f xml:space="preserve"> CustomerData[[#This Row],[Quantity]] * CustomerData[[#This Row],[Price]]</f>
        <v>556718</v>
      </c>
      <c r="L764" s="65">
        <f xml:space="preserve"> CustomerData[[#This Row],[Price]] * CustomerData[[#This Row],[Discount]]</f>
        <v>75.3</v>
      </c>
      <c r="M764" s="67">
        <f xml:space="preserve"> (CustomerData[[#This Row],[Total_Revenue]]-CustomerData[[#This Row],[Discount_Amount]]) - CustomerData[[#This Row],[Total_Cost]]</f>
        <v>395837.69999999995</v>
      </c>
      <c r="N764" s="69" t="str">
        <f xml:space="preserve"> IF(CustomerData[[#This Row],[Profit/Loss]] &lt; 0, "Loss", IF(CustomerData[[#This Row],[Profit/Loss]] &gt; 0, "Profit"))</f>
        <v>Profit</v>
      </c>
    </row>
    <row r="765" spans="1:14" ht="15.75" customHeight="1" x14ac:dyDescent="0.25">
      <c r="A765" s="22">
        <v>764</v>
      </c>
      <c r="B765" s="22" t="s">
        <v>954</v>
      </c>
      <c r="C765" s="22">
        <v>45</v>
      </c>
      <c r="D765" s="22" t="s">
        <v>190</v>
      </c>
      <c r="E76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65" s="22">
        <v>2217</v>
      </c>
      <c r="G765" s="22">
        <v>144</v>
      </c>
      <c r="H765" s="22">
        <v>360</v>
      </c>
      <c r="I76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65" s="65">
        <f xml:space="preserve"> CustomerData[[#This Row],[Quantity]] *CustomerData[[#This Row],[Cost]]</f>
        <v>319248</v>
      </c>
      <c r="K765" s="65">
        <f xml:space="preserve"> CustomerData[[#This Row],[Quantity]] * CustomerData[[#This Row],[Price]]</f>
        <v>798120</v>
      </c>
      <c r="L765" s="65">
        <f xml:space="preserve"> CustomerData[[#This Row],[Price]] * CustomerData[[#This Row],[Discount]]</f>
        <v>90</v>
      </c>
      <c r="M765" s="67">
        <f xml:space="preserve"> (CustomerData[[#This Row],[Total_Revenue]]-CustomerData[[#This Row],[Discount_Amount]]) - CustomerData[[#This Row],[Total_Cost]]</f>
        <v>478782</v>
      </c>
      <c r="N765" s="69" t="str">
        <f xml:space="preserve"> IF(CustomerData[[#This Row],[Profit/Loss]] &lt; 0, "Loss", IF(CustomerData[[#This Row],[Profit/Loss]] &gt; 0, "Profit"))</f>
        <v>Profit</v>
      </c>
    </row>
    <row r="766" spans="1:14" ht="15.75" customHeight="1" x14ac:dyDescent="0.25">
      <c r="A766" s="22">
        <v>765</v>
      </c>
      <c r="B766" s="22" t="s">
        <v>955</v>
      </c>
      <c r="C766" s="22">
        <v>38</v>
      </c>
      <c r="D766" s="22" t="s">
        <v>192</v>
      </c>
      <c r="E76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66" s="22">
        <v>1120</v>
      </c>
      <c r="G766" s="22">
        <v>220</v>
      </c>
      <c r="H766" s="22">
        <v>355</v>
      </c>
      <c r="I76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66" s="65">
        <f xml:space="preserve"> CustomerData[[#This Row],[Quantity]] *CustomerData[[#This Row],[Cost]]</f>
        <v>246400</v>
      </c>
      <c r="K766" s="65">
        <f xml:space="preserve"> CustomerData[[#This Row],[Quantity]] * CustomerData[[#This Row],[Price]]</f>
        <v>397600</v>
      </c>
      <c r="L766" s="65">
        <f xml:space="preserve"> CustomerData[[#This Row],[Price]] * CustomerData[[#This Row],[Discount]]</f>
        <v>53.25</v>
      </c>
      <c r="M766" s="67">
        <f xml:space="preserve"> (CustomerData[[#This Row],[Total_Revenue]]-CustomerData[[#This Row],[Discount_Amount]]) - CustomerData[[#This Row],[Total_Cost]]</f>
        <v>151146.75</v>
      </c>
      <c r="N766" s="69" t="str">
        <f xml:space="preserve"> IF(CustomerData[[#This Row],[Profit/Loss]] &lt; 0, "Loss", IF(CustomerData[[#This Row],[Profit/Loss]] &gt; 0, "Profit"))</f>
        <v>Profit</v>
      </c>
    </row>
    <row r="767" spans="1:14" ht="15.75" customHeight="1" x14ac:dyDescent="0.25">
      <c r="A767" s="22">
        <v>766</v>
      </c>
      <c r="B767" s="22" t="s">
        <v>956</v>
      </c>
      <c r="C767" s="22">
        <v>39</v>
      </c>
      <c r="D767" s="22" t="s">
        <v>190</v>
      </c>
      <c r="E76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67" s="22">
        <v>1664</v>
      </c>
      <c r="G767" s="22">
        <v>248</v>
      </c>
      <c r="H767" s="22">
        <v>481</v>
      </c>
      <c r="I76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67" s="65">
        <f xml:space="preserve"> CustomerData[[#This Row],[Quantity]] *CustomerData[[#This Row],[Cost]]</f>
        <v>412672</v>
      </c>
      <c r="K767" s="65">
        <f xml:space="preserve"> CustomerData[[#This Row],[Quantity]] * CustomerData[[#This Row],[Price]]</f>
        <v>800384</v>
      </c>
      <c r="L767" s="65">
        <f xml:space="preserve"> CustomerData[[#This Row],[Price]] * CustomerData[[#This Row],[Discount]]</f>
        <v>120.25</v>
      </c>
      <c r="M767" s="67">
        <f xml:space="preserve"> (CustomerData[[#This Row],[Total_Revenue]]-CustomerData[[#This Row],[Discount_Amount]]) - CustomerData[[#This Row],[Total_Cost]]</f>
        <v>387591.75</v>
      </c>
      <c r="N767" s="69" t="str">
        <f xml:space="preserve"> IF(CustomerData[[#This Row],[Profit/Loss]] &lt; 0, "Loss", IF(CustomerData[[#This Row],[Profit/Loss]] &gt; 0, "Profit"))</f>
        <v>Profit</v>
      </c>
    </row>
    <row r="768" spans="1:14" ht="15.75" customHeight="1" x14ac:dyDescent="0.25">
      <c r="A768" s="22">
        <v>767</v>
      </c>
      <c r="B768" s="22" t="s">
        <v>957</v>
      </c>
      <c r="C768" s="22">
        <v>50</v>
      </c>
      <c r="D768" s="22" t="s">
        <v>192</v>
      </c>
      <c r="E76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68" s="22">
        <v>1747</v>
      </c>
      <c r="G768" s="22">
        <v>355</v>
      </c>
      <c r="H768" s="22">
        <v>400</v>
      </c>
      <c r="I76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68" s="65">
        <f xml:space="preserve"> CustomerData[[#This Row],[Quantity]] *CustomerData[[#This Row],[Cost]]</f>
        <v>620185</v>
      </c>
      <c r="K768" s="65">
        <f xml:space="preserve"> CustomerData[[#This Row],[Quantity]] * CustomerData[[#This Row],[Price]]</f>
        <v>698800</v>
      </c>
      <c r="L768" s="65">
        <f xml:space="preserve"> CustomerData[[#This Row],[Price]] * CustomerData[[#This Row],[Discount]]</f>
        <v>100</v>
      </c>
      <c r="M768" s="67">
        <f xml:space="preserve"> (CustomerData[[#This Row],[Total_Revenue]]-CustomerData[[#This Row],[Discount_Amount]]) - CustomerData[[#This Row],[Total_Cost]]</f>
        <v>78515</v>
      </c>
      <c r="N768" s="69" t="str">
        <f xml:space="preserve"> IF(CustomerData[[#This Row],[Profit/Loss]] &lt; 0, "Loss", IF(CustomerData[[#This Row],[Profit/Loss]] &gt; 0, "Profit"))</f>
        <v>Profit</v>
      </c>
    </row>
    <row r="769" spans="1:14" ht="15.75" customHeight="1" x14ac:dyDescent="0.25">
      <c r="A769" s="22">
        <v>768</v>
      </c>
      <c r="B769" s="22" t="s">
        <v>958</v>
      </c>
      <c r="C769" s="22">
        <v>21</v>
      </c>
      <c r="D769" s="22" t="s">
        <v>192</v>
      </c>
      <c r="E76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69" s="22">
        <v>2216</v>
      </c>
      <c r="G769" s="22">
        <v>292</v>
      </c>
      <c r="H769" s="22">
        <v>383</v>
      </c>
      <c r="I76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69" s="65">
        <f xml:space="preserve"> CustomerData[[#This Row],[Quantity]] *CustomerData[[#This Row],[Cost]]</f>
        <v>647072</v>
      </c>
      <c r="K769" s="65">
        <f xml:space="preserve"> CustomerData[[#This Row],[Quantity]] * CustomerData[[#This Row],[Price]]</f>
        <v>848728</v>
      </c>
      <c r="L769" s="65">
        <f xml:space="preserve"> CustomerData[[#This Row],[Price]] * CustomerData[[#This Row],[Discount]]</f>
        <v>95.75</v>
      </c>
      <c r="M769" s="67">
        <f xml:space="preserve"> (CustomerData[[#This Row],[Total_Revenue]]-CustomerData[[#This Row],[Discount_Amount]]) - CustomerData[[#This Row],[Total_Cost]]</f>
        <v>201560.25</v>
      </c>
      <c r="N769" s="69" t="str">
        <f xml:space="preserve"> IF(CustomerData[[#This Row],[Profit/Loss]] &lt; 0, "Loss", IF(CustomerData[[#This Row],[Profit/Loss]] &gt; 0, "Profit"))</f>
        <v>Profit</v>
      </c>
    </row>
    <row r="770" spans="1:14" ht="15.75" customHeight="1" x14ac:dyDescent="0.25">
      <c r="A770" s="22">
        <v>769</v>
      </c>
      <c r="B770" s="22" t="s">
        <v>959</v>
      </c>
      <c r="C770" s="22">
        <v>43</v>
      </c>
      <c r="D770" s="22" t="s">
        <v>190</v>
      </c>
      <c r="E77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70" s="22">
        <v>1471</v>
      </c>
      <c r="G770" s="22">
        <v>187</v>
      </c>
      <c r="H770" s="22">
        <v>396</v>
      </c>
      <c r="I77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70" s="65">
        <f xml:space="preserve"> CustomerData[[#This Row],[Quantity]] *CustomerData[[#This Row],[Cost]]</f>
        <v>275077</v>
      </c>
      <c r="K770" s="65">
        <f xml:space="preserve"> CustomerData[[#This Row],[Quantity]] * CustomerData[[#This Row],[Price]]</f>
        <v>582516</v>
      </c>
      <c r="L770" s="65">
        <f xml:space="preserve"> CustomerData[[#This Row],[Price]] * CustomerData[[#This Row],[Discount]]</f>
        <v>59.4</v>
      </c>
      <c r="M770" s="67">
        <f xml:space="preserve"> (CustomerData[[#This Row],[Total_Revenue]]-CustomerData[[#This Row],[Discount_Amount]]) - CustomerData[[#This Row],[Total_Cost]]</f>
        <v>307379.59999999998</v>
      </c>
      <c r="N770" s="69" t="str">
        <f xml:space="preserve"> IF(CustomerData[[#This Row],[Profit/Loss]] &lt; 0, "Loss", IF(CustomerData[[#This Row],[Profit/Loss]] &gt; 0, "Profit"))</f>
        <v>Profit</v>
      </c>
    </row>
    <row r="771" spans="1:14" ht="15.75" customHeight="1" x14ac:dyDescent="0.25">
      <c r="A771" s="22">
        <v>770</v>
      </c>
      <c r="B771" s="22" t="s">
        <v>960</v>
      </c>
      <c r="C771" s="22">
        <v>20</v>
      </c>
      <c r="D771" s="22" t="s">
        <v>192</v>
      </c>
      <c r="E77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71" s="22">
        <v>1462</v>
      </c>
      <c r="G771" s="22">
        <v>245</v>
      </c>
      <c r="H771" s="22">
        <v>522</v>
      </c>
      <c r="I77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71" s="65">
        <f xml:space="preserve"> CustomerData[[#This Row],[Quantity]] *CustomerData[[#This Row],[Cost]]</f>
        <v>358190</v>
      </c>
      <c r="K771" s="65">
        <f xml:space="preserve"> CustomerData[[#This Row],[Quantity]] * CustomerData[[#This Row],[Price]]</f>
        <v>763164</v>
      </c>
      <c r="L771" s="65">
        <f xml:space="preserve"> CustomerData[[#This Row],[Price]] * CustomerData[[#This Row],[Discount]]</f>
        <v>78.3</v>
      </c>
      <c r="M771" s="67">
        <f xml:space="preserve"> (CustomerData[[#This Row],[Total_Revenue]]-CustomerData[[#This Row],[Discount_Amount]]) - CustomerData[[#This Row],[Total_Cost]]</f>
        <v>404895.69999999995</v>
      </c>
      <c r="N771" s="69" t="str">
        <f xml:space="preserve"> IF(CustomerData[[#This Row],[Profit/Loss]] &lt; 0, "Loss", IF(CustomerData[[#This Row],[Profit/Loss]] &gt; 0, "Profit"))</f>
        <v>Profit</v>
      </c>
    </row>
    <row r="772" spans="1:14" ht="15.75" customHeight="1" x14ac:dyDescent="0.25">
      <c r="A772" s="22">
        <v>771</v>
      </c>
      <c r="B772" s="22" t="s">
        <v>961</v>
      </c>
      <c r="C772" s="22">
        <v>47</v>
      </c>
      <c r="D772" s="22" t="s">
        <v>192</v>
      </c>
      <c r="E77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72" s="22">
        <v>1483</v>
      </c>
      <c r="G772" s="22">
        <v>141</v>
      </c>
      <c r="H772" s="22">
        <v>449</v>
      </c>
      <c r="I77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72" s="65">
        <f xml:space="preserve"> CustomerData[[#This Row],[Quantity]] *CustomerData[[#This Row],[Cost]]</f>
        <v>209103</v>
      </c>
      <c r="K772" s="65">
        <f xml:space="preserve"> CustomerData[[#This Row],[Quantity]] * CustomerData[[#This Row],[Price]]</f>
        <v>665867</v>
      </c>
      <c r="L772" s="65">
        <f xml:space="preserve"> CustomerData[[#This Row],[Price]] * CustomerData[[#This Row],[Discount]]</f>
        <v>67.349999999999994</v>
      </c>
      <c r="M772" s="67">
        <f xml:space="preserve"> (CustomerData[[#This Row],[Total_Revenue]]-CustomerData[[#This Row],[Discount_Amount]]) - CustomerData[[#This Row],[Total_Cost]]</f>
        <v>456696.65</v>
      </c>
      <c r="N772" s="69" t="str">
        <f xml:space="preserve"> IF(CustomerData[[#This Row],[Profit/Loss]] &lt; 0, "Loss", IF(CustomerData[[#This Row],[Profit/Loss]] &gt; 0, "Profit"))</f>
        <v>Profit</v>
      </c>
    </row>
    <row r="773" spans="1:14" ht="15.75" customHeight="1" x14ac:dyDescent="0.25">
      <c r="A773" s="22">
        <v>772</v>
      </c>
      <c r="B773" s="22" t="s">
        <v>962</v>
      </c>
      <c r="C773" s="22">
        <v>15</v>
      </c>
      <c r="D773" s="22" t="s">
        <v>192</v>
      </c>
      <c r="E77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73" s="22">
        <v>2081</v>
      </c>
      <c r="G773" s="22">
        <v>269</v>
      </c>
      <c r="H773" s="22">
        <v>463</v>
      </c>
      <c r="I77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73" s="65">
        <f xml:space="preserve"> CustomerData[[#This Row],[Quantity]] *CustomerData[[#This Row],[Cost]]</f>
        <v>559789</v>
      </c>
      <c r="K773" s="65">
        <f xml:space="preserve"> CustomerData[[#This Row],[Quantity]] * CustomerData[[#This Row],[Price]]</f>
        <v>963503</v>
      </c>
      <c r="L773" s="65">
        <f xml:space="preserve"> CustomerData[[#This Row],[Price]] * CustomerData[[#This Row],[Discount]]</f>
        <v>115.75</v>
      </c>
      <c r="M773" s="67">
        <f xml:space="preserve"> (CustomerData[[#This Row],[Total_Revenue]]-CustomerData[[#This Row],[Discount_Amount]]) - CustomerData[[#This Row],[Total_Cost]]</f>
        <v>403598.25</v>
      </c>
      <c r="N773" s="69" t="str">
        <f xml:space="preserve"> IF(CustomerData[[#This Row],[Profit/Loss]] &lt; 0, "Loss", IF(CustomerData[[#This Row],[Profit/Loss]] &gt; 0, "Profit"))</f>
        <v>Profit</v>
      </c>
    </row>
    <row r="774" spans="1:14" ht="15.75" customHeight="1" x14ac:dyDescent="0.25">
      <c r="A774" s="22">
        <v>773</v>
      </c>
      <c r="B774" s="22" t="s">
        <v>963</v>
      </c>
      <c r="C774" s="22">
        <v>51</v>
      </c>
      <c r="D774" s="22" t="s">
        <v>192</v>
      </c>
      <c r="E77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74" s="22">
        <v>1416</v>
      </c>
      <c r="G774" s="22">
        <v>170</v>
      </c>
      <c r="H774" s="22">
        <v>468</v>
      </c>
      <c r="I77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74" s="65">
        <f xml:space="preserve"> CustomerData[[#This Row],[Quantity]] *CustomerData[[#This Row],[Cost]]</f>
        <v>240720</v>
      </c>
      <c r="K774" s="65">
        <f xml:space="preserve"> CustomerData[[#This Row],[Quantity]] * CustomerData[[#This Row],[Price]]</f>
        <v>662688</v>
      </c>
      <c r="L774" s="65">
        <f xml:space="preserve"> CustomerData[[#This Row],[Price]] * CustomerData[[#This Row],[Discount]]</f>
        <v>70.2</v>
      </c>
      <c r="M774" s="67">
        <f xml:space="preserve"> (CustomerData[[#This Row],[Total_Revenue]]-CustomerData[[#This Row],[Discount_Amount]]) - CustomerData[[#This Row],[Total_Cost]]</f>
        <v>421897.80000000005</v>
      </c>
      <c r="N774" s="69" t="str">
        <f xml:space="preserve"> IF(CustomerData[[#This Row],[Profit/Loss]] &lt; 0, "Loss", IF(CustomerData[[#This Row],[Profit/Loss]] &gt; 0, "Profit"))</f>
        <v>Profit</v>
      </c>
    </row>
    <row r="775" spans="1:14" ht="15.75" customHeight="1" x14ac:dyDescent="0.25">
      <c r="A775" s="22">
        <v>774</v>
      </c>
      <c r="B775" s="22" t="s">
        <v>964</v>
      </c>
      <c r="C775" s="22">
        <v>26</v>
      </c>
      <c r="D775" s="22" t="s">
        <v>192</v>
      </c>
      <c r="E77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75" s="22">
        <v>1476</v>
      </c>
      <c r="G775" s="22">
        <v>214</v>
      </c>
      <c r="H775" s="22">
        <v>400</v>
      </c>
      <c r="I77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75" s="65">
        <f xml:space="preserve"> CustomerData[[#This Row],[Quantity]] *CustomerData[[#This Row],[Cost]]</f>
        <v>315864</v>
      </c>
      <c r="K775" s="65">
        <f xml:space="preserve"> CustomerData[[#This Row],[Quantity]] * CustomerData[[#This Row],[Price]]</f>
        <v>590400</v>
      </c>
      <c r="L775" s="65">
        <f xml:space="preserve"> CustomerData[[#This Row],[Price]] * CustomerData[[#This Row],[Discount]]</f>
        <v>60</v>
      </c>
      <c r="M775" s="67">
        <f xml:space="preserve"> (CustomerData[[#This Row],[Total_Revenue]]-CustomerData[[#This Row],[Discount_Amount]]) - CustomerData[[#This Row],[Total_Cost]]</f>
        <v>274476</v>
      </c>
      <c r="N775" s="69" t="str">
        <f xml:space="preserve"> IF(CustomerData[[#This Row],[Profit/Loss]] &lt; 0, "Loss", IF(CustomerData[[#This Row],[Profit/Loss]] &gt; 0, "Profit"))</f>
        <v>Profit</v>
      </c>
    </row>
    <row r="776" spans="1:14" ht="15.75" customHeight="1" x14ac:dyDescent="0.25">
      <c r="A776" s="22">
        <v>775</v>
      </c>
      <c r="B776" s="22" t="s">
        <v>965</v>
      </c>
      <c r="C776" s="22">
        <v>64</v>
      </c>
      <c r="D776" s="22" t="s">
        <v>192</v>
      </c>
      <c r="E77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76" s="22">
        <v>1604</v>
      </c>
      <c r="G776" s="22">
        <v>355</v>
      </c>
      <c r="H776" s="22">
        <v>489</v>
      </c>
      <c r="I77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76" s="65">
        <f xml:space="preserve"> CustomerData[[#This Row],[Quantity]] *CustomerData[[#This Row],[Cost]]</f>
        <v>569420</v>
      </c>
      <c r="K776" s="65">
        <f xml:space="preserve"> CustomerData[[#This Row],[Quantity]] * CustomerData[[#This Row],[Price]]</f>
        <v>784356</v>
      </c>
      <c r="L776" s="65">
        <f xml:space="preserve"> CustomerData[[#This Row],[Price]] * CustomerData[[#This Row],[Discount]]</f>
        <v>122.25</v>
      </c>
      <c r="M776" s="67">
        <f xml:space="preserve"> (CustomerData[[#This Row],[Total_Revenue]]-CustomerData[[#This Row],[Discount_Amount]]) - CustomerData[[#This Row],[Total_Cost]]</f>
        <v>214813.75</v>
      </c>
      <c r="N776" s="69" t="str">
        <f xml:space="preserve"> IF(CustomerData[[#This Row],[Profit/Loss]] &lt; 0, "Loss", IF(CustomerData[[#This Row],[Profit/Loss]] &gt; 0, "Profit"))</f>
        <v>Profit</v>
      </c>
    </row>
    <row r="777" spans="1:14" ht="15.75" customHeight="1" x14ac:dyDescent="0.25">
      <c r="A777" s="22">
        <v>776</v>
      </c>
      <c r="B777" s="22" t="s">
        <v>966</v>
      </c>
      <c r="C777" s="22">
        <v>44</v>
      </c>
      <c r="D777" s="22" t="s">
        <v>190</v>
      </c>
      <c r="E77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77" s="22">
        <v>2315</v>
      </c>
      <c r="G777" s="22">
        <v>223</v>
      </c>
      <c r="H777" s="22">
        <v>513</v>
      </c>
      <c r="I77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77" s="65">
        <f xml:space="preserve"> CustomerData[[#This Row],[Quantity]] *CustomerData[[#This Row],[Cost]]</f>
        <v>516245</v>
      </c>
      <c r="K777" s="65">
        <f xml:space="preserve"> CustomerData[[#This Row],[Quantity]] * CustomerData[[#This Row],[Price]]</f>
        <v>1187595</v>
      </c>
      <c r="L777" s="65">
        <f xml:space="preserve"> CustomerData[[#This Row],[Price]] * CustomerData[[#This Row],[Discount]]</f>
        <v>128.25</v>
      </c>
      <c r="M777" s="67">
        <f xml:space="preserve"> (CustomerData[[#This Row],[Total_Revenue]]-CustomerData[[#This Row],[Discount_Amount]]) - CustomerData[[#This Row],[Total_Cost]]</f>
        <v>671221.75</v>
      </c>
      <c r="N777" s="69" t="str">
        <f xml:space="preserve"> IF(CustomerData[[#This Row],[Profit/Loss]] &lt; 0, "Loss", IF(CustomerData[[#This Row],[Profit/Loss]] &gt; 0, "Profit"))</f>
        <v>Profit</v>
      </c>
    </row>
    <row r="778" spans="1:14" ht="15.75" customHeight="1" x14ac:dyDescent="0.25">
      <c r="A778" s="22">
        <v>777</v>
      </c>
      <c r="B778" s="22" t="s">
        <v>967</v>
      </c>
      <c r="C778" s="22">
        <v>33</v>
      </c>
      <c r="D778" s="22" t="s">
        <v>190</v>
      </c>
      <c r="E77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78" s="22">
        <v>1586</v>
      </c>
      <c r="G778" s="22">
        <v>257</v>
      </c>
      <c r="H778" s="22">
        <v>281</v>
      </c>
      <c r="I77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78" s="65">
        <f xml:space="preserve"> CustomerData[[#This Row],[Quantity]] *CustomerData[[#This Row],[Cost]]</f>
        <v>407602</v>
      </c>
      <c r="K778" s="65">
        <f xml:space="preserve"> CustomerData[[#This Row],[Quantity]] * CustomerData[[#This Row],[Price]]</f>
        <v>445666</v>
      </c>
      <c r="L778" s="65">
        <f xml:space="preserve"> CustomerData[[#This Row],[Price]] * CustomerData[[#This Row],[Discount]]</f>
        <v>70.25</v>
      </c>
      <c r="M778" s="67">
        <f xml:space="preserve"> (CustomerData[[#This Row],[Total_Revenue]]-CustomerData[[#This Row],[Discount_Amount]]) - CustomerData[[#This Row],[Total_Cost]]</f>
        <v>37993.75</v>
      </c>
      <c r="N778" s="69" t="str">
        <f xml:space="preserve"> IF(CustomerData[[#This Row],[Profit/Loss]] &lt; 0, "Loss", IF(CustomerData[[#This Row],[Profit/Loss]] &gt; 0, "Profit"))</f>
        <v>Profit</v>
      </c>
    </row>
    <row r="779" spans="1:14" ht="15.75" customHeight="1" x14ac:dyDescent="0.25">
      <c r="A779" s="22">
        <v>778</v>
      </c>
      <c r="B779" s="22" t="s">
        <v>968</v>
      </c>
      <c r="C779" s="22">
        <v>34</v>
      </c>
      <c r="D779" s="22" t="s">
        <v>190</v>
      </c>
      <c r="E77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79" s="22">
        <v>2458</v>
      </c>
      <c r="G779" s="22">
        <v>115</v>
      </c>
      <c r="H779" s="22">
        <v>432</v>
      </c>
      <c r="I77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79" s="65">
        <f xml:space="preserve"> CustomerData[[#This Row],[Quantity]] *CustomerData[[#This Row],[Cost]]</f>
        <v>282670</v>
      </c>
      <c r="K779" s="65">
        <f xml:space="preserve"> CustomerData[[#This Row],[Quantity]] * CustomerData[[#This Row],[Price]]</f>
        <v>1061856</v>
      </c>
      <c r="L779" s="65">
        <f xml:space="preserve"> CustomerData[[#This Row],[Price]] * CustomerData[[#This Row],[Discount]]</f>
        <v>108</v>
      </c>
      <c r="M779" s="67">
        <f xml:space="preserve"> (CustomerData[[#This Row],[Total_Revenue]]-CustomerData[[#This Row],[Discount_Amount]]) - CustomerData[[#This Row],[Total_Cost]]</f>
        <v>779078</v>
      </c>
      <c r="N779" s="69" t="str">
        <f xml:space="preserve"> IF(CustomerData[[#This Row],[Profit/Loss]] &lt; 0, "Loss", IF(CustomerData[[#This Row],[Profit/Loss]] &gt; 0, "Profit"))</f>
        <v>Profit</v>
      </c>
    </row>
    <row r="780" spans="1:14" ht="15.75" customHeight="1" x14ac:dyDescent="0.25">
      <c r="A780" s="22">
        <v>779</v>
      </c>
      <c r="B780" s="22" t="s">
        <v>969</v>
      </c>
      <c r="C780" s="22">
        <v>69</v>
      </c>
      <c r="D780" s="22" t="s">
        <v>192</v>
      </c>
      <c r="E78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80" s="22">
        <v>1454</v>
      </c>
      <c r="G780" s="22">
        <v>360</v>
      </c>
      <c r="H780" s="22">
        <v>488</v>
      </c>
      <c r="I78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80" s="65">
        <f xml:space="preserve"> CustomerData[[#This Row],[Quantity]] *CustomerData[[#This Row],[Cost]]</f>
        <v>523440</v>
      </c>
      <c r="K780" s="65">
        <f xml:space="preserve"> CustomerData[[#This Row],[Quantity]] * CustomerData[[#This Row],[Price]]</f>
        <v>709552</v>
      </c>
      <c r="L780" s="65">
        <f xml:space="preserve"> CustomerData[[#This Row],[Price]] * CustomerData[[#This Row],[Discount]]</f>
        <v>73.2</v>
      </c>
      <c r="M780" s="67">
        <f xml:space="preserve"> (CustomerData[[#This Row],[Total_Revenue]]-CustomerData[[#This Row],[Discount_Amount]]) - CustomerData[[#This Row],[Total_Cost]]</f>
        <v>186038.80000000005</v>
      </c>
      <c r="N780" s="69" t="str">
        <f xml:space="preserve"> IF(CustomerData[[#This Row],[Profit/Loss]] &lt; 0, "Loss", IF(CustomerData[[#This Row],[Profit/Loss]] &gt; 0, "Profit"))</f>
        <v>Profit</v>
      </c>
    </row>
    <row r="781" spans="1:14" ht="15.75" customHeight="1" x14ac:dyDescent="0.25">
      <c r="A781" s="22">
        <v>780</v>
      </c>
      <c r="B781" s="22" t="s">
        <v>970</v>
      </c>
      <c r="C781" s="22">
        <v>51</v>
      </c>
      <c r="D781" s="22" t="s">
        <v>192</v>
      </c>
      <c r="E78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81" s="22">
        <v>1293</v>
      </c>
      <c r="G781" s="22">
        <v>310</v>
      </c>
      <c r="H781" s="22">
        <v>369</v>
      </c>
      <c r="I78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81" s="65">
        <f xml:space="preserve"> CustomerData[[#This Row],[Quantity]] *CustomerData[[#This Row],[Cost]]</f>
        <v>400830</v>
      </c>
      <c r="K781" s="65">
        <f xml:space="preserve"> CustomerData[[#This Row],[Quantity]] * CustomerData[[#This Row],[Price]]</f>
        <v>477117</v>
      </c>
      <c r="L781" s="65">
        <f xml:space="preserve"> CustomerData[[#This Row],[Price]] * CustomerData[[#This Row],[Discount]]</f>
        <v>55.35</v>
      </c>
      <c r="M781" s="67">
        <f xml:space="preserve"> (CustomerData[[#This Row],[Total_Revenue]]-CustomerData[[#This Row],[Discount_Amount]]) - CustomerData[[#This Row],[Total_Cost]]</f>
        <v>76231.650000000023</v>
      </c>
      <c r="N781" s="69" t="str">
        <f xml:space="preserve"> IF(CustomerData[[#This Row],[Profit/Loss]] &lt; 0, "Loss", IF(CustomerData[[#This Row],[Profit/Loss]] &gt; 0, "Profit"))</f>
        <v>Profit</v>
      </c>
    </row>
    <row r="782" spans="1:14" ht="15.75" customHeight="1" x14ac:dyDescent="0.25">
      <c r="A782" s="22">
        <v>781</v>
      </c>
      <c r="B782" s="22" t="s">
        <v>971</v>
      </c>
      <c r="C782" s="22">
        <v>24</v>
      </c>
      <c r="D782" s="22" t="s">
        <v>190</v>
      </c>
      <c r="E78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82" s="22">
        <v>1741</v>
      </c>
      <c r="G782" s="22">
        <v>120</v>
      </c>
      <c r="H782" s="22">
        <v>343</v>
      </c>
      <c r="I78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82" s="65">
        <f xml:space="preserve"> CustomerData[[#This Row],[Quantity]] *CustomerData[[#This Row],[Cost]]</f>
        <v>208920</v>
      </c>
      <c r="K782" s="65">
        <f xml:space="preserve"> CustomerData[[#This Row],[Quantity]] * CustomerData[[#This Row],[Price]]</f>
        <v>597163</v>
      </c>
      <c r="L782" s="65">
        <f xml:space="preserve"> CustomerData[[#This Row],[Price]] * CustomerData[[#This Row],[Discount]]</f>
        <v>85.75</v>
      </c>
      <c r="M782" s="67">
        <f xml:space="preserve"> (CustomerData[[#This Row],[Total_Revenue]]-CustomerData[[#This Row],[Discount_Amount]]) - CustomerData[[#This Row],[Total_Cost]]</f>
        <v>388157.25</v>
      </c>
      <c r="N782" s="69" t="str">
        <f xml:space="preserve"> IF(CustomerData[[#This Row],[Profit/Loss]] &lt; 0, "Loss", IF(CustomerData[[#This Row],[Profit/Loss]] &gt; 0, "Profit"))</f>
        <v>Profit</v>
      </c>
    </row>
    <row r="783" spans="1:14" ht="15.75" customHeight="1" x14ac:dyDescent="0.25">
      <c r="A783" s="22">
        <v>782</v>
      </c>
      <c r="B783" s="22" t="s">
        <v>972</v>
      </c>
      <c r="C783" s="22">
        <v>36</v>
      </c>
      <c r="D783" s="22" t="s">
        <v>192</v>
      </c>
      <c r="E78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83" s="22">
        <v>1668</v>
      </c>
      <c r="G783" s="22">
        <v>192</v>
      </c>
      <c r="H783" s="22">
        <v>428</v>
      </c>
      <c r="I78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83" s="65">
        <f xml:space="preserve"> CustomerData[[#This Row],[Quantity]] *CustomerData[[#This Row],[Cost]]</f>
        <v>320256</v>
      </c>
      <c r="K783" s="65">
        <f xml:space="preserve"> CustomerData[[#This Row],[Quantity]] * CustomerData[[#This Row],[Price]]</f>
        <v>713904</v>
      </c>
      <c r="L783" s="65">
        <f xml:space="preserve"> CustomerData[[#This Row],[Price]] * CustomerData[[#This Row],[Discount]]</f>
        <v>107</v>
      </c>
      <c r="M783" s="67">
        <f xml:space="preserve"> (CustomerData[[#This Row],[Total_Revenue]]-CustomerData[[#This Row],[Discount_Amount]]) - CustomerData[[#This Row],[Total_Cost]]</f>
        <v>393541</v>
      </c>
      <c r="N783" s="69" t="str">
        <f xml:space="preserve"> IF(CustomerData[[#This Row],[Profit/Loss]] &lt; 0, "Loss", IF(CustomerData[[#This Row],[Profit/Loss]] &gt; 0, "Profit"))</f>
        <v>Profit</v>
      </c>
    </row>
    <row r="784" spans="1:14" ht="15.75" customHeight="1" x14ac:dyDescent="0.25">
      <c r="A784" s="22">
        <v>783</v>
      </c>
      <c r="B784" s="22" t="s">
        <v>973</v>
      </c>
      <c r="C784" s="22">
        <v>36</v>
      </c>
      <c r="D784" s="22" t="s">
        <v>192</v>
      </c>
      <c r="E78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84" s="22">
        <v>1635</v>
      </c>
      <c r="G784" s="22">
        <v>319</v>
      </c>
      <c r="H784" s="22">
        <v>433</v>
      </c>
      <c r="I78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84" s="65">
        <f xml:space="preserve"> CustomerData[[#This Row],[Quantity]] *CustomerData[[#This Row],[Cost]]</f>
        <v>521565</v>
      </c>
      <c r="K784" s="65">
        <f xml:space="preserve"> CustomerData[[#This Row],[Quantity]] * CustomerData[[#This Row],[Price]]</f>
        <v>707955</v>
      </c>
      <c r="L784" s="65">
        <f xml:space="preserve"> CustomerData[[#This Row],[Price]] * CustomerData[[#This Row],[Discount]]</f>
        <v>108.25</v>
      </c>
      <c r="M784" s="67">
        <f xml:space="preserve"> (CustomerData[[#This Row],[Total_Revenue]]-CustomerData[[#This Row],[Discount_Amount]]) - CustomerData[[#This Row],[Total_Cost]]</f>
        <v>186281.75</v>
      </c>
      <c r="N784" s="69" t="str">
        <f xml:space="preserve"> IF(CustomerData[[#This Row],[Profit/Loss]] &lt; 0, "Loss", IF(CustomerData[[#This Row],[Profit/Loss]] &gt; 0, "Profit"))</f>
        <v>Profit</v>
      </c>
    </row>
    <row r="785" spans="1:14" ht="15.75" customHeight="1" x14ac:dyDescent="0.25">
      <c r="A785" s="22">
        <v>784</v>
      </c>
      <c r="B785" s="22" t="s">
        <v>974</v>
      </c>
      <c r="C785" s="22">
        <v>17</v>
      </c>
      <c r="D785" s="22" t="s">
        <v>190</v>
      </c>
      <c r="E78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85" s="22">
        <v>1616</v>
      </c>
      <c r="G785" s="22">
        <v>172</v>
      </c>
      <c r="H785" s="22">
        <v>223</v>
      </c>
      <c r="I78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85" s="65">
        <f xml:space="preserve"> CustomerData[[#This Row],[Quantity]] *CustomerData[[#This Row],[Cost]]</f>
        <v>277952</v>
      </c>
      <c r="K785" s="65">
        <f xml:space="preserve"> CustomerData[[#This Row],[Quantity]] * CustomerData[[#This Row],[Price]]</f>
        <v>360368</v>
      </c>
      <c r="L785" s="65">
        <f xml:space="preserve"> CustomerData[[#This Row],[Price]] * CustomerData[[#This Row],[Discount]]</f>
        <v>55.75</v>
      </c>
      <c r="M785" s="67">
        <f xml:space="preserve"> (CustomerData[[#This Row],[Total_Revenue]]-CustomerData[[#This Row],[Discount_Amount]]) - CustomerData[[#This Row],[Total_Cost]]</f>
        <v>82360.25</v>
      </c>
      <c r="N785" s="69" t="str">
        <f xml:space="preserve"> IF(CustomerData[[#This Row],[Profit/Loss]] &lt; 0, "Loss", IF(CustomerData[[#This Row],[Profit/Loss]] &gt; 0, "Profit"))</f>
        <v>Profit</v>
      </c>
    </row>
    <row r="786" spans="1:14" ht="15.75" customHeight="1" x14ac:dyDescent="0.25">
      <c r="A786" s="22">
        <v>785</v>
      </c>
      <c r="B786" s="22" t="s">
        <v>975</v>
      </c>
      <c r="C786" s="22">
        <v>39</v>
      </c>
      <c r="D786" s="22" t="s">
        <v>190</v>
      </c>
      <c r="E78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86" s="22">
        <v>2323</v>
      </c>
      <c r="G786" s="22">
        <v>205</v>
      </c>
      <c r="H786" s="22">
        <v>500</v>
      </c>
      <c r="I78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86" s="65">
        <f xml:space="preserve"> CustomerData[[#This Row],[Quantity]] *CustomerData[[#This Row],[Cost]]</f>
        <v>476215</v>
      </c>
      <c r="K786" s="65">
        <f xml:space="preserve"> CustomerData[[#This Row],[Quantity]] * CustomerData[[#This Row],[Price]]</f>
        <v>1161500</v>
      </c>
      <c r="L786" s="65">
        <f xml:space="preserve"> CustomerData[[#This Row],[Price]] * CustomerData[[#This Row],[Discount]]</f>
        <v>125</v>
      </c>
      <c r="M786" s="67">
        <f xml:space="preserve"> (CustomerData[[#This Row],[Total_Revenue]]-CustomerData[[#This Row],[Discount_Amount]]) - CustomerData[[#This Row],[Total_Cost]]</f>
        <v>685160</v>
      </c>
      <c r="N786" s="69" t="str">
        <f xml:space="preserve"> IF(CustomerData[[#This Row],[Profit/Loss]] &lt; 0, "Loss", IF(CustomerData[[#This Row],[Profit/Loss]] &gt; 0, "Profit"))</f>
        <v>Profit</v>
      </c>
    </row>
    <row r="787" spans="1:14" ht="15.75" customHeight="1" x14ac:dyDescent="0.25">
      <c r="A787" s="22">
        <v>786</v>
      </c>
      <c r="B787" s="22" t="s">
        <v>976</v>
      </c>
      <c r="C787" s="22">
        <v>74</v>
      </c>
      <c r="D787" s="22" t="s">
        <v>192</v>
      </c>
      <c r="E78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87" s="22">
        <v>1428</v>
      </c>
      <c r="G787" s="22">
        <v>247</v>
      </c>
      <c r="H787" s="22">
        <v>526</v>
      </c>
      <c r="I78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87" s="65">
        <f xml:space="preserve"> CustomerData[[#This Row],[Quantity]] *CustomerData[[#This Row],[Cost]]</f>
        <v>352716</v>
      </c>
      <c r="K787" s="65">
        <f xml:space="preserve"> CustomerData[[#This Row],[Quantity]] * CustomerData[[#This Row],[Price]]</f>
        <v>751128</v>
      </c>
      <c r="L787" s="65">
        <f xml:space="preserve"> CustomerData[[#This Row],[Price]] * CustomerData[[#This Row],[Discount]]</f>
        <v>78.899999999999991</v>
      </c>
      <c r="M787" s="67">
        <f xml:space="preserve"> (CustomerData[[#This Row],[Total_Revenue]]-CustomerData[[#This Row],[Discount_Amount]]) - CustomerData[[#This Row],[Total_Cost]]</f>
        <v>398333.1</v>
      </c>
      <c r="N787" s="69" t="str">
        <f xml:space="preserve"> IF(CustomerData[[#This Row],[Profit/Loss]] &lt; 0, "Loss", IF(CustomerData[[#This Row],[Profit/Loss]] &gt; 0, "Profit"))</f>
        <v>Profit</v>
      </c>
    </row>
    <row r="788" spans="1:14" ht="15.75" customHeight="1" x14ac:dyDescent="0.25">
      <c r="A788" s="22">
        <v>787</v>
      </c>
      <c r="B788" s="22" t="s">
        <v>977</v>
      </c>
      <c r="C788" s="22">
        <v>33</v>
      </c>
      <c r="D788" s="22" t="s">
        <v>192</v>
      </c>
      <c r="E78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88" s="22">
        <v>2168</v>
      </c>
      <c r="G788" s="22">
        <v>227</v>
      </c>
      <c r="H788" s="22">
        <v>274</v>
      </c>
      <c r="I78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88" s="65">
        <f xml:space="preserve"> CustomerData[[#This Row],[Quantity]] *CustomerData[[#This Row],[Cost]]</f>
        <v>492136</v>
      </c>
      <c r="K788" s="65">
        <f xml:space="preserve"> CustomerData[[#This Row],[Quantity]] * CustomerData[[#This Row],[Price]]</f>
        <v>594032</v>
      </c>
      <c r="L788" s="65">
        <f xml:space="preserve"> CustomerData[[#This Row],[Price]] * CustomerData[[#This Row],[Discount]]</f>
        <v>68.5</v>
      </c>
      <c r="M788" s="67">
        <f xml:space="preserve"> (CustomerData[[#This Row],[Total_Revenue]]-CustomerData[[#This Row],[Discount_Amount]]) - CustomerData[[#This Row],[Total_Cost]]</f>
        <v>101827.5</v>
      </c>
      <c r="N788" s="69" t="str">
        <f xml:space="preserve"> IF(CustomerData[[#This Row],[Profit/Loss]] &lt; 0, "Loss", IF(CustomerData[[#This Row],[Profit/Loss]] &gt; 0, "Profit"))</f>
        <v>Profit</v>
      </c>
    </row>
    <row r="789" spans="1:14" ht="15.75" customHeight="1" x14ac:dyDescent="0.25">
      <c r="A789" s="22">
        <v>788</v>
      </c>
      <c r="B789" s="22" t="s">
        <v>978</v>
      </c>
      <c r="C789" s="22">
        <v>80</v>
      </c>
      <c r="D789" s="22" t="s">
        <v>190</v>
      </c>
      <c r="E78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89" s="22">
        <v>1791</v>
      </c>
      <c r="G789" s="22">
        <v>310</v>
      </c>
      <c r="H789" s="22">
        <v>526</v>
      </c>
      <c r="I78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89" s="65">
        <f xml:space="preserve"> CustomerData[[#This Row],[Quantity]] *CustomerData[[#This Row],[Cost]]</f>
        <v>555210</v>
      </c>
      <c r="K789" s="65">
        <f xml:space="preserve"> CustomerData[[#This Row],[Quantity]] * CustomerData[[#This Row],[Price]]</f>
        <v>942066</v>
      </c>
      <c r="L789" s="65">
        <f xml:space="preserve"> CustomerData[[#This Row],[Price]] * CustomerData[[#This Row],[Discount]]</f>
        <v>131.5</v>
      </c>
      <c r="M789" s="67">
        <f xml:space="preserve"> (CustomerData[[#This Row],[Total_Revenue]]-CustomerData[[#This Row],[Discount_Amount]]) - CustomerData[[#This Row],[Total_Cost]]</f>
        <v>386724.5</v>
      </c>
      <c r="N789" s="69" t="str">
        <f xml:space="preserve"> IF(CustomerData[[#This Row],[Profit/Loss]] &lt; 0, "Loss", IF(CustomerData[[#This Row],[Profit/Loss]] &gt; 0, "Profit"))</f>
        <v>Profit</v>
      </c>
    </row>
    <row r="790" spans="1:14" ht="15.75" customHeight="1" x14ac:dyDescent="0.25">
      <c r="A790" s="22">
        <v>789</v>
      </c>
      <c r="B790" s="22" t="s">
        <v>979</v>
      </c>
      <c r="C790" s="22">
        <v>30</v>
      </c>
      <c r="D790" s="22" t="s">
        <v>190</v>
      </c>
      <c r="E79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90" s="22">
        <v>2097</v>
      </c>
      <c r="G790" s="22">
        <v>158</v>
      </c>
      <c r="H790" s="22">
        <v>425</v>
      </c>
      <c r="I79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90" s="65">
        <f xml:space="preserve"> CustomerData[[#This Row],[Quantity]] *CustomerData[[#This Row],[Cost]]</f>
        <v>331326</v>
      </c>
      <c r="K790" s="65">
        <f xml:space="preserve"> CustomerData[[#This Row],[Quantity]] * CustomerData[[#This Row],[Price]]</f>
        <v>891225</v>
      </c>
      <c r="L790" s="65">
        <f xml:space="preserve"> CustomerData[[#This Row],[Price]] * CustomerData[[#This Row],[Discount]]</f>
        <v>106.25</v>
      </c>
      <c r="M790" s="67">
        <f xml:space="preserve"> (CustomerData[[#This Row],[Total_Revenue]]-CustomerData[[#This Row],[Discount_Amount]]) - CustomerData[[#This Row],[Total_Cost]]</f>
        <v>559792.75</v>
      </c>
      <c r="N790" s="69" t="str">
        <f xml:space="preserve"> IF(CustomerData[[#This Row],[Profit/Loss]] &lt; 0, "Loss", IF(CustomerData[[#This Row],[Profit/Loss]] &gt; 0, "Profit"))</f>
        <v>Profit</v>
      </c>
    </row>
    <row r="791" spans="1:14" ht="15.75" customHeight="1" x14ac:dyDescent="0.25">
      <c r="A791" s="22">
        <v>790</v>
      </c>
      <c r="B791" s="22" t="s">
        <v>980</v>
      </c>
      <c r="C791" s="22">
        <v>82</v>
      </c>
      <c r="D791" s="22" t="s">
        <v>190</v>
      </c>
      <c r="E79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91" s="22">
        <v>1588</v>
      </c>
      <c r="G791" s="22">
        <v>301</v>
      </c>
      <c r="H791" s="22">
        <v>494</v>
      </c>
      <c r="I79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91" s="65">
        <f xml:space="preserve"> CustomerData[[#This Row],[Quantity]] *CustomerData[[#This Row],[Cost]]</f>
        <v>477988</v>
      </c>
      <c r="K791" s="65">
        <f xml:space="preserve"> CustomerData[[#This Row],[Quantity]] * CustomerData[[#This Row],[Price]]</f>
        <v>784472</v>
      </c>
      <c r="L791" s="65">
        <f xml:space="preserve"> CustomerData[[#This Row],[Price]] * CustomerData[[#This Row],[Discount]]</f>
        <v>123.5</v>
      </c>
      <c r="M791" s="67">
        <f xml:space="preserve"> (CustomerData[[#This Row],[Total_Revenue]]-CustomerData[[#This Row],[Discount_Amount]]) - CustomerData[[#This Row],[Total_Cost]]</f>
        <v>306360.5</v>
      </c>
      <c r="N791" s="69" t="str">
        <f xml:space="preserve"> IF(CustomerData[[#This Row],[Profit/Loss]] &lt; 0, "Loss", IF(CustomerData[[#This Row],[Profit/Loss]] &gt; 0, "Profit"))</f>
        <v>Profit</v>
      </c>
    </row>
    <row r="792" spans="1:14" ht="15.75" customHeight="1" x14ac:dyDescent="0.25">
      <c r="A792" s="22">
        <v>791</v>
      </c>
      <c r="B792" s="22" t="s">
        <v>981</v>
      </c>
      <c r="C792" s="22">
        <v>40</v>
      </c>
      <c r="D792" s="22" t="s">
        <v>190</v>
      </c>
      <c r="E79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92" s="22">
        <v>1310</v>
      </c>
      <c r="G792" s="22">
        <v>266</v>
      </c>
      <c r="H792" s="22">
        <v>512</v>
      </c>
      <c r="I79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92" s="65">
        <f xml:space="preserve"> CustomerData[[#This Row],[Quantity]] *CustomerData[[#This Row],[Cost]]</f>
        <v>348460</v>
      </c>
      <c r="K792" s="65">
        <f xml:space="preserve"> CustomerData[[#This Row],[Quantity]] * CustomerData[[#This Row],[Price]]</f>
        <v>670720</v>
      </c>
      <c r="L792" s="65">
        <f xml:space="preserve"> CustomerData[[#This Row],[Price]] * CustomerData[[#This Row],[Discount]]</f>
        <v>76.8</v>
      </c>
      <c r="M792" s="67">
        <f xml:space="preserve"> (CustomerData[[#This Row],[Total_Revenue]]-CustomerData[[#This Row],[Discount_Amount]]) - CustomerData[[#This Row],[Total_Cost]]</f>
        <v>322183.19999999995</v>
      </c>
      <c r="N792" s="69" t="str">
        <f xml:space="preserve"> IF(CustomerData[[#This Row],[Profit/Loss]] &lt; 0, "Loss", IF(CustomerData[[#This Row],[Profit/Loss]] &gt; 0, "Profit"))</f>
        <v>Profit</v>
      </c>
    </row>
    <row r="793" spans="1:14" ht="15.75" customHeight="1" x14ac:dyDescent="0.25">
      <c r="A793" s="22">
        <v>792</v>
      </c>
      <c r="B793" s="22" t="s">
        <v>982</v>
      </c>
      <c r="C793" s="22">
        <v>31</v>
      </c>
      <c r="D793" s="22" t="s">
        <v>192</v>
      </c>
      <c r="E79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93" s="22">
        <v>1303</v>
      </c>
      <c r="G793" s="22">
        <v>200</v>
      </c>
      <c r="H793" s="22">
        <v>345</v>
      </c>
      <c r="I79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93" s="65">
        <f xml:space="preserve"> CustomerData[[#This Row],[Quantity]] *CustomerData[[#This Row],[Cost]]</f>
        <v>260600</v>
      </c>
      <c r="K793" s="65">
        <f xml:space="preserve"> CustomerData[[#This Row],[Quantity]] * CustomerData[[#This Row],[Price]]</f>
        <v>449535</v>
      </c>
      <c r="L793" s="65">
        <f xml:space="preserve"> CustomerData[[#This Row],[Price]] * CustomerData[[#This Row],[Discount]]</f>
        <v>51.75</v>
      </c>
      <c r="M793" s="67">
        <f xml:space="preserve"> (CustomerData[[#This Row],[Total_Revenue]]-CustomerData[[#This Row],[Discount_Amount]]) - CustomerData[[#This Row],[Total_Cost]]</f>
        <v>188883.25</v>
      </c>
      <c r="N793" s="69" t="str">
        <f xml:space="preserve"> IF(CustomerData[[#This Row],[Profit/Loss]] &lt; 0, "Loss", IF(CustomerData[[#This Row],[Profit/Loss]] &gt; 0, "Profit"))</f>
        <v>Profit</v>
      </c>
    </row>
    <row r="794" spans="1:14" ht="15.75" customHeight="1" x14ac:dyDescent="0.25">
      <c r="A794" s="22">
        <v>793</v>
      </c>
      <c r="B794" s="22" t="s">
        <v>983</v>
      </c>
      <c r="C794" s="22">
        <v>64</v>
      </c>
      <c r="D794" s="22" t="s">
        <v>190</v>
      </c>
      <c r="E79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94" s="22">
        <v>1020</v>
      </c>
      <c r="G794" s="22">
        <v>314</v>
      </c>
      <c r="H794" s="22">
        <v>530</v>
      </c>
      <c r="I79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94" s="65">
        <f xml:space="preserve"> CustomerData[[#This Row],[Quantity]] *CustomerData[[#This Row],[Cost]]</f>
        <v>320280</v>
      </c>
      <c r="K794" s="65">
        <f xml:space="preserve"> CustomerData[[#This Row],[Quantity]] * CustomerData[[#This Row],[Price]]</f>
        <v>540600</v>
      </c>
      <c r="L794" s="65">
        <f xml:space="preserve"> CustomerData[[#This Row],[Price]] * CustomerData[[#This Row],[Discount]]</f>
        <v>79.5</v>
      </c>
      <c r="M794" s="67">
        <f xml:space="preserve"> (CustomerData[[#This Row],[Total_Revenue]]-CustomerData[[#This Row],[Discount_Amount]]) - CustomerData[[#This Row],[Total_Cost]]</f>
        <v>220240.5</v>
      </c>
      <c r="N794" s="69" t="str">
        <f xml:space="preserve"> IF(CustomerData[[#This Row],[Profit/Loss]] &lt; 0, "Loss", IF(CustomerData[[#This Row],[Profit/Loss]] &gt; 0, "Profit"))</f>
        <v>Profit</v>
      </c>
    </row>
    <row r="795" spans="1:14" ht="15.75" customHeight="1" x14ac:dyDescent="0.25">
      <c r="A795" s="22">
        <v>794</v>
      </c>
      <c r="B795" s="22" t="s">
        <v>984</v>
      </c>
      <c r="C795" s="22">
        <v>67</v>
      </c>
      <c r="D795" s="22" t="s">
        <v>192</v>
      </c>
      <c r="E79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95" s="22">
        <v>1105</v>
      </c>
      <c r="G795" s="22">
        <v>159</v>
      </c>
      <c r="H795" s="22">
        <v>479</v>
      </c>
      <c r="I79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95" s="65">
        <f xml:space="preserve"> CustomerData[[#This Row],[Quantity]] *CustomerData[[#This Row],[Cost]]</f>
        <v>175695</v>
      </c>
      <c r="K795" s="65">
        <f xml:space="preserve"> CustomerData[[#This Row],[Quantity]] * CustomerData[[#This Row],[Price]]</f>
        <v>529295</v>
      </c>
      <c r="L795" s="65">
        <f xml:space="preserve"> CustomerData[[#This Row],[Price]] * CustomerData[[#This Row],[Discount]]</f>
        <v>71.849999999999994</v>
      </c>
      <c r="M795" s="67">
        <f xml:space="preserve"> (CustomerData[[#This Row],[Total_Revenue]]-CustomerData[[#This Row],[Discount_Amount]]) - CustomerData[[#This Row],[Total_Cost]]</f>
        <v>353528.15</v>
      </c>
      <c r="N795" s="69" t="str">
        <f xml:space="preserve"> IF(CustomerData[[#This Row],[Profit/Loss]] &lt; 0, "Loss", IF(CustomerData[[#This Row],[Profit/Loss]] &gt; 0, "Profit"))</f>
        <v>Profit</v>
      </c>
    </row>
    <row r="796" spans="1:14" ht="15.75" customHeight="1" x14ac:dyDescent="0.25">
      <c r="A796" s="22">
        <v>795</v>
      </c>
      <c r="B796" s="22" t="s">
        <v>985</v>
      </c>
      <c r="C796" s="22">
        <v>74</v>
      </c>
      <c r="D796" s="22" t="s">
        <v>192</v>
      </c>
      <c r="E79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96" s="22">
        <v>1068</v>
      </c>
      <c r="G796" s="22">
        <v>370</v>
      </c>
      <c r="H796" s="22">
        <v>407</v>
      </c>
      <c r="I79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96" s="65">
        <f xml:space="preserve"> CustomerData[[#This Row],[Quantity]] *CustomerData[[#This Row],[Cost]]</f>
        <v>395160</v>
      </c>
      <c r="K796" s="65">
        <f xml:space="preserve"> CustomerData[[#This Row],[Quantity]] * CustomerData[[#This Row],[Price]]</f>
        <v>434676</v>
      </c>
      <c r="L796" s="65">
        <f xml:space="preserve"> CustomerData[[#This Row],[Price]] * CustomerData[[#This Row],[Discount]]</f>
        <v>61.05</v>
      </c>
      <c r="M796" s="67">
        <f xml:space="preserve"> (CustomerData[[#This Row],[Total_Revenue]]-CustomerData[[#This Row],[Discount_Amount]]) - CustomerData[[#This Row],[Total_Cost]]</f>
        <v>39454.950000000012</v>
      </c>
      <c r="N796" s="69" t="str">
        <f xml:space="preserve"> IF(CustomerData[[#This Row],[Profit/Loss]] &lt; 0, "Loss", IF(CustomerData[[#This Row],[Profit/Loss]] &gt; 0, "Profit"))</f>
        <v>Profit</v>
      </c>
    </row>
    <row r="797" spans="1:14" ht="15.75" customHeight="1" x14ac:dyDescent="0.25">
      <c r="A797" s="22">
        <v>796</v>
      </c>
      <c r="B797" s="22" t="s">
        <v>986</v>
      </c>
      <c r="C797" s="22">
        <v>35</v>
      </c>
      <c r="D797" s="22" t="s">
        <v>192</v>
      </c>
      <c r="E79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97" s="22">
        <v>1042</v>
      </c>
      <c r="G797" s="22">
        <v>210</v>
      </c>
      <c r="H797" s="22">
        <v>483</v>
      </c>
      <c r="I79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97" s="65">
        <f xml:space="preserve"> CustomerData[[#This Row],[Quantity]] *CustomerData[[#This Row],[Cost]]</f>
        <v>218820</v>
      </c>
      <c r="K797" s="65">
        <f xml:space="preserve"> CustomerData[[#This Row],[Quantity]] * CustomerData[[#This Row],[Price]]</f>
        <v>503286</v>
      </c>
      <c r="L797" s="65">
        <f xml:space="preserve"> CustomerData[[#This Row],[Price]] * CustomerData[[#This Row],[Discount]]</f>
        <v>72.45</v>
      </c>
      <c r="M797" s="67">
        <f xml:space="preserve"> (CustomerData[[#This Row],[Total_Revenue]]-CustomerData[[#This Row],[Discount_Amount]]) - CustomerData[[#This Row],[Total_Cost]]</f>
        <v>284393.55</v>
      </c>
      <c r="N797" s="69" t="str">
        <f xml:space="preserve"> IF(CustomerData[[#This Row],[Profit/Loss]] &lt; 0, "Loss", IF(CustomerData[[#This Row],[Profit/Loss]] &gt; 0, "Profit"))</f>
        <v>Profit</v>
      </c>
    </row>
    <row r="798" spans="1:14" ht="15.75" customHeight="1" x14ac:dyDescent="0.25">
      <c r="A798" s="22">
        <v>797</v>
      </c>
      <c r="B798" s="22" t="s">
        <v>987</v>
      </c>
      <c r="C798" s="22">
        <v>26</v>
      </c>
      <c r="D798" s="22" t="s">
        <v>190</v>
      </c>
      <c r="E79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98" s="22">
        <v>2449</v>
      </c>
      <c r="G798" s="22">
        <v>176</v>
      </c>
      <c r="H798" s="22">
        <v>455</v>
      </c>
      <c r="I79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98" s="65">
        <f xml:space="preserve"> CustomerData[[#This Row],[Quantity]] *CustomerData[[#This Row],[Cost]]</f>
        <v>431024</v>
      </c>
      <c r="K798" s="65">
        <f xml:space="preserve"> CustomerData[[#This Row],[Quantity]] * CustomerData[[#This Row],[Price]]</f>
        <v>1114295</v>
      </c>
      <c r="L798" s="65">
        <f xml:space="preserve"> CustomerData[[#This Row],[Price]] * CustomerData[[#This Row],[Discount]]</f>
        <v>113.75</v>
      </c>
      <c r="M798" s="67">
        <f xml:space="preserve"> (CustomerData[[#This Row],[Total_Revenue]]-CustomerData[[#This Row],[Discount_Amount]]) - CustomerData[[#This Row],[Total_Cost]]</f>
        <v>683157.25</v>
      </c>
      <c r="N798" s="69" t="str">
        <f xml:space="preserve"> IF(CustomerData[[#This Row],[Profit/Loss]] &lt; 0, "Loss", IF(CustomerData[[#This Row],[Profit/Loss]] &gt; 0, "Profit"))</f>
        <v>Profit</v>
      </c>
    </row>
    <row r="799" spans="1:14" ht="15.75" customHeight="1" x14ac:dyDescent="0.25">
      <c r="A799" s="22">
        <v>798</v>
      </c>
      <c r="B799" s="22" t="s">
        <v>988</v>
      </c>
      <c r="C799" s="22">
        <v>81</v>
      </c>
      <c r="D799" s="22" t="s">
        <v>190</v>
      </c>
      <c r="E79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99" s="22">
        <v>1983</v>
      </c>
      <c r="G799" s="22">
        <v>200</v>
      </c>
      <c r="H799" s="22">
        <v>351</v>
      </c>
      <c r="I79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99" s="65">
        <f xml:space="preserve"> CustomerData[[#This Row],[Quantity]] *CustomerData[[#This Row],[Cost]]</f>
        <v>396600</v>
      </c>
      <c r="K799" s="65">
        <f xml:space="preserve"> CustomerData[[#This Row],[Quantity]] * CustomerData[[#This Row],[Price]]</f>
        <v>696033</v>
      </c>
      <c r="L799" s="65">
        <f xml:space="preserve"> CustomerData[[#This Row],[Price]] * CustomerData[[#This Row],[Discount]]</f>
        <v>87.75</v>
      </c>
      <c r="M799" s="67">
        <f xml:space="preserve"> (CustomerData[[#This Row],[Total_Revenue]]-CustomerData[[#This Row],[Discount_Amount]]) - CustomerData[[#This Row],[Total_Cost]]</f>
        <v>299345.25</v>
      </c>
      <c r="N799" s="69" t="str">
        <f xml:space="preserve"> IF(CustomerData[[#This Row],[Profit/Loss]] &lt; 0, "Loss", IF(CustomerData[[#This Row],[Profit/Loss]] &gt; 0, "Profit"))</f>
        <v>Profit</v>
      </c>
    </row>
    <row r="800" spans="1:14" ht="15.75" customHeight="1" x14ac:dyDescent="0.25">
      <c r="A800" s="22">
        <v>799</v>
      </c>
      <c r="B800" s="22" t="s">
        <v>989</v>
      </c>
      <c r="C800" s="22">
        <v>50</v>
      </c>
      <c r="D800" s="22" t="s">
        <v>192</v>
      </c>
      <c r="E80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00" s="22">
        <v>2021</v>
      </c>
      <c r="G800" s="22">
        <v>239</v>
      </c>
      <c r="H800" s="22">
        <v>363</v>
      </c>
      <c r="I80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00" s="65">
        <f xml:space="preserve"> CustomerData[[#This Row],[Quantity]] *CustomerData[[#This Row],[Cost]]</f>
        <v>483019</v>
      </c>
      <c r="K800" s="65">
        <f xml:space="preserve"> CustomerData[[#This Row],[Quantity]] * CustomerData[[#This Row],[Price]]</f>
        <v>733623</v>
      </c>
      <c r="L800" s="65">
        <f xml:space="preserve"> CustomerData[[#This Row],[Price]] * CustomerData[[#This Row],[Discount]]</f>
        <v>90.75</v>
      </c>
      <c r="M800" s="67">
        <f xml:space="preserve"> (CustomerData[[#This Row],[Total_Revenue]]-CustomerData[[#This Row],[Discount_Amount]]) - CustomerData[[#This Row],[Total_Cost]]</f>
        <v>250513.25</v>
      </c>
      <c r="N800" s="69" t="str">
        <f xml:space="preserve"> IF(CustomerData[[#This Row],[Profit/Loss]] &lt; 0, "Loss", IF(CustomerData[[#This Row],[Profit/Loss]] &gt; 0, "Profit"))</f>
        <v>Profit</v>
      </c>
    </row>
    <row r="801" spans="1:14" ht="15.75" customHeight="1" x14ac:dyDescent="0.25">
      <c r="A801" s="22">
        <v>800</v>
      </c>
      <c r="B801" s="22" t="s">
        <v>990</v>
      </c>
      <c r="C801" s="22">
        <v>52</v>
      </c>
      <c r="D801" s="22" t="s">
        <v>190</v>
      </c>
      <c r="E80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01" s="22">
        <v>2082</v>
      </c>
      <c r="G801" s="22">
        <v>104</v>
      </c>
      <c r="H801" s="22">
        <v>491</v>
      </c>
      <c r="I80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01" s="65">
        <f xml:space="preserve"> CustomerData[[#This Row],[Quantity]] *CustomerData[[#This Row],[Cost]]</f>
        <v>216528</v>
      </c>
      <c r="K801" s="65">
        <f xml:space="preserve"> CustomerData[[#This Row],[Quantity]] * CustomerData[[#This Row],[Price]]</f>
        <v>1022262</v>
      </c>
      <c r="L801" s="65">
        <f xml:space="preserve"> CustomerData[[#This Row],[Price]] * CustomerData[[#This Row],[Discount]]</f>
        <v>122.75</v>
      </c>
      <c r="M801" s="67">
        <f xml:space="preserve"> (CustomerData[[#This Row],[Total_Revenue]]-CustomerData[[#This Row],[Discount_Amount]]) - CustomerData[[#This Row],[Total_Cost]]</f>
        <v>805611.25</v>
      </c>
      <c r="N801" s="69" t="str">
        <f xml:space="preserve"> IF(CustomerData[[#This Row],[Profit/Loss]] &lt; 0, "Loss", IF(CustomerData[[#This Row],[Profit/Loss]] &gt; 0, "Profit"))</f>
        <v>Profit</v>
      </c>
    </row>
    <row r="802" spans="1:14" ht="15.75" customHeight="1" x14ac:dyDescent="0.25">
      <c r="A802" s="22">
        <v>801</v>
      </c>
      <c r="B802" s="22" t="s">
        <v>991</v>
      </c>
      <c r="C802" s="22">
        <v>45</v>
      </c>
      <c r="D802" s="22" t="s">
        <v>192</v>
      </c>
      <c r="E80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02" s="22">
        <v>1959</v>
      </c>
      <c r="G802" s="22">
        <v>354</v>
      </c>
      <c r="H802" s="22">
        <v>338</v>
      </c>
      <c r="I80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02" s="65">
        <f xml:space="preserve"> CustomerData[[#This Row],[Quantity]] *CustomerData[[#This Row],[Cost]]</f>
        <v>693486</v>
      </c>
      <c r="K802" s="65">
        <f xml:space="preserve"> CustomerData[[#This Row],[Quantity]] * CustomerData[[#This Row],[Price]]</f>
        <v>662142</v>
      </c>
      <c r="L802" s="65">
        <f xml:space="preserve"> CustomerData[[#This Row],[Price]] * CustomerData[[#This Row],[Discount]]</f>
        <v>84.5</v>
      </c>
      <c r="M802" s="67">
        <f xml:space="preserve"> (CustomerData[[#This Row],[Total_Revenue]]-CustomerData[[#This Row],[Discount_Amount]]) - CustomerData[[#This Row],[Total_Cost]]</f>
        <v>-31428.5</v>
      </c>
      <c r="N802" s="69" t="str">
        <f xml:space="preserve"> IF(CustomerData[[#This Row],[Profit/Loss]] &lt; 0, "Loss", IF(CustomerData[[#This Row],[Profit/Loss]] &gt; 0, "Profit"))</f>
        <v>Loss</v>
      </c>
    </row>
    <row r="803" spans="1:14" ht="15.75" customHeight="1" x14ac:dyDescent="0.25">
      <c r="A803" s="22">
        <v>802</v>
      </c>
      <c r="B803" s="22" t="s">
        <v>992</v>
      </c>
      <c r="C803" s="22">
        <v>58</v>
      </c>
      <c r="D803" s="22" t="s">
        <v>192</v>
      </c>
      <c r="E80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03" s="22">
        <v>1926</v>
      </c>
      <c r="G803" s="22">
        <v>332</v>
      </c>
      <c r="H803" s="22">
        <v>230</v>
      </c>
      <c r="I80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03" s="65">
        <f xml:space="preserve"> CustomerData[[#This Row],[Quantity]] *CustomerData[[#This Row],[Cost]]</f>
        <v>639432</v>
      </c>
      <c r="K803" s="65">
        <f xml:space="preserve"> CustomerData[[#This Row],[Quantity]] * CustomerData[[#This Row],[Price]]</f>
        <v>442980</v>
      </c>
      <c r="L803" s="65">
        <f xml:space="preserve"> CustomerData[[#This Row],[Price]] * CustomerData[[#This Row],[Discount]]</f>
        <v>57.5</v>
      </c>
      <c r="M803" s="67">
        <f xml:space="preserve"> (CustomerData[[#This Row],[Total_Revenue]]-CustomerData[[#This Row],[Discount_Amount]]) - CustomerData[[#This Row],[Total_Cost]]</f>
        <v>-196509.5</v>
      </c>
      <c r="N803" s="69" t="str">
        <f xml:space="preserve"> IF(CustomerData[[#This Row],[Profit/Loss]] &lt; 0, "Loss", IF(CustomerData[[#This Row],[Profit/Loss]] &gt; 0, "Profit"))</f>
        <v>Loss</v>
      </c>
    </row>
    <row r="804" spans="1:14" ht="15.75" customHeight="1" x14ac:dyDescent="0.25">
      <c r="A804" s="22">
        <v>803</v>
      </c>
      <c r="B804" s="22" t="s">
        <v>993</v>
      </c>
      <c r="C804" s="22">
        <v>54</v>
      </c>
      <c r="D804" s="22" t="s">
        <v>192</v>
      </c>
      <c r="E80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04" s="22">
        <v>2053</v>
      </c>
      <c r="G804" s="22">
        <v>147</v>
      </c>
      <c r="H804" s="22">
        <v>297</v>
      </c>
      <c r="I80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04" s="65">
        <f xml:space="preserve"> CustomerData[[#This Row],[Quantity]] *CustomerData[[#This Row],[Cost]]</f>
        <v>301791</v>
      </c>
      <c r="K804" s="65">
        <f xml:space="preserve"> CustomerData[[#This Row],[Quantity]] * CustomerData[[#This Row],[Price]]</f>
        <v>609741</v>
      </c>
      <c r="L804" s="65">
        <f xml:space="preserve"> CustomerData[[#This Row],[Price]] * CustomerData[[#This Row],[Discount]]</f>
        <v>74.25</v>
      </c>
      <c r="M804" s="67">
        <f xml:space="preserve"> (CustomerData[[#This Row],[Total_Revenue]]-CustomerData[[#This Row],[Discount_Amount]]) - CustomerData[[#This Row],[Total_Cost]]</f>
        <v>307875.75</v>
      </c>
      <c r="N804" s="69" t="str">
        <f xml:space="preserve"> IF(CustomerData[[#This Row],[Profit/Loss]] &lt; 0, "Loss", IF(CustomerData[[#This Row],[Profit/Loss]] &gt; 0, "Profit"))</f>
        <v>Profit</v>
      </c>
    </row>
    <row r="805" spans="1:14" ht="15.75" customHeight="1" x14ac:dyDescent="0.25">
      <c r="A805" s="22">
        <v>804</v>
      </c>
      <c r="B805" s="22" t="s">
        <v>994</v>
      </c>
      <c r="C805" s="22">
        <v>66</v>
      </c>
      <c r="D805" s="22" t="s">
        <v>190</v>
      </c>
      <c r="E80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05" s="22">
        <v>1923</v>
      </c>
      <c r="G805" s="22">
        <v>261</v>
      </c>
      <c r="H805" s="22">
        <v>204</v>
      </c>
      <c r="I80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05" s="65">
        <f xml:space="preserve"> CustomerData[[#This Row],[Quantity]] *CustomerData[[#This Row],[Cost]]</f>
        <v>501903</v>
      </c>
      <c r="K805" s="65">
        <f xml:space="preserve"> CustomerData[[#This Row],[Quantity]] * CustomerData[[#This Row],[Price]]</f>
        <v>392292</v>
      </c>
      <c r="L805" s="65">
        <f xml:space="preserve"> CustomerData[[#This Row],[Price]] * CustomerData[[#This Row],[Discount]]</f>
        <v>51</v>
      </c>
      <c r="M805" s="67">
        <f xml:space="preserve"> (CustomerData[[#This Row],[Total_Revenue]]-CustomerData[[#This Row],[Discount_Amount]]) - CustomerData[[#This Row],[Total_Cost]]</f>
        <v>-109662</v>
      </c>
      <c r="N805" s="69" t="str">
        <f xml:space="preserve"> IF(CustomerData[[#This Row],[Profit/Loss]] &lt; 0, "Loss", IF(CustomerData[[#This Row],[Profit/Loss]] &gt; 0, "Profit"))</f>
        <v>Loss</v>
      </c>
    </row>
    <row r="806" spans="1:14" ht="15.75" customHeight="1" x14ac:dyDescent="0.25">
      <c r="A806" s="22">
        <v>805</v>
      </c>
      <c r="B806" s="22" t="s">
        <v>995</v>
      </c>
      <c r="C806" s="22">
        <v>17</v>
      </c>
      <c r="D806" s="22" t="s">
        <v>192</v>
      </c>
      <c r="E80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06" s="22">
        <v>2251</v>
      </c>
      <c r="G806" s="22">
        <v>296</v>
      </c>
      <c r="H806" s="22">
        <v>329</v>
      </c>
      <c r="I80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06" s="65">
        <f xml:space="preserve"> CustomerData[[#This Row],[Quantity]] *CustomerData[[#This Row],[Cost]]</f>
        <v>666296</v>
      </c>
      <c r="K806" s="65">
        <f xml:space="preserve"> CustomerData[[#This Row],[Quantity]] * CustomerData[[#This Row],[Price]]</f>
        <v>740579</v>
      </c>
      <c r="L806" s="65">
        <f xml:space="preserve"> CustomerData[[#This Row],[Price]] * CustomerData[[#This Row],[Discount]]</f>
        <v>82.25</v>
      </c>
      <c r="M806" s="67">
        <f xml:space="preserve"> (CustomerData[[#This Row],[Total_Revenue]]-CustomerData[[#This Row],[Discount_Amount]]) - CustomerData[[#This Row],[Total_Cost]]</f>
        <v>74200.75</v>
      </c>
      <c r="N806" s="69" t="str">
        <f xml:space="preserve"> IF(CustomerData[[#This Row],[Profit/Loss]] &lt; 0, "Loss", IF(CustomerData[[#This Row],[Profit/Loss]] &gt; 0, "Profit"))</f>
        <v>Profit</v>
      </c>
    </row>
    <row r="807" spans="1:14" ht="15.75" customHeight="1" x14ac:dyDescent="0.25">
      <c r="A807" s="22">
        <v>806</v>
      </c>
      <c r="B807" s="22" t="s">
        <v>996</v>
      </c>
      <c r="C807" s="22">
        <v>63</v>
      </c>
      <c r="D807" s="22" t="s">
        <v>190</v>
      </c>
      <c r="E80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07" s="22">
        <v>2289</v>
      </c>
      <c r="G807" s="22">
        <v>369</v>
      </c>
      <c r="H807" s="22">
        <v>480</v>
      </c>
      <c r="I80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07" s="65">
        <f xml:space="preserve"> CustomerData[[#This Row],[Quantity]] *CustomerData[[#This Row],[Cost]]</f>
        <v>844641</v>
      </c>
      <c r="K807" s="65">
        <f xml:space="preserve"> CustomerData[[#This Row],[Quantity]] * CustomerData[[#This Row],[Price]]</f>
        <v>1098720</v>
      </c>
      <c r="L807" s="65">
        <f xml:space="preserve"> CustomerData[[#This Row],[Price]] * CustomerData[[#This Row],[Discount]]</f>
        <v>120</v>
      </c>
      <c r="M807" s="67">
        <f xml:space="preserve"> (CustomerData[[#This Row],[Total_Revenue]]-CustomerData[[#This Row],[Discount_Amount]]) - CustomerData[[#This Row],[Total_Cost]]</f>
        <v>253959</v>
      </c>
      <c r="N807" s="69" t="str">
        <f xml:space="preserve"> IF(CustomerData[[#This Row],[Profit/Loss]] &lt; 0, "Loss", IF(CustomerData[[#This Row],[Profit/Loss]] &gt; 0, "Profit"))</f>
        <v>Profit</v>
      </c>
    </row>
    <row r="808" spans="1:14" ht="15.75" customHeight="1" x14ac:dyDescent="0.25">
      <c r="A808" s="22">
        <v>807</v>
      </c>
      <c r="B808" s="22" t="s">
        <v>997</v>
      </c>
      <c r="C808" s="22">
        <v>73</v>
      </c>
      <c r="D808" s="22" t="s">
        <v>190</v>
      </c>
      <c r="E80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08" s="22">
        <v>1376</v>
      </c>
      <c r="G808" s="22">
        <v>219</v>
      </c>
      <c r="H808" s="22">
        <v>240</v>
      </c>
      <c r="I80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08" s="65">
        <f xml:space="preserve"> CustomerData[[#This Row],[Quantity]] *CustomerData[[#This Row],[Cost]]</f>
        <v>301344</v>
      </c>
      <c r="K808" s="65">
        <f xml:space="preserve"> CustomerData[[#This Row],[Quantity]] * CustomerData[[#This Row],[Price]]</f>
        <v>330240</v>
      </c>
      <c r="L808" s="65">
        <f xml:space="preserve"> CustomerData[[#This Row],[Price]] * CustomerData[[#This Row],[Discount]]</f>
        <v>36</v>
      </c>
      <c r="M808" s="67">
        <f xml:space="preserve"> (CustomerData[[#This Row],[Total_Revenue]]-CustomerData[[#This Row],[Discount_Amount]]) - CustomerData[[#This Row],[Total_Cost]]</f>
        <v>28860</v>
      </c>
      <c r="N808" s="69" t="str">
        <f xml:space="preserve"> IF(CustomerData[[#This Row],[Profit/Loss]] &lt; 0, "Loss", IF(CustomerData[[#This Row],[Profit/Loss]] &gt; 0, "Profit"))</f>
        <v>Profit</v>
      </c>
    </row>
    <row r="809" spans="1:14" ht="15.75" customHeight="1" x14ac:dyDescent="0.25">
      <c r="A809" s="22">
        <v>808</v>
      </c>
      <c r="B809" s="22" t="s">
        <v>998</v>
      </c>
      <c r="C809" s="22">
        <v>29</v>
      </c>
      <c r="D809" s="22" t="s">
        <v>192</v>
      </c>
      <c r="E80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09" s="22">
        <v>1633</v>
      </c>
      <c r="G809" s="22">
        <v>237</v>
      </c>
      <c r="H809" s="22">
        <v>524</v>
      </c>
      <c r="I80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09" s="65">
        <f xml:space="preserve"> CustomerData[[#This Row],[Quantity]] *CustomerData[[#This Row],[Cost]]</f>
        <v>387021</v>
      </c>
      <c r="K809" s="65">
        <f xml:space="preserve"> CustomerData[[#This Row],[Quantity]] * CustomerData[[#This Row],[Price]]</f>
        <v>855692</v>
      </c>
      <c r="L809" s="65">
        <f xml:space="preserve"> CustomerData[[#This Row],[Price]] * CustomerData[[#This Row],[Discount]]</f>
        <v>131</v>
      </c>
      <c r="M809" s="67">
        <f xml:space="preserve"> (CustomerData[[#This Row],[Total_Revenue]]-CustomerData[[#This Row],[Discount_Amount]]) - CustomerData[[#This Row],[Total_Cost]]</f>
        <v>468540</v>
      </c>
      <c r="N809" s="69" t="str">
        <f xml:space="preserve"> IF(CustomerData[[#This Row],[Profit/Loss]] &lt; 0, "Loss", IF(CustomerData[[#This Row],[Profit/Loss]] &gt; 0, "Profit"))</f>
        <v>Profit</v>
      </c>
    </row>
    <row r="810" spans="1:14" ht="15.75" customHeight="1" x14ac:dyDescent="0.25">
      <c r="A810" s="22">
        <v>809</v>
      </c>
      <c r="B810" s="22" t="s">
        <v>999</v>
      </c>
      <c r="C810" s="22">
        <v>38</v>
      </c>
      <c r="D810" s="22" t="s">
        <v>190</v>
      </c>
      <c r="E81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10" s="22">
        <v>1633</v>
      </c>
      <c r="G810" s="22">
        <v>191</v>
      </c>
      <c r="H810" s="22">
        <v>348</v>
      </c>
      <c r="I81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10" s="65">
        <f xml:space="preserve"> CustomerData[[#This Row],[Quantity]] *CustomerData[[#This Row],[Cost]]</f>
        <v>311903</v>
      </c>
      <c r="K810" s="65">
        <f xml:space="preserve"> CustomerData[[#This Row],[Quantity]] * CustomerData[[#This Row],[Price]]</f>
        <v>568284</v>
      </c>
      <c r="L810" s="65">
        <f xml:space="preserve"> CustomerData[[#This Row],[Price]] * CustomerData[[#This Row],[Discount]]</f>
        <v>87</v>
      </c>
      <c r="M810" s="67">
        <f xml:space="preserve"> (CustomerData[[#This Row],[Total_Revenue]]-CustomerData[[#This Row],[Discount_Amount]]) - CustomerData[[#This Row],[Total_Cost]]</f>
        <v>256294</v>
      </c>
      <c r="N810" s="69" t="str">
        <f xml:space="preserve"> IF(CustomerData[[#This Row],[Profit/Loss]] &lt; 0, "Loss", IF(CustomerData[[#This Row],[Profit/Loss]] &gt; 0, "Profit"))</f>
        <v>Profit</v>
      </c>
    </row>
    <row r="811" spans="1:14" ht="15.75" customHeight="1" x14ac:dyDescent="0.25">
      <c r="A811" s="22">
        <v>810</v>
      </c>
      <c r="B811" s="22" t="s">
        <v>1000</v>
      </c>
      <c r="C811" s="22">
        <v>31</v>
      </c>
      <c r="D811" s="22" t="s">
        <v>192</v>
      </c>
      <c r="E81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11" s="22">
        <v>2182</v>
      </c>
      <c r="G811" s="22">
        <v>154</v>
      </c>
      <c r="H811" s="22">
        <v>422</v>
      </c>
      <c r="I81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11" s="65">
        <f xml:space="preserve"> CustomerData[[#This Row],[Quantity]] *CustomerData[[#This Row],[Cost]]</f>
        <v>336028</v>
      </c>
      <c r="K811" s="65">
        <f xml:space="preserve"> CustomerData[[#This Row],[Quantity]] * CustomerData[[#This Row],[Price]]</f>
        <v>920804</v>
      </c>
      <c r="L811" s="65">
        <f xml:space="preserve"> CustomerData[[#This Row],[Price]] * CustomerData[[#This Row],[Discount]]</f>
        <v>105.5</v>
      </c>
      <c r="M811" s="67">
        <f xml:space="preserve"> (CustomerData[[#This Row],[Total_Revenue]]-CustomerData[[#This Row],[Discount_Amount]]) - CustomerData[[#This Row],[Total_Cost]]</f>
        <v>584670.5</v>
      </c>
      <c r="N811" s="69" t="str">
        <f xml:space="preserve"> IF(CustomerData[[#This Row],[Profit/Loss]] &lt; 0, "Loss", IF(CustomerData[[#This Row],[Profit/Loss]] &gt; 0, "Profit"))</f>
        <v>Profit</v>
      </c>
    </row>
    <row r="812" spans="1:14" ht="15.75" customHeight="1" x14ac:dyDescent="0.25">
      <c r="A812" s="22">
        <v>811</v>
      </c>
      <c r="B812" s="22" t="s">
        <v>1001</v>
      </c>
      <c r="C812" s="22">
        <v>46</v>
      </c>
      <c r="D812" s="22" t="s">
        <v>190</v>
      </c>
      <c r="E81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12" s="22">
        <v>1634</v>
      </c>
      <c r="G812" s="22">
        <v>240</v>
      </c>
      <c r="H812" s="22">
        <v>236</v>
      </c>
      <c r="I81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12" s="65">
        <f xml:space="preserve"> CustomerData[[#This Row],[Quantity]] *CustomerData[[#This Row],[Cost]]</f>
        <v>392160</v>
      </c>
      <c r="K812" s="65">
        <f xml:space="preserve"> CustomerData[[#This Row],[Quantity]] * CustomerData[[#This Row],[Price]]</f>
        <v>385624</v>
      </c>
      <c r="L812" s="65">
        <f xml:space="preserve"> CustomerData[[#This Row],[Price]] * CustomerData[[#This Row],[Discount]]</f>
        <v>59</v>
      </c>
      <c r="M812" s="67">
        <f xml:space="preserve"> (CustomerData[[#This Row],[Total_Revenue]]-CustomerData[[#This Row],[Discount_Amount]]) - CustomerData[[#This Row],[Total_Cost]]</f>
        <v>-6595</v>
      </c>
      <c r="N812" s="69" t="str">
        <f xml:space="preserve"> IF(CustomerData[[#This Row],[Profit/Loss]] &lt; 0, "Loss", IF(CustomerData[[#This Row],[Profit/Loss]] &gt; 0, "Profit"))</f>
        <v>Loss</v>
      </c>
    </row>
    <row r="813" spans="1:14" ht="15.75" customHeight="1" x14ac:dyDescent="0.25">
      <c r="A813" s="22">
        <v>812</v>
      </c>
      <c r="B813" s="22" t="s">
        <v>1002</v>
      </c>
      <c r="C813" s="22">
        <v>48</v>
      </c>
      <c r="D813" s="22" t="s">
        <v>190</v>
      </c>
      <c r="E81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13" s="22">
        <v>2289</v>
      </c>
      <c r="G813" s="22">
        <v>145</v>
      </c>
      <c r="H813" s="22">
        <v>339</v>
      </c>
      <c r="I81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13" s="65">
        <f xml:space="preserve"> CustomerData[[#This Row],[Quantity]] *CustomerData[[#This Row],[Cost]]</f>
        <v>331905</v>
      </c>
      <c r="K813" s="65">
        <f xml:space="preserve"> CustomerData[[#This Row],[Quantity]] * CustomerData[[#This Row],[Price]]</f>
        <v>775971</v>
      </c>
      <c r="L813" s="65">
        <f xml:space="preserve"> CustomerData[[#This Row],[Price]] * CustomerData[[#This Row],[Discount]]</f>
        <v>84.75</v>
      </c>
      <c r="M813" s="67">
        <f xml:space="preserve"> (CustomerData[[#This Row],[Total_Revenue]]-CustomerData[[#This Row],[Discount_Amount]]) - CustomerData[[#This Row],[Total_Cost]]</f>
        <v>443981.25</v>
      </c>
      <c r="N813" s="69" t="str">
        <f xml:space="preserve"> IF(CustomerData[[#This Row],[Profit/Loss]] &lt; 0, "Loss", IF(CustomerData[[#This Row],[Profit/Loss]] &gt; 0, "Profit"))</f>
        <v>Profit</v>
      </c>
    </row>
    <row r="814" spans="1:14" ht="15.75" customHeight="1" x14ac:dyDescent="0.25">
      <c r="A814" s="22">
        <v>813</v>
      </c>
      <c r="B814" s="22" t="s">
        <v>1003</v>
      </c>
      <c r="C814" s="22">
        <v>16</v>
      </c>
      <c r="D814" s="22" t="s">
        <v>190</v>
      </c>
      <c r="E81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14" s="22">
        <v>1999</v>
      </c>
      <c r="G814" s="22">
        <v>394</v>
      </c>
      <c r="H814" s="22">
        <v>375</v>
      </c>
      <c r="I81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14" s="65">
        <f xml:space="preserve"> CustomerData[[#This Row],[Quantity]] *CustomerData[[#This Row],[Cost]]</f>
        <v>787606</v>
      </c>
      <c r="K814" s="65">
        <f xml:space="preserve"> CustomerData[[#This Row],[Quantity]] * CustomerData[[#This Row],[Price]]</f>
        <v>749625</v>
      </c>
      <c r="L814" s="65">
        <f xml:space="preserve"> CustomerData[[#This Row],[Price]] * CustomerData[[#This Row],[Discount]]</f>
        <v>93.75</v>
      </c>
      <c r="M814" s="67">
        <f xml:space="preserve"> (CustomerData[[#This Row],[Total_Revenue]]-CustomerData[[#This Row],[Discount_Amount]]) - CustomerData[[#This Row],[Total_Cost]]</f>
        <v>-38074.75</v>
      </c>
      <c r="N814" s="69" t="str">
        <f xml:space="preserve"> IF(CustomerData[[#This Row],[Profit/Loss]] &lt; 0, "Loss", IF(CustomerData[[#This Row],[Profit/Loss]] &gt; 0, "Profit"))</f>
        <v>Loss</v>
      </c>
    </row>
    <row r="815" spans="1:14" ht="15.75" customHeight="1" x14ac:dyDescent="0.25">
      <c r="A815" s="22">
        <v>814</v>
      </c>
      <c r="B815" s="22" t="s">
        <v>1004</v>
      </c>
      <c r="C815" s="22">
        <v>60</v>
      </c>
      <c r="D815" s="22" t="s">
        <v>192</v>
      </c>
      <c r="E81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15" s="22">
        <v>2351</v>
      </c>
      <c r="G815" s="22">
        <v>292</v>
      </c>
      <c r="H815" s="22">
        <v>397</v>
      </c>
      <c r="I81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15" s="65">
        <f xml:space="preserve"> CustomerData[[#This Row],[Quantity]] *CustomerData[[#This Row],[Cost]]</f>
        <v>686492</v>
      </c>
      <c r="K815" s="65">
        <f xml:space="preserve"> CustomerData[[#This Row],[Quantity]] * CustomerData[[#This Row],[Price]]</f>
        <v>933347</v>
      </c>
      <c r="L815" s="65">
        <f xml:space="preserve"> CustomerData[[#This Row],[Price]] * CustomerData[[#This Row],[Discount]]</f>
        <v>99.25</v>
      </c>
      <c r="M815" s="67">
        <f xml:space="preserve"> (CustomerData[[#This Row],[Total_Revenue]]-CustomerData[[#This Row],[Discount_Amount]]) - CustomerData[[#This Row],[Total_Cost]]</f>
        <v>246755.75</v>
      </c>
      <c r="N815" s="69" t="str">
        <f xml:space="preserve"> IF(CustomerData[[#This Row],[Profit/Loss]] &lt; 0, "Loss", IF(CustomerData[[#This Row],[Profit/Loss]] &gt; 0, "Profit"))</f>
        <v>Profit</v>
      </c>
    </row>
    <row r="816" spans="1:14" ht="15.75" customHeight="1" x14ac:dyDescent="0.25">
      <c r="A816" s="22">
        <v>815</v>
      </c>
      <c r="B816" s="22" t="s">
        <v>1005</v>
      </c>
      <c r="C816" s="22">
        <v>58</v>
      </c>
      <c r="D816" s="22" t="s">
        <v>190</v>
      </c>
      <c r="E81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16" s="22">
        <v>1946</v>
      </c>
      <c r="G816" s="22">
        <v>353</v>
      </c>
      <c r="H816" s="22">
        <v>331</v>
      </c>
      <c r="I81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16" s="65">
        <f xml:space="preserve"> CustomerData[[#This Row],[Quantity]] *CustomerData[[#This Row],[Cost]]</f>
        <v>686938</v>
      </c>
      <c r="K816" s="65">
        <f xml:space="preserve"> CustomerData[[#This Row],[Quantity]] * CustomerData[[#This Row],[Price]]</f>
        <v>644126</v>
      </c>
      <c r="L816" s="65">
        <f xml:space="preserve"> CustomerData[[#This Row],[Price]] * CustomerData[[#This Row],[Discount]]</f>
        <v>82.75</v>
      </c>
      <c r="M816" s="67">
        <f xml:space="preserve"> (CustomerData[[#This Row],[Total_Revenue]]-CustomerData[[#This Row],[Discount_Amount]]) - CustomerData[[#This Row],[Total_Cost]]</f>
        <v>-42894.75</v>
      </c>
      <c r="N816" s="69" t="str">
        <f xml:space="preserve"> IF(CustomerData[[#This Row],[Profit/Loss]] &lt; 0, "Loss", IF(CustomerData[[#This Row],[Profit/Loss]] &gt; 0, "Profit"))</f>
        <v>Loss</v>
      </c>
    </row>
    <row r="817" spans="1:14" ht="15.75" customHeight="1" x14ac:dyDescent="0.25">
      <c r="A817" s="22">
        <v>816</v>
      </c>
      <c r="B817" s="22" t="s">
        <v>1006</v>
      </c>
      <c r="C817" s="22">
        <v>69</v>
      </c>
      <c r="D817" s="22" t="s">
        <v>192</v>
      </c>
      <c r="E81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17" s="22">
        <v>2180</v>
      </c>
      <c r="G817" s="22">
        <v>147</v>
      </c>
      <c r="H817" s="22">
        <v>465</v>
      </c>
      <c r="I81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17" s="65">
        <f xml:space="preserve"> CustomerData[[#This Row],[Quantity]] *CustomerData[[#This Row],[Cost]]</f>
        <v>320460</v>
      </c>
      <c r="K817" s="65">
        <f xml:space="preserve"> CustomerData[[#This Row],[Quantity]] * CustomerData[[#This Row],[Price]]</f>
        <v>1013700</v>
      </c>
      <c r="L817" s="65">
        <f xml:space="preserve"> CustomerData[[#This Row],[Price]] * CustomerData[[#This Row],[Discount]]</f>
        <v>116.25</v>
      </c>
      <c r="M817" s="67">
        <f xml:space="preserve"> (CustomerData[[#This Row],[Total_Revenue]]-CustomerData[[#This Row],[Discount_Amount]]) - CustomerData[[#This Row],[Total_Cost]]</f>
        <v>693123.75</v>
      </c>
      <c r="N817" s="69" t="str">
        <f xml:space="preserve"> IF(CustomerData[[#This Row],[Profit/Loss]] &lt; 0, "Loss", IF(CustomerData[[#This Row],[Profit/Loss]] &gt; 0, "Profit"))</f>
        <v>Profit</v>
      </c>
    </row>
    <row r="818" spans="1:14" ht="15.75" customHeight="1" x14ac:dyDescent="0.25">
      <c r="A818" s="22">
        <v>817</v>
      </c>
      <c r="B818" s="22" t="s">
        <v>1007</v>
      </c>
      <c r="C818" s="22">
        <v>51</v>
      </c>
      <c r="D818" s="22" t="s">
        <v>190</v>
      </c>
      <c r="E81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18" s="22">
        <v>1759</v>
      </c>
      <c r="G818" s="22">
        <v>237</v>
      </c>
      <c r="H818" s="22">
        <v>546</v>
      </c>
      <c r="I81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18" s="65">
        <f xml:space="preserve"> CustomerData[[#This Row],[Quantity]] *CustomerData[[#This Row],[Cost]]</f>
        <v>416883</v>
      </c>
      <c r="K818" s="65">
        <f xml:space="preserve"> CustomerData[[#This Row],[Quantity]] * CustomerData[[#This Row],[Price]]</f>
        <v>960414</v>
      </c>
      <c r="L818" s="65">
        <f xml:space="preserve"> CustomerData[[#This Row],[Price]] * CustomerData[[#This Row],[Discount]]</f>
        <v>136.5</v>
      </c>
      <c r="M818" s="67">
        <f xml:space="preserve"> (CustomerData[[#This Row],[Total_Revenue]]-CustomerData[[#This Row],[Discount_Amount]]) - CustomerData[[#This Row],[Total_Cost]]</f>
        <v>543394.5</v>
      </c>
      <c r="N818" s="69" t="str">
        <f xml:space="preserve"> IF(CustomerData[[#This Row],[Profit/Loss]] &lt; 0, "Loss", IF(CustomerData[[#This Row],[Profit/Loss]] &gt; 0, "Profit"))</f>
        <v>Profit</v>
      </c>
    </row>
    <row r="819" spans="1:14" ht="15.75" customHeight="1" x14ac:dyDescent="0.25">
      <c r="A819" s="22">
        <v>818</v>
      </c>
      <c r="B819" s="22" t="s">
        <v>1008</v>
      </c>
      <c r="C819" s="22">
        <v>52</v>
      </c>
      <c r="D819" s="22" t="s">
        <v>192</v>
      </c>
      <c r="E81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19" s="22">
        <v>2045</v>
      </c>
      <c r="G819" s="22">
        <v>305</v>
      </c>
      <c r="H819" s="22">
        <v>222</v>
      </c>
      <c r="I81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19" s="65">
        <f xml:space="preserve"> CustomerData[[#This Row],[Quantity]] *CustomerData[[#This Row],[Cost]]</f>
        <v>623725</v>
      </c>
      <c r="K819" s="65">
        <f xml:space="preserve"> CustomerData[[#This Row],[Quantity]] * CustomerData[[#This Row],[Price]]</f>
        <v>453990</v>
      </c>
      <c r="L819" s="65">
        <f xml:space="preserve"> CustomerData[[#This Row],[Price]] * CustomerData[[#This Row],[Discount]]</f>
        <v>55.5</v>
      </c>
      <c r="M819" s="67">
        <f xml:space="preserve"> (CustomerData[[#This Row],[Total_Revenue]]-CustomerData[[#This Row],[Discount_Amount]]) - CustomerData[[#This Row],[Total_Cost]]</f>
        <v>-169790.5</v>
      </c>
      <c r="N819" s="69" t="str">
        <f xml:space="preserve"> IF(CustomerData[[#This Row],[Profit/Loss]] &lt; 0, "Loss", IF(CustomerData[[#This Row],[Profit/Loss]] &gt; 0, "Profit"))</f>
        <v>Loss</v>
      </c>
    </row>
    <row r="820" spans="1:14" ht="15.75" customHeight="1" x14ac:dyDescent="0.25">
      <c r="A820" s="22">
        <v>819</v>
      </c>
      <c r="B820" s="22" t="s">
        <v>1009</v>
      </c>
      <c r="C820" s="22">
        <v>29</v>
      </c>
      <c r="D820" s="22" t="s">
        <v>190</v>
      </c>
      <c r="E82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20" s="22">
        <v>1971</v>
      </c>
      <c r="G820" s="22">
        <v>396</v>
      </c>
      <c r="H820" s="22">
        <v>522</v>
      </c>
      <c r="I82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20" s="65">
        <f xml:space="preserve"> CustomerData[[#This Row],[Quantity]] *CustomerData[[#This Row],[Cost]]</f>
        <v>780516</v>
      </c>
      <c r="K820" s="65">
        <f xml:space="preserve"> CustomerData[[#This Row],[Quantity]] * CustomerData[[#This Row],[Price]]</f>
        <v>1028862</v>
      </c>
      <c r="L820" s="65">
        <f xml:space="preserve"> CustomerData[[#This Row],[Price]] * CustomerData[[#This Row],[Discount]]</f>
        <v>130.5</v>
      </c>
      <c r="M820" s="67">
        <f xml:space="preserve"> (CustomerData[[#This Row],[Total_Revenue]]-CustomerData[[#This Row],[Discount_Amount]]) - CustomerData[[#This Row],[Total_Cost]]</f>
        <v>248215.5</v>
      </c>
      <c r="N820" s="69" t="str">
        <f xml:space="preserve"> IF(CustomerData[[#This Row],[Profit/Loss]] &lt; 0, "Loss", IF(CustomerData[[#This Row],[Profit/Loss]] &gt; 0, "Profit"))</f>
        <v>Profit</v>
      </c>
    </row>
    <row r="821" spans="1:14" ht="15.75" customHeight="1" x14ac:dyDescent="0.25">
      <c r="A821" s="22">
        <v>820</v>
      </c>
      <c r="B821" s="22" t="s">
        <v>1010</v>
      </c>
      <c r="C821" s="22">
        <v>72</v>
      </c>
      <c r="D821" s="22" t="s">
        <v>192</v>
      </c>
      <c r="E82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21" s="22">
        <v>2040</v>
      </c>
      <c r="G821" s="22">
        <v>297</v>
      </c>
      <c r="H821" s="22">
        <v>346</v>
      </c>
      <c r="I82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21" s="65">
        <f xml:space="preserve"> CustomerData[[#This Row],[Quantity]] *CustomerData[[#This Row],[Cost]]</f>
        <v>605880</v>
      </c>
      <c r="K821" s="65">
        <f xml:space="preserve"> CustomerData[[#This Row],[Quantity]] * CustomerData[[#This Row],[Price]]</f>
        <v>705840</v>
      </c>
      <c r="L821" s="65">
        <f xml:space="preserve"> CustomerData[[#This Row],[Price]] * CustomerData[[#This Row],[Discount]]</f>
        <v>86.5</v>
      </c>
      <c r="M821" s="67">
        <f xml:space="preserve"> (CustomerData[[#This Row],[Total_Revenue]]-CustomerData[[#This Row],[Discount_Amount]]) - CustomerData[[#This Row],[Total_Cost]]</f>
        <v>99873.5</v>
      </c>
      <c r="N821" s="69" t="str">
        <f xml:space="preserve"> IF(CustomerData[[#This Row],[Profit/Loss]] &lt; 0, "Loss", IF(CustomerData[[#This Row],[Profit/Loss]] &gt; 0, "Profit"))</f>
        <v>Profit</v>
      </c>
    </row>
    <row r="822" spans="1:14" ht="15.75" customHeight="1" x14ac:dyDescent="0.25">
      <c r="A822" s="22">
        <v>821</v>
      </c>
      <c r="B822" s="22" t="s">
        <v>1011</v>
      </c>
      <c r="C822" s="22">
        <v>80</v>
      </c>
      <c r="D822" s="22" t="s">
        <v>190</v>
      </c>
      <c r="E82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22" s="22">
        <v>1165</v>
      </c>
      <c r="G822" s="22">
        <v>200</v>
      </c>
      <c r="H822" s="22">
        <v>459</v>
      </c>
      <c r="I82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22" s="65">
        <f xml:space="preserve"> CustomerData[[#This Row],[Quantity]] *CustomerData[[#This Row],[Cost]]</f>
        <v>233000</v>
      </c>
      <c r="K822" s="65">
        <f xml:space="preserve"> CustomerData[[#This Row],[Quantity]] * CustomerData[[#This Row],[Price]]</f>
        <v>534735</v>
      </c>
      <c r="L822" s="65">
        <f xml:space="preserve"> CustomerData[[#This Row],[Price]] * CustomerData[[#This Row],[Discount]]</f>
        <v>68.849999999999994</v>
      </c>
      <c r="M822" s="67">
        <f xml:space="preserve"> (CustomerData[[#This Row],[Total_Revenue]]-CustomerData[[#This Row],[Discount_Amount]]) - CustomerData[[#This Row],[Total_Cost]]</f>
        <v>301666.15000000002</v>
      </c>
      <c r="N822" s="69" t="str">
        <f xml:space="preserve"> IF(CustomerData[[#This Row],[Profit/Loss]] &lt; 0, "Loss", IF(CustomerData[[#This Row],[Profit/Loss]] &gt; 0, "Profit"))</f>
        <v>Profit</v>
      </c>
    </row>
    <row r="823" spans="1:14" ht="15.75" customHeight="1" x14ac:dyDescent="0.25">
      <c r="A823" s="22">
        <v>822</v>
      </c>
      <c r="B823" s="22" t="s">
        <v>1012</v>
      </c>
      <c r="C823" s="22">
        <v>22</v>
      </c>
      <c r="D823" s="22" t="s">
        <v>192</v>
      </c>
      <c r="E82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23" s="22">
        <v>1481</v>
      </c>
      <c r="G823" s="22">
        <v>264</v>
      </c>
      <c r="H823" s="22">
        <v>283</v>
      </c>
      <c r="I82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23" s="65">
        <f xml:space="preserve"> CustomerData[[#This Row],[Quantity]] *CustomerData[[#This Row],[Cost]]</f>
        <v>390984</v>
      </c>
      <c r="K823" s="65">
        <f xml:space="preserve"> CustomerData[[#This Row],[Quantity]] * CustomerData[[#This Row],[Price]]</f>
        <v>419123</v>
      </c>
      <c r="L823" s="65">
        <f xml:space="preserve"> CustomerData[[#This Row],[Price]] * CustomerData[[#This Row],[Discount]]</f>
        <v>42.449999999999996</v>
      </c>
      <c r="M823" s="67">
        <f xml:space="preserve"> (CustomerData[[#This Row],[Total_Revenue]]-CustomerData[[#This Row],[Discount_Amount]]) - CustomerData[[#This Row],[Total_Cost]]</f>
        <v>28096.549999999988</v>
      </c>
      <c r="N823" s="69" t="str">
        <f xml:space="preserve"> IF(CustomerData[[#This Row],[Profit/Loss]] &lt; 0, "Loss", IF(CustomerData[[#This Row],[Profit/Loss]] &gt; 0, "Profit"))</f>
        <v>Profit</v>
      </c>
    </row>
    <row r="824" spans="1:14" ht="15.75" customHeight="1" x14ac:dyDescent="0.25">
      <c r="A824" s="22">
        <v>823</v>
      </c>
      <c r="B824" s="22" t="s">
        <v>1013</v>
      </c>
      <c r="C824" s="22">
        <v>74</v>
      </c>
      <c r="D824" s="22" t="s">
        <v>192</v>
      </c>
      <c r="E82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24" s="22">
        <v>1042</v>
      </c>
      <c r="G824" s="22">
        <v>267</v>
      </c>
      <c r="H824" s="22">
        <v>547</v>
      </c>
      <c r="I82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24" s="65">
        <f xml:space="preserve"> CustomerData[[#This Row],[Quantity]] *CustomerData[[#This Row],[Cost]]</f>
        <v>278214</v>
      </c>
      <c r="K824" s="65">
        <f xml:space="preserve"> CustomerData[[#This Row],[Quantity]] * CustomerData[[#This Row],[Price]]</f>
        <v>569974</v>
      </c>
      <c r="L824" s="65">
        <f xml:space="preserve"> CustomerData[[#This Row],[Price]] * CustomerData[[#This Row],[Discount]]</f>
        <v>82.05</v>
      </c>
      <c r="M824" s="67">
        <f xml:space="preserve"> (CustomerData[[#This Row],[Total_Revenue]]-CustomerData[[#This Row],[Discount_Amount]]) - CustomerData[[#This Row],[Total_Cost]]</f>
        <v>291677.94999999995</v>
      </c>
      <c r="N824" s="69" t="str">
        <f xml:space="preserve"> IF(CustomerData[[#This Row],[Profit/Loss]] &lt; 0, "Loss", IF(CustomerData[[#This Row],[Profit/Loss]] &gt; 0, "Profit"))</f>
        <v>Profit</v>
      </c>
    </row>
    <row r="825" spans="1:14" ht="15.75" customHeight="1" x14ac:dyDescent="0.25">
      <c r="A825" s="22">
        <v>824</v>
      </c>
      <c r="B825" s="22" t="s">
        <v>1014</v>
      </c>
      <c r="C825" s="22">
        <v>62</v>
      </c>
      <c r="D825" s="22" t="s">
        <v>190</v>
      </c>
      <c r="E82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25" s="22">
        <v>1536</v>
      </c>
      <c r="G825" s="22">
        <v>202</v>
      </c>
      <c r="H825" s="22">
        <v>395</v>
      </c>
      <c r="I82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25" s="65">
        <f xml:space="preserve"> CustomerData[[#This Row],[Quantity]] *CustomerData[[#This Row],[Cost]]</f>
        <v>310272</v>
      </c>
      <c r="K825" s="65">
        <f xml:space="preserve"> CustomerData[[#This Row],[Quantity]] * CustomerData[[#This Row],[Price]]</f>
        <v>606720</v>
      </c>
      <c r="L825" s="65">
        <f xml:space="preserve"> CustomerData[[#This Row],[Price]] * CustomerData[[#This Row],[Discount]]</f>
        <v>98.75</v>
      </c>
      <c r="M825" s="67">
        <f xml:space="preserve"> (CustomerData[[#This Row],[Total_Revenue]]-CustomerData[[#This Row],[Discount_Amount]]) - CustomerData[[#This Row],[Total_Cost]]</f>
        <v>296349.25</v>
      </c>
      <c r="N825" s="69" t="str">
        <f xml:space="preserve"> IF(CustomerData[[#This Row],[Profit/Loss]] &lt; 0, "Loss", IF(CustomerData[[#This Row],[Profit/Loss]] &gt; 0, "Profit"))</f>
        <v>Profit</v>
      </c>
    </row>
    <row r="826" spans="1:14" ht="15.75" customHeight="1" x14ac:dyDescent="0.25">
      <c r="A826" s="22">
        <v>825</v>
      </c>
      <c r="B826" s="22" t="s">
        <v>1015</v>
      </c>
      <c r="C826" s="22">
        <v>30</v>
      </c>
      <c r="D826" s="22" t="s">
        <v>192</v>
      </c>
      <c r="E82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26" s="22">
        <v>1119</v>
      </c>
      <c r="G826" s="22">
        <v>341</v>
      </c>
      <c r="H826" s="22">
        <v>549</v>
      </c>
      <c r="I82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26" s="65">
        <f xml:space="preserve"> CustomerData[[#This Row],[Quantity]] *CustomerData[[#This Row],[Cost]]</f>
        <v>381579</v>
      </c>
      <c r="K826" s="65">
        <f xml:space="preserve"> CustomerData[[#This Row],[Quantity]] * CustomerData[[#This Row],[Price]]</f>
        <v>614331</v>
      </c>
      <c r="L826" s="65">
        <f xml:space="preserve"> CustomerData[[#This Row],[Price]] * CustomerData[[#This Row],[Discount]]</f>
        <v>82.35</v>
      </c>
      <c r="M826" s="67">
        <f xml:space="preserve"> (CustomerData[[#This Row],[Total_Revenue]]-CustomerData[[#This Row],[Discount_Amount]]) - CustomerData[[#This Row],[Total_Cost]]</f>
        <v>232669.65000000002</v>
      </c>
      <c r="N826" s="69" t="str">
        <f xml:space="preserve"> IF(CustomerData[[#This Row],[Profit/Loss]] &lt; 0, "Loss", IF(CustomerData[[#This Row],[Profit/Loss]] &gt; 0, "Profit"))</f>
        <v>Profit</v>
      </c>
    </row>
    <row r="827" spans="1:14" ht="15.75" customHeight="1" x14ac:dyDescent="0.25">
      <c r="A827" s="22">
        <v>826</v>
      </c>
      <c r="B827" s="22" t="s">
        <v>1016</v>
      </c>
      <c r="C827" s="22">
        <v>16</v>
      </c>
      <c r="D827" s="22" t="s">
        <v>190</v>
      </c>
      <c r="E82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27" s="22">
        <v>1485</v>
      </c>
      <c r="G827" s="22">
        <v>259</v>
      </c>
      <c r="H827" s="22">
        <v>404</v>
      </c>
      <c r="I82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27" s="65">
        <f xml:space="preserve"> CustomerData[[#This Row],[Quantity]] *CustomerData[[#This Row],[Cost]]</f>
        <v>384615</v>
      </c>
      <c r="K827" s="65">
        <f xml:space="preserve"> CustomerData[[#This Row],[Quantity]] * CustomerData[[#This Row],[Price]]</f>
        <v>599940</v>
      </c>
      <c r="L827" s="65">
        <f xml:space="preserve"> CustomerData[[#This Row],[Price]] * CustomerData[[#This Row],[Discount]]</f>
        <v>60.599999999999994</v>
      </c>
      <c r="M827" s="67">
        <f xml:space="preserve"> (CustomerData[[#This Row],[Total_Revenue]]-CustomerData[[#This Row],[Discount_Amount]]) - CustomerData[[#This Row],[Total_Cost]]</f>
        <v>215264.40000000002</v>
      </c>
      <c r="N827" s="69" t="str">
        <f xml:space="preserve"> IF(CustomerData[[#This Row],[Profit/Loss]] &lt; 0, "Loss", IF(CustomerData[[#This Row],[Profit/Loss]] &gt; 0, "Profit"))</f>
        <v>Profit</v>
      </c>
    </row>
    <row r="828" spans="1:14" ht="15.75" customHeight="1" x14ac:dyDescent="0.25">
      <c r="A828" s="22">
        <v>827</v>
      </c>
      <c r="B828" s="22" t="s">
        <v>1017</v>
      </c>
      <c r="C828" s="22">
        <v>67</v>
      </c>
      <c r="D828" s="22" t="s">
        <v>190</v>
      </c>
      <c r="E82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28" s="22">
        <v>1503</v>
      </c>
      <c r="G828" s="22">
        <v>126</v>
      </c>
      <c r="H828" s="22">
        <v>431</v>
      </c>
      <c r="I82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28" s="65">
        <f xml:space="preserve"> CustomerData[[#This Row],[Quantity]] *CustomerData[[#This Row],[Cost]]</f>
        <v>189378</v>
      </c>
      <c r="K828" s="65">
        <f xml:space="preserve"> CustomerData[[#This Row],[Quantity]] * CustomerData[[#This Row],[Price]]</f>
        <v>647793</v>
      </c>
      <c r="L828" s="65">
        <f xml:space="preserve"> CustomerData[[#This Row],[Price]] * CustomerData[[#This Row],[Discount]]</f>
        <v>107.75</v>
      </c>
      <c r="M828" s="67">
        <f xml:space="preserve"> (CustomerData[[#This Row],[Total_Revenue]]-CustomerData[[#This Row],[Discount_Amount]]) - CustomerData[[#This Row],[Total_Cost]]</f>
        <v>458307.25</v>
      </c>
      <c r="N828" s="69" t="str">
        <f xml:space="preserve"> IF(CustomerData[[#This Row],[Profit/Loss]] &lt; 0, "Loss", IF(CustomerData[[#This Row],[Profit/Loss]] &gt; 0, "Profit"))</f>
        <v>Profit</v>
      </c>
    </row>
    <row r="829" spans="1:14" ht="15.75" customHeight="1" x14ac:dyDescent="0.25">
      <c r="A829" s="22">
        <v>828</v>
      </c>
      <c r="B829" s="22" t="s">
        <v>1018</v>
      </c>
      <c r="C829" s="22">
        <v>41</v>
      </c>
      <c r="D829" s="22" t="s">
        <v>190</v>
      </c>
      <c r="E82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29" s="22">
        <v>1267</v>
      </c>
      <c r="G829" s="22">
        <v>263</v>
      </c>
      <c r="H829" s="22">
        <v>464</v>
      </c>
      <c r="I82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29" s="65">
        <f xml:space="preserve"> CustomerData[[#This Row],[Quantity]] *CustomerData[[#This Row],[Cost]]</f>
        <v>333221</v>
      </c>
      <c r="K829" s="65">
        <f xml:space="preserve"> CustomerData[[#This Row],[Quantity]] * CustomerData[[#This Row],[Price]]</f>
        <v>587888</v>
      </c>
      <c r="L829" s="65">
        <f xml:space="preserve"> CustomerData[[#This Row],[Price]] * CustomerData[[#This Row],[Discount]]</f>
        <v>69.599999999999994</v>
      </c>
      <c r="M829" s="67">
        <f xml:space="preserve"> (CustomerData[[#This Row],[Total_Revenue]]-CustomerData[[#This Row],[Discount_Amount]]) - CustomerData[[#This Row],[Total_Cost]]</f>
        <v>254597.40000000002</v>
      </c>
      <c r="N829" s="69" t="str">
        <f xml:space="preserve"> IF(CustomerData[[#This Row],[Profit/Loss]] &lt; 0, "Loss", IF(CustomerData[[#This Row],[Profit/Loss]] &gt; 0, "Profit"))</f>
        <v>Profit</v>
      </c>
    </row>
    <row r="830" spans="1:14" ht="15.75" customHeight="1" x14ac:dyDescent="0.25">
      <c r="A830" s="22">
        <v>829</v>
      </c>
      <c r="B830" s="22" t="s">
        <v>1019</v>
      </c>
      <c r="C830" s="22">
        <v>66</v>
      </c>
      <c r="D830" s="22" t="s">
        <v>190</v>
      </c>
      <c r="E83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30" s="22">
        <v>1588</v>
      </c>
      <c r="G830" s="22">
        <v>115</v>
      </c>
      <c r="H830" s="22">
        <v>286</v>
      </c>
      <c r="I83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30" s="65">
        <f xml:space="preserve"> CustomerData[[#This Row],[Quantity]] *CustomerData[[#This Row],[Cost]]</f>
        <v>182620</v>
      </c>
      <c r="K830" s="65">
        <f xml:space="preserve"> CustomerData[[#This Row],[Quantity]] * CustomerData[[#This Row],[Price]]</f>
        <v>454168</v>
      </c>
      <c r="L830" s="65">
        <f xml:space="preserve"> CustomerData[[#This Row],[Price]] * CustomerData[[#This Row],[Discount]]</f>
        <v>71.5</v>
      </c>
      <c r="M830" s="67">
        <f xml:space="preserve"> (CustomerData[[#This Row],[Total_Revenue]]-CustomerData[[#This Row],[Discount_Amount]]) - CustomerData[[#This Row],[Total_Cost]]</f>
        <v>271476.5</v>
      </c>
      <c r="N830" s="69" t="str">
        <f xml:space="preserve"> IF(CustomerData[[#This Row],[Profit/Loss]] &lt; 0, "Loss", IF(CustomerData[[#This Row],[Profit/Loss]] &gt; 0, "Profit"))</f>
        <v>Profit</v>
      </c>
    </row>
    <row r="831" spans="1:14" ht="15.75" customHeight="1" x14ac:dyDescent="0.25">
      <c r="A831" s="22">
        <v>830</v>
      </c>
      <c r="B831" s="22" t="s">
        <v>1020</v>
      </c>
      <c r="C831" s="22">
        <v>83</v>
      </c>
      <c r="D831" s="22" t="s">
        <v>192</v>
      </c>
      <c r="E83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31" s="22">
        <v>1076</v>
      </c>
      <c r="G831" s="22">
        <v>392</v>
      </c>
      <c r="H831" s="22">
        <v>540</v>
      </c>
      <c r="I83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31" s="65">
        <f xml:space="preserve"> CustomerData[[#This Row],[Quantity]] *CustomerData[[#This Row],[Cost]]</f>
        <v>421792</v>
      </c>
      <c r="K831" s="65">
        <f xml:space="preserve"> CustomerData[[#This Row],[Quantity]] * CustomerData[[#This Row],[Price]]</f>
        <v>581040</v>
      </c>
      <c r="L831" s="65">
        <f xml:space="preserve"> CustomerData[[#This Row],[Price]] * CustomerData[[#This Row],[Discount]]</f>
        <v>81</v>
      </c>
      <c r="M831" s="67">
        <f xml:space="preserve"> (CustomerData[[#This Row],[Total_Revenue]]-CustomerData[[#This Row],[Discount_Amount]]) - CustomerData[[#This Row],[Total_Cost]]</f>
        <v>159167</v>
      </c>
      <c r="N831" s="69" t="str">
        <f xml:space="preserve"> IF(CustomerData[[#This Row],[Profit/Loss]] &lt; 0, "Loss", IF(CustomerData[[#This Row],[Profit/Loss]] &gt; 0, "Profit"))</f>
        <v>Profit</v>
      </c>
    </row>
    <row r="832" spans="1:14" ht="15.75" customHeight="1" x14ac:dyDescent="0.25">
      <c r="A832" s="22">
        <v>831</v>
      </c>
      <c r="B832" s="22" t="s">
        <v>1021</v>
      </c>
      <c r="C832" s="22">
        <v>16</v>
      </c>
      <c r="D832" s="22" t="s">
        <v>192</v>
      </c>
      <c r="E83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32" s="22">
        <v>1973</v>
      </c>
      <c r="G832" s="22">
        <v>236</v>
      </c>
      <c r="H832" s="22">
        <v>400</v>
      </c>
      <c r="I83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32" s="65">
        <f xml:space="preserve"> CustomerData[[#This Row],[Quantity]] *CustomerData[[#This Row],[Cost]]</f>
        <v>465628</v>
      </c>
      <c r="K832" s="65">
        <f xml:space="preserve"> CustomerData[[#This Row],[Quantity]] * CustomerData[[#This Row],[Price]]</f>
        <v>789200</v>
      </c>
      <c r="L832" s="65">
        <f xml:space="preserve"> CustomerData[[#This Row],[Price]] * CustomerData[[#This Row],[Discount]]</f>
        <v>100</v>
      </c>
      <c r="M832" s="67">
        <f xml:space="preserve"> (CustomerData[[#This Row],[Total_Revenue]]-CustomerData[[#This Row],[Discount_Amount]]) - CustomerData[[#This Row],[Total_Cost]]</f>
        <v>323472</v>
      </c>
      <c r="N832" s="69" t="str">
        <f xml:space="preserve"> IF(CustomerData[[#This Row],[Profit/Loss]] &lt; 0, "Loss", IF(CustomerData[[#This Row],[Profit/Loss]] &gt; 0, "Profit"))</f>
        <v>Profit</v>
      </c>
    </row>
    <row r="833" spans="1:14" ht="15.75" customHeight="1" x14ac:dyDescent="0.25">
      <c r="A833" s="22">
        <v>832</v>
      </c>
      <c r="B833" s="22" t="s">
        <v>1022</v>
      </c>
      <c r="C833" s="22">
        <v>32</v>
      </c>
      <c r="D833" s="22" t="s">
        <v>192</v>
      </c>
      <c r="E83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33" s="22">
        <v>1881</v>
      </c>
      <c r="G833" s="22">
        <v>265</v>
      </c>
      <c r="H833" s="22">
        <v>337</v>
      </c>
      <c r="I83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33" s="65">
        <f xml:space="preserve"> CustomerData[[#This Row],[Quantity]] *CustomerData[[#This Row],[Cost]]</f>
        <v>498465</v>
      </c>
      <c r="K833" s="65">
        <f xml:space="preserve"> CustomerData[[#This Row],[Quantity]] * CustomerData[[#This Row],[Price]]</f>
        <v>633897</v>
      </c>
      <c r="L833" s="65">
        <f xml:space="preserve"> CustomerData[[#This Row],[Price]] * CustomerData[[#This Row],[Discount]]</f>
        <v>84.25</v>
      </c>
      <c r="M833" s="67">
        <f xml:space="preserve"> (CustomerData[[#This Row],[Total_Revenue]]-CustomerData[[#This Row],[Discount_Amount]]) - CustomerData[[#This Row],[Total_Cost]]</f>
        <v>135347.75</v>
      </c>
      <c r="N833" s="69" t="str">
        <f xml:space="preserve"> IF(CustomerData[[#This Row],[Profit/Loss]] &lt; 0, "Loss", IF(CustomerData[[#This Row],[Profit/Loss]] &gt; 0, "Profit"))</f>
        <v>Profit</v>
      </c>
    </row>
    <row r="834" spans="1:14" ht="15.75" customHeight="1" x14ac:dyDescent="0.25">
      <c r="A834" s="22">
        <v>833</v>
      </c>
      <c r="B834" s="22" t="s">
        <v>1023</v>
      </c>
      <c r="C834" s="22">
        <v>50</v>
      </c>
      <c r="D834" s="22" t="s">
        <v>192</v>
      </c>
      <c r="E83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34" s="22">
        <v>1959</v>
      </c>
      <c r="G834" s="22">
        <v>150</v>
      </c>
      <c r="H834" s="22">
        <v>255</v>
      </c>
      <c r="I83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34" s="65">
        <f xml:space="preserve"> CustomerData[[#This Row],[Quantity]] *CustomerData[[#This Row],[Cost]]</f>
        <v>293850</v>
      </c>
      <c r="K834" s="65">
        <f xml:space="preserve"> CustomerData[[#This Row],[Quantity]] * CustomerData[[#This Row],[Price]]</f>
        <v>499545</v>
      </c>
      <c r="L834" s="65">
        <f xml:space="preserve"> CustomerData[[#This Row],[Price]] * CustomerData[[#This Row],[Discount]]</f>
        <v>63.75</v>
      </c>
      <c r="M834" s="67">
        <f xml:space="preserve"> (CustomerData[[#This Row],[Total_Revenue]]-CustomerData[[#This Row],[Discount_Amount]]) - CustomerData[[#This Row],[Total_Cost]]</f>
        <v>205631.25</v>
      </c>
      <c r="N834" s="69" t="str">
        <f xml:space="preserve"> IF(CustomerData[[#This Row],[Profit/Loss]] &lt; 0, "Loss", IF(CustomerData[[#This Row],[Profit/Loss]] &gt; 0, "Profit"))</f>
        <v>Profit</v>
      </c>
    </row>
    <row r="835" spans="1:14" ht="15.75" customHeight="1" x14ac:dyDescent="0.25">
      <c r="A835" s="22">
        <v>834</v>
      </c>
      <c r="B835" s="22" t="s">
        <v>1024</v>
      </c>
      <c r="C835" s="22">
        <v>84</v>
      </c>
      <c r="D835" s="22" t="s">
        <v>192</v>
      </c>
      <c r="E83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35" s="22">
        <v>2367</v>
      </c>
      <c r="G835" s="22">
        <v>124</v>
      </c>
      <c r="H835" s="22">
        <v>339</v>
      </c>
      <c r="I83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35" s="65">
        <f xml:space="preserve"> CustomerData[[#This Row],[Quantity]] *CustomerData[[#This Row],[Cost]]</f>
        <v>293508</v>
      </c>
      <c r="K835" s="65">
        <f xml:space="preserve"> CustomerData[[#This Row],[Quantity]] * CustomerData[[#This Row],[Price]]</f>
        <v>802413</v>
      </c>
      <c r="L835" s="65">
        <f xml:space="preserve"> CustomerData[[#This Row],[Price]] * CustomerData[[#This Row],[Discount]]</f>
        <v>84.75</v>
      </c>
      <c r="M835" s="67">
        <f xml:space="preserve"> (CustomerData[[#This Row],[Total_Revenue]]-CustomerData[[#This Row],[Discount_Amount]]) - CustomerData[[#This Row],[Total_Cost]]</f>
        <v>508820.25</v>
      </c>
      <c r="N835" s="69" t="str">
        <f xml:space="preserve"> IF(CustomerData[[#This Row],[Profit/Loss]] &lt; 0, "Loss", IF(CustomerData[[#This Row],[Profit/Loss]] &gt; 0, "Profit"))</f>
        <v>Profit</v>
      </c>
    </row>
    <row r="836" spans="1:14" ht="15.75" customHeight="1" x14ac:dyDescent="0.25">
      <c r="A836" s="22">
        <v>835</v>
      </c>
      <c r="B836" s="22" t="s">
        <v>1025</v>
      </c>
      <c r="C836" s="22">
        <v>21</v>
      </c>
      <c r="D836" s="22" t="s">
        <v>190</v>
      </c>
      <c r="E83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36" s="22">
        <v>1640</v>
      </c>
      <c r="G836" s="22">
        <v>332</v>
      </c>
      <c r="H836" s="22">
        <v>502</v>
      </c>
      <c r="I83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36" s="65">
        <f xml:space="preserve"> CustomerData[[#This Row],[Quantity]] *CustomerData[[#This Row],[Cost]]</f>
        <v>544480</v>
      </c>
      <c r="K836" s="65">
        <f xml:space="preserve"> CustomerData[[#This Row],[Quantity]] * CustomerData[[#This Row],[Price]]</f>
        <v>823280</v>
      </c>
      <c r="L836" s="65">
        <f xml:space="preserve"> CustomerData[[#This Row],[Price]] * CustomerData[[#This Row],[Discount]]</f>
        <v>125.5</v>
      </c>
      <c r="M836" s="67">
        <f xml:space="preserve"> (CustomerData[[#This Row],[Total_Revenue]]-CustomerData[[#This Row],[Discount_Amount]]) - CustomerData[[#This Row],[Total_Cost]]</f>
        <v>278674.5</v>
      </c>
      <c r="N836" s="69" t="str">
        <f xml:space="preserve"> IF(CustomerData[[#This Row],[Profit/Loss]] &lt; 0, "Loss", IF(CustomerData[[#This Row],[Profit/Loss]] &gt; 0, "Profit"))</f>
        <v>Profit</v>
      </c>
    </row>
    <row r="837" spans="1:14" ht="15.75" customHeight="1" x14ac:dyDescent="0.25">
      <c r="A837" s="22">
        <v>836</v>
      </c>
      <c r="B837" s="22" t="s">
        <v>1026</v>
      </c>
      <c r="C837" s="22">
        <v>32</v>
      </c>
      <c r="D837" s="22" t="s">
        <v>190</v>
      </c>
      <c r="E83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37" s="22">
        <v>2437</v>
      </c>
      <c r="G837" s="22">
        <v>322</v>
      </c>
      <c r="H837" s="22">
        <v>482</v>
      </c>
      <c r="I83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37" s="65">
        <f xml:space="preserve"> CustomerData[[#This Row],[Quantity]] *CustomerData[[#This Row],[Cost]]</f>
        <v>784714</v>
      </c>
      <c r="K837" s="65">
        <f xml:space="preserve"> CustomerData[[#This Row],[Quantity]] * CustomerData[[#This Row],[Price]]</f>
        <v>1174634</v>
      </c>
      <c r="L837" s="65">
        <f xml:space="preserve"> CustomerData[[#This Row],[Price]] * CustomerData[[#This Row],[Discount]]</f>
        <v>120.5</v>
      </c>
      <c r="M837" s="67">
        <f xml:space="preserve"> (CustomerData[[#This Row],[Total_Revenue]]-CustomerData[[#This Row],[Discount_Amount]]) - CustomerData[[#This Row],[Total_Cost]]</f>
        <v>389799.5</v>
      </c>
      <c r="N837" s="69" t="str">
        <f xml:space="preserve"> IF(CustomerData[[#This Row],[Profit/Loss]] &lt; 0, "Loss", IF(CustomerData[[#This Row],[Profit/Loss]] &gt; 0, "Profit"))</f>
        <v>Profit</v>
      </c>
    </row>
    <row r="838" spans="1:14" ht="15.75" customHeight="1" x14ac:dyDescent="0.25">
      <c r="A838" s="22">
        <v>837</v>
      </c>
      <c r="B838" s="22" t="s">
        <v>1027</v>
      </c>
      <c r="C838" s="22">
        <v>78</v>
      </c>
      <c r="D838" s="22" t="s">
        <v>192</v>
      </c>
      <c r="E83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38" s="22">
        <v>1650</v>
      </c>
      <c r="G838" s="22">
        <v>120</v>
      </c>
      <c r="H838" s="22">
        <v>300</v>
      </c>
      <c r="I83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38" s="65">
        <f xml:space="preserve"> CustomerData[[#This Row],[Quantity]] *CustomerData[[#This Row],[Cost]]</f>
        <v>198000</v>
      </c>
      <c r="K838" s="65">
        <f xml:space="preserve"> CustomerData[[#This Row],[Quantity]] * CustomerData[[#This Row],[Price]]</f>
        <v>495000</v>
      </c>
      <c r="L838" s="65">
        <f xml:space="preserve"> CustomerData[[#This Row],[Price]] * CustomerData[[#This Row],[Discount]]</f>
        <v>75</v>
      </c>
      <c r="M838" s="67">
        <f xml:space="preserve"> (CustomerData[[#This Row],[Total_Revenue]]-CustomerData[[#This Row],[Discount_Amount]]) - CustomerData[[#This Row],[Total_Cost]]</f>
        <v>296925</v>
      </c>
      <c r="N838" s="69" t="str">
        <f xml:space="preserve"> IF(CustomerData[[#This Row],[Profit/Loss]] &lt; 0, "Loss", IF(CustomerData[[#This Row],[Profit/Loss]] &gt; 0, "Profit"))</f>
        <v>Profit</v>
      </c>
    </row>
    <row r="839" spans="1:14" ht="15.75" customHeight="1" x14ac:dyDescent="0.25">
      <c r="A839" s="22">
        <v>838</v>
      </c>
      <c r="B839" s="22" t="s">
        <v>1028</v>
      </c>
      <c r="C839" s="22">
        <v>43</v>
      </c>
      <c r="D839" s="22" t="s">
        <v>192</v>
      </c>
      <c r="E83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39" s="22">
        <v>1257</v>
      </c>
      <c r="G839" s="22">
        <v>127</v>
      </c>
      <c r="H839" s="22">
        <v>304</v>
      </c>
      <c r="I83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39" s="65">
        <f xml:space="preserve"> CustomerData[[#This Row],[Quantity]] *CustomerData[[#This Row],[Cost]]</f>
        <v>159639</v>
      </c>
      <c r="K839" s="65">
        <f xml:space="preserve"> CustomerData[[#This Row],[Quantity]] * CustomerData[[#This Row],[Price]]</f>
        <v>382128</v>
      </c>
      <c r="L839" s="65">
        <f xml:space="preserve"> CustomerData[[#This Row],[Price]] * CustomerData[[#This Row],[Discount]]</f>
        <v>45.6</v>
      </c>
      <c r="M839" s="67">
        <f xml:space="preserve"> (CustomerData[[#This Row],[Total_Revenue]]-CustomerData[[#This Row],[Discount_Amount]]) - CustomerData[[#This Row],[Total_Cost]]</f>
        <v>222443.40000000002</v>
      </c>
      <c r="N839" s="69" t="str">
        <f xml:space="preserve"> IF(CustomerData[[#This Row],[Profit/Loss]] &lt; 0, "Loss", IF(CustomerData[[#This Row],[Profit/Loss]] &gt; 0, "Profit"))</f>
        <v>Profit</v>
      </c>
    </row>
    <row r="840" spans="1:14" ht="15.75" customHeight="1" x14ac:dyDescent="0.25">
      <c r="A840" s="22">
        <v>839</v>
      </c>
      <c r="B840" s="22" t="s">
        <v>1029</v>
      </c>
      <c r="C840" s="22">
        <v>73</v>
      </c>
      <c r="D840" s="22" t="s">
        <v>192</v>
      </c>
      <c r="E84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40" s="22">
        <v>1734</v>
      </c>
      <c r="G840" s="22">
        <v>316</v>
      </c>
      <c r="H840" s="22">
        <v>283</v>
      </c>
      <c r="I84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40" s="65">
        <f xml:space="preserve"> CustomerData[[#This Row],[Quantity]] *CustomerData[[#This Row],[Cost]]</f>
        <v>547944</v>
      </c>
      <c r="K840" s="65">
        <f xml:space="preserve"> CustomerData[[#This Row],[Quantity]] * CustomerData[[#This Row],[Price]]</f>
        <v>490722</v>
      </c>
      <c r="L840" s="65">
        <f xml:space="preserve"> CustomerData[[#This Row],[Price]] * CustomerData[[#This Row],[Discount]]</f>
        <v>70.75</v>
      </c>
      <c r="M840" s="67">
        <f xml:space="preserve"> (CustomerData[[#This Row],[Total_Revenue]]-CustomerData[[#This Row],[Discount_Amount]]) - CustomerData[[#This Row],[Total_Cost]]</f>
        <v>-57292.75</v>
      </c>
      <c r="N840" s="69" t="str">
        <f xml:space="preserve"> IF(CustomerData[[#This Row],[Profit/Loss]] &lt; 0, "Loss", IF(CustomerData[[#This Row],[Profit/Loss]] &gt; 0, "Profit"))</f>
        <v>Loss</v>
      </c>
    </row>
    <row r="841" spans="1:14" ht="15.75" customHeight="1" x14ac:dyDescent="0.25">
      <c r="A841" s="22">
        <v>840</v>
      </c>
      <c r="B841" s="22" t="s">
        <v>1030</v>
      </c>
      <c r="C841" s="22">
        <v>42</v>
      </c>
      <c r="D841" s="22" t="s">
        <v>190</v>
      </c>
      <c r="E84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41" s="22">
        <v>1265</v>
      </c>
      <c r="G841" s="22">
        <v>268</v>
      </c>
      <c r="H841" s="22">
        <v>528</v>
      </c>
      <c r="I84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41" s="65">
        <f xml:space="preserve"> CustomerData[[#This Row],[Quantity]] *CustomerData[[#This Row],[Cost]]</f>
        <v>339020</v>
      </c>
      <c r="K841" s="65">
        <f xml:space="preserve"> CustomerData[[#This Row],[Quantity]] * CustomerData[[#This Row],[Price]]</f>
        <v>667920</v>
      </c>
      <c r="L841" s="65">
        <f xml:space="preserve"> CustomerData[[#This Row],[Price]] * CustomerData[[#This Row],[Discount]]</f>
        <v>79.2</v>
      </c>
      <c r="M841" s="67">
        <f xml:space="preserve"> (CustomerData[[#This Row],[Total_Revenue]]-CustomerData[[#This Row],[Discount_Amount]]) - CustomerData[[#This Row],[Total_Cost]]</f>
        <v>328820.80000000005</v>
      </c>
      <c r="N841" s="69" t="str">
        <f xml:space="preserve"> IF(CustomerData[[#This Row],[Profit/Loss]] &lt; 0, "Loss", IF(CustomerData[[#This Row],[Profit/Loss]] &gt; 0, "Profit"))</f>
        <v>Profit</v>
      </c>
    </row>
    <row r="842" spans="1:14" ht="15.75" customHeight="1" x14ac:dyDescent="0.25">
      <c r="A842" s="22">
        <v>841</v>
      </c>
      <c r="B842" s="22" t="s">
        <v>1031</v>
      </c>
      <c r="C842" s="22">
        <v>77</v>
      </c>
      <c r="D842" s="22" t="s">
        <v>190</v>
      </c>
      <c r="E84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42" s="22">
        <v>2276</v>
      </c>
      <c r="G842" s="22">
        <v>176</v>
      </c>
      <c r="H842" s="22">
        <v>549</v>
      </c>
      <c r="I84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42" s="65">
        <f xml:space="preserve"> CustomerData[[#This Row],[Quantity]] *CustomerData[[#This Row],[Cost]]</f>
        <v>400576</v>
      </c>
      <c r="K842" s="65">
        <f xml:space="preserve"> CustomerData[[#This Row],[Quantity]] * CustomerData[[#This Row],[Price]]</f>
        <v>1249524</v>
      </c>
      <c r="L842" s="65">
        <f xml:space="preserve"> CustomerData[[#This Row],[Price]] * CustomerData[[#This Row],[Discount]]</f>
        <v>137.25</v>
      </c>
      <c r="M842" s="67">
        <f xml:space="preserve"> (CustomerData[[#This Row],[Total_Revenue]]-CustomerData[[#This Row],[Discount_Amount]]) - CustomerData[[#This Row],[Total_Cost]]</f>
        <v>848810.75</v>
      </c>
      <c r="N842" s="69" t="str">
        <f xml:space="preserve"> IF(CustomerData[[#This Row],[Profit/Loss]] &lt; 0, "Loss", IF(CustomerData[[#This Row],[Profit/Loss]] &gt; 0, "Profit"))</f>
        <v>Profit</v>
      </c>
    </row>
    <row r="843" spans="1:14" ht="15.75" customHeight="1" x14ac:dyDescent="0.25">
      <c r="A843" s="22">
        <v>842</v>
      </c>
      <c r="B843" s="22" t="s">
        <v>1032</v>
      </c>
      <c r="C843" s="22">
        <v>23</v>
      </c>
      <c r="D843" s="22" t="s">
        <v>190</v>
      </c>
      <c r="E84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43" s="22">
        <v>2147</v>
      </c>
      <c r="G843" s="22">
        <v>178</v>
      </c>
      <c r="H843" s="22">
        <v>279</v>
      </c>
      <c r="I84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43" s="65">
        <f xml:space="preserve"> CustomerData[[#This Row],[Quantity]] *CustomerData[[#This Row],[Cost]]</f>
        <v>382166</v>
      </c>
      <c r="K843" s="65">
        <f xml:space="preserve"> CustomerData[[#This Row],[Quantity]] * CustomerData[[#This Row],[Price]]</f>
        <v>599013</v>
      </c>
      <c r="L843" s="65">
        <f xml:space="preserve"> CustomerData[[#This Row],[Price]] * CustomerData[[#This Row],[Discount]]</f>
        <v>69.75</v>
      </c>
      <c r="M843" s="67">
        <f xml:space="preserve"> (CustomerData[[#This Row],[Total_Revenue]]-CustomerData[[#This Row],[Discount_Amount]]) - CustomerData[[#This Row],[Total_Cost]]</f>
        <v>216777.25</v>
      </c>
      <c r="N843" s="69" t="str">
        <f xml:space="preserve"> IF(CustomerData[[#This Row],[Profit/Loss]] &lt; 0, "Loss", IF(CustomerData[[#This Row],[Profit/Loss]] &gt; 0, "Profit"))</f>
        <v>Profit</v>
      </c>
    </row>
    <row r="844" spans="1:14" ht="15.75" customHeight="1" x14ac:dyDescent="0.25">
      <c r="A844" s="22">
        <v>843</v>
      </c>
      <c r="B844" s="22" t="s">
        <v>1033</v>
      </c>
      <c r="C844" s="22">
        <v>18</v>
      </c>
      <c r="D844" s="22" t="s">
        <v>192</v>
      </c>
      <c r="E84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44" s="22">
        <v>1898</v>
      </c>
      <c r="G844" s="22">
        <v>155</v>
      </c>
      <c r="H844" s="22">
        <v>298</v>
      </c>
      <c r="I84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44" s="65">
        <f xml:space="preserve"> CustomerData[[#This Row],[Quantity]] *CustomerData[[#This Row],[Cost]]</f>
        <v>294190</v>
      </c>
      <c r="K844" s="65">
        <f xml:space="preserve"> CustomerData[[#This Row],[Quantity]] * CustomerData[[#This Row],[Price]]</f>
        <v>565604</v>
      </c>
      <c r="L844" s="65">
        <f xml:space="preserve"> CustomerData[[#This Row],[Price]] * CustomerData[[#This Row],[Discount]]</f>
        <v>74.5</v>
      </c>
      <c r="M844" s="67">
        <f xml:space="preserve"> (CustomerData[[#This Row],[Total_Revenue]]-CustomerData[[#This Row],[Discount_Amount]]) - CustomerData[[#This Row],[Total_Cost]]</f>
        <v>271339.5</v>
      </c>
      <c r="N844" s="69" t="str">
        <f xml:space="preserve"> IF(CustomerData[[#This Row],[Profit/Loss]] &lt; 0, "Loss", IF(CustomerData[[#This Row],[Profit/Loss]] &gt; 0, "Profit"))</f>
        <v>Profit</v>
      </c>
    </row>
    <row r="845" spans="1:14" ht="15.75" customHeight="1" x14ac:dyDescent="0.25">
      <c r="A845" s="22">
        <v>844</v>
      </c>
      <c r="B845" s="22" t="s">
        <v>1034</v>
      </c>
      <c r="C845" s="22">
        <v>46</v>
      </c>
      <c r="D845" s="22" t="s">
        <v>192</v>
      </c>
      <c r="E84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45" s="22">
        <v>1760</v>
      </c>
      <c r="G845" s="22">
        <v>231</v>
      </c>
      <c r="H845" s="22">
        <v>311</v>
      </c>
      <c r="I84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45" s="65">
        <f xml:space="preserve"> CustomerData[[#This Row],[Quantity]] *CustomerData[[#This Row],[Cost]]</f>
        <v>406560</v>
      </c>
      <c r="K845" s="65">
        <f xml:space="preserve"> CustomerData[[#This Row],[Quantity]] * CustomerData[[#This Row],[Price]]</f>
        <v>547360</v>
      </c>
      <c r="L845" s="65">
        <f xml:space="preserve"> CustomerData[[#This Row],[Price]] * CustomerData[[#This Row],[Discount]]</f>
        <v>77.75</v>
      </c>
      <c r="M845" s="67">
        <f xml:space="preserve"> (CustomerData[[#This Row],[Total_Revenue]]-CustomerData[[#This Row],[Discount_Amount]]) - CustomerData[[#This Row],[Total_Cost]]</f>
        <v>140722.25</v>
      </c>
      <c r="N845" s="69" t="str">
        <f xml:space="preserve"> IF(CustomerData[[#This Row],[Profit/Loss]] &lt; 0, "Loss", IF(CustomerData[[#This Row],[Profit/Loss]] &gt; 0, "Profit"))</f>
        <v>Profit</v>
      </c>
    </row>
    <row r="846" spans="1:14" ht="15.75" customHeight="1" x14ac:dyDescent="0.25">
      <c r="A846" s="22">
        <v>845</v>
      </c>
      <c r="B846" s="22" t="s">
        <v>1035</v>
      </c>
      <c r="C846" s="22">
        <v>47</v>
      </c>
      <c r="D846" s="22" t="s">
        <v>190</v>
      </c>
      <c r="E84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46" s="22">
        <v>2417</v>
      </c>
      <c r="G846" s="22">
        <v>155</v>
      </c>
      <c r="H846" s="22">
        <v>246</v>
      </c>
      <c r="I84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46" s="65">
        <f xml:space="preserve"> CustomerData[[#This Row],[Quantity]] *CustomerData[[#This Row],[Cost]]</f>
        <v>374635</v>
      </c>
      <c r="K846" s="65">
        <f xml:space="preserve"> CustomerData[[#This Row],[Quantity]] * CustomerData[[#This Row],[Price]]</f>
        <v>594582</v>
      </c>
      <c r="L846" s="65">
        <f xml:space="preserve"> CustomerData[[#This Row],[Price]] * CustomerData[[#This Row],[Discount]]</f>
        <v>61.5</v>
      </c>
      <c r="M846" s="67">
        <f xml:space="preserve"> (CustomerData[[#This Row],[Total_Revenue]]-CustomerData[[#This Row],[Discount_Amount]]) - CustomerData[[#This Row],[Total_Cost]]</f>
        <v>219885.5</v>
      </c>
      <c r="N846" s="69" t="str">
        <f xml:space="preserve"> IF(CustomerData[[#This Row],[Profit/Loss]] &lt; 0, "Loss", IF(CustomerData[[#This Row],[Profit/Loss]] &gt; 0, "Profit"))</f>
        <v>Profit</v>
      </c>
    </row>
    <row r="847" spans="1:14" ht="15.75" customHeight="1" x14ac:dyDescent="0.25">
      <c r="A847" s="22">
        <v>846</v>
      </c>
      <c r="B847" s="22" t="s">
        <v>1036</v>
      </c>
      <c r="C847" s="22">
        <v>58</v>
      </c>
      <c r="D847" s="22" t="s">
        <v>192</v>
      </c>
      <c r="E84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47" s="22">
        <v>2430</v>
      </c>
      <c r="G847" s="22">
        <v>164</v>
      </c>
      <c r="H847" s="22">
        <v>225</v>
      </c>
      <c r="I84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47" s="65">
        <f xml:space="preserve"> CustomerData[[#This Row],[Quantity]] *CustomerData[[#This Row],[Cost]]</f>
        <v>398520</v>
      </c>
      <c r="K847" s="65">
        <f xml:space="preserve"> CustomerData[[#This Row],[Quantity]] * CustomerData[[#This Row],[Price]]</f>
        <v>546750</v>
      </c>
      <c r="L847" s="65">
        <f xml:space="preserve"> CustomerData[[#This Row],[Price]] * CustomerData[[#This Row],[Discount]]</f>
        <v>56.25</v>
      </c>
      <c r="M847" s="67">
        <f xml:space="preserve"> (CustomerData[[#This Row],[Total_Revenue]]-CustomerData[[#This Row],[Discount_Amount]]) - CustomerData[[#This Row],[Total_Cost]]</f>
        <v>148173.75</v>
      </c>
      <c r="N847" s="69" t="str">
        <f xml:space="preserve"> IF(CustomerData[[#This Row],[Profit/Loss]] &lt; 0, "Loss", IF(CustomerData[[#This Row],[Profit/Loss]] &gt; 0, "Profit"))</f>
        <v>Profit</v>
      </c>
    </row>
    <row r="848" spans="1:14" ht="15.75" customHeight="1" x14ac:dyDescent="0.25">
      <c r="A848" s="22">
        <v>847</v>
      </c>
      <c r="B848" s="22" t="s">
        <v>1037</v>
      </c>
      <c r="C848" s="22">
        <v>45</v>
      </c>
      <c r="D848" s="22" t="s">
        <v>192</v>
      </c>
      <c r="E84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48" s="22">
        <v>1760</v>
      </c>
      <c r="G848" s="22">
        <v>320</v>
      </c>
      <c r="H848" s="22">
        <v>304</v>
      </c>
      <c r="I84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48" s="65">
        <f xml:space="preserve"> CustomerData[[#This Row],[Quantity]] *CustomerData[[#This Row],[Cost]]</f>
        <v>563200</v>
      </c>
      <c r="K848" s="65">
        <f xml:space="preserve"> CustomerData[[#This Row],[Quantity]] * CustomerData[[#This Row],[Price]]</f>
        <v>535040</v>
      </c>
      <c r="L848" s="65">
        <f xml:space="preserve"> CustomerData[[#This Row],[Price]] * CustomerData[[#This Row],[Discount]]</f>
        <v>76</v>
      </c>
      <c r="M848" s="67">
        <f xml:space="preserve"> (CustomerData[[#This Row],[Total_Revenue]]-CustomerData[[#This Row],[Discount_Amount]]) - CustomerData[[#This Row],[Total_Cost]]</f>
        <v>-28236</v>
      </c>
      <c r="N848" s="69" t="str">
        <f xml:space="preserve"> IF(CustomerData[[#This Row],[Profit/Loss]] &lt; 0, "Loss", IF(CustomerData[[#This Row],[Profit/Loss]] &gt; 0, "Profit"))</f>
        <v>Loss</v>
      </c>
    </row>
    <row r="849" spans="1:14" ht="15.75" customHeight="1" x14ac:dyDescent="0.25">
      <c r="A849" s="22">
        <v>848</v>
      </c>
      <c r="B849" s="22" t="s">
        <v>1038</v>
      </c>
      <c r="C849" s="22">
        <v>50</v>
      </c>
      <c r="D849" s="22" t="s">
        <v>190</v>
      </c>
      <c r="E84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49" s="22">
        <v>1108</v>
      </c>
      <c r="G849" s="22">
        <v>226</v>
      </c>
      <c r="H849" s="22">
        <v>234</v>
      </c>
      <c r="I84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49" s="65">
        <f xml:space="preserve"> CustomerData[[#This Row],[Quantity]] *CustomerData[[#This Row],[Cost]]</f>
        <v>250408</v>
      </c>
      <c r="K849" s="65">
        <f xml:space="preserve"> CustomerData[[#This Row],[Quantity]] * CustomerData[[#This Row],[Price]]</f>
        <v>259272</v>
      </c>
      <c r="L849" s="65">
        <f xml:space="preserve"> CustomerData[[#This Row],[Price]] * CustomerData[[#This Row],[Discount]]</f>
        <v>35.1</v>
      </c>
      <c r="M849" s="67">
        <f xml:space="preserve"> (CustomerData[[#This Row],[Total_Revenue]]-CustomerData[[#This Row],[Discount_Amount]]) - CustomerData[[#This Row],[Total_Cost]]</f>
        <v>8828.8999999999942</v>
      </c>
      <c r="N849" s="69" t="str">
        <f xml:space="preserve"> IF(CustomerData[[#This Row],[Profit/Loss]] &lt; 0, "Loss", IF(CustomerData[[#This Row],[Profit/Loss]] &gt; 0, "Profit"))</f>
        <v>Profit</v>
      </c>
    </row>
    <row r="850" spans="1:14" ht="15.75" customHeight="1" x14ac:dyDescent="0.25">
      <c r="A850" s="22">
        <v>849</v>
      </c>
      <c r="B850" s="22" t="s">
        <v>1039</v>
      </c>
      <c r="C850" s="22">
        <v>39</v>
      </c>
      <c r="D850" s="22" t="s">
        <v>190</v>
      </c>
      <c r="E85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50" s="22">
        <v>2002</v>
      </c>
      <c r="G850" s="22">
        <v>334</v>
      </c>
      <c r="H850" s="22">
        <v>420</v>
      </c>
      <c r="I85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50" s="65">
        <f xml:space="preserve"> CustomerData[[#This Row],[Quantity]] *CustomerData[[#This Row],[Cost]]</f>
        <v>668668</v>
      </c>
      <c r="K850" s="65">
        <f xml:space="preserve"> CustomerData[[#This Row],[Quantity]] * CustomerData[[#This Row],[Price]]</f>
        <v>840840</v>
      </c>
      <c r="L850" s="65">
        <f xml:space="preserve"> CustomerData[[#This Row],[Price]] * CustomerData[[#This Row],[Discount]]</f>
        <v>105</v>
      </c>
      <c r="M850" s="67">
        <f xml:space="preserve"> (CustomerData[[#This Row],[Total_Revenue]]-CustomerData[[#This Row],[Discount_Amount]]) - CustomerData[[#This Row],[Total_Cost]]</f>
        <v>172067</v>
      </c>
      <c r="N850" s="69" t="str">
        <f xml:space="preserve"> IF(CustomerData[[#This Row],[Profit/Loss]] &lt; 0, "Loss", IF(CustomerData[[#This Row],[Profit/Loss]] &gt; 0, "Profit"))</f>
        <v>Profit</v>
      </c>
    </row>
    <row r="851" spans="1:14" ht="15.75" customHeight="1" x14ac:dyDescent="0.25">
      <c r="A851" s="22">
        <v>850</v>
      </c>
      <c r="B851" s="22" t="s">
        <v>1040</v>
      </c>
      <c r="C851" s="22">
        <v>72</v>
      </c>
      <c r="D851" s="22" t="s">
        <v>192</v>
      </c>
      <c r="E85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51" s="22">
        <v>2270</v>
      </c>
      <c r="G851" s="22">
        <v>393</v>
      </c>
      <c r="H851" s="22">
        <v>269</v>
      </c>
      <c r="I85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51" s="65">
        <f xml:space="preserve"> CustomerData[[#This Row],[Quantity]] *CustomerData[[#This Row],[Cost]]</f>
        <v>892110</v>
      </c>
      <c r="K851" s="65">
        <f xml:space="preserve"> CustomerData[[#This Row],[Quantity]] * CustomerData[[#This Row],[Price]]</f>
        <v>610630</v>
      </c>
      <c r="L851" s="65">
        <f xml:space="preserve"> CustomerData[[#This Row],[Price]] * CustomerData[[#This Row],[Discount]]</f>
        <v>67.25</v>
      </c>
      <c r="M851" s="67">
        <f xml:space="preserve"> (CustomerData[[#This Row],[Total_Revenue]]-CustomerData[[#This Row],[Discount_Amount]]) - CustomerData[[#This Row],[Total_Cost]]</f>
        <v>-281547.25</v>
      </c>
      <c r="N851" s="69" t="str">
        <f xml:space="preserve"> IF(CustomerData[[#This Row],[Profit/Loss]] &lt; 0, "Loss", IF(CustomerData[[#This Row],[Profit/Loss]] &gt; 0, "Profit"))</f>
        <v>Loss</v>
      </c>
    </row>
    <row r="852" spans="1:14" ht="15.75" customHeight="1" x14ac:dyDescent="0.25">
      <c r="A852" s="22">
        <v>851</v>
      </c>
      <c r="B852" s="22" t="s">
        <v>1041</v>
      </c>
      <c r="C852" s="22">
        <v>57</v>
      </c>
      <c r="D852" s="22" t="s">
        <v>190</v>
      </c>
      <c r="E85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52" s="22">
        <v>2356</v>
      </c>
      <c r="G852" s="22">
        <v>184</v>
      </c>
      <c r="H852" s="22">
        <v>539</v>
      </c>
      <c r="I85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52" s="65">
        <f xml:space="preserve"> CustomerData[[#This Row],[Quantity]] *CustomerData[[#This Row],[Cost]]</f>
        <v>433504</v>
      </c>
      <c r="K852" s="65">
        <f xml:space="preserve"> CustomerData[[#This Row],[Quantity]] * CustomerData[[#This Row],[Price]]</f>
        <v>1269884</v>
      </c>
      <c r="L852" s="65">
        <f xml:space="preserve"> CustomerData[[#This Row],[Price]] * CustomerData[[#This Row],[Discount]]</f>
        <v>134.75</v>
      </c>
      <c r="M852" s="67">
        <f xml:space="preserve"> (CustomerData[[#This Row],[Total_Revenue]]-CustomerData[[#This Row],[Discount_Amount]]) - CustomerData[[#This Row],[Total_Cost]]</f>
        <v>836245.25</v>
      </c>
      <c r="N852" s="69" t="str">
        <f xml:space="preserve"> IF(CustomerData[[#This Row],[Profit/Loss]] &lt; 0, "Loss", IF(CustomerData[[#This Row],[Profit/Loss]] &gt; 0, "Profit"))</f>
        <v>Profit</v>
      </c>
    </row>
    <row r="853" spans="1:14" ht="15.75" customHeight="1" x14ac:dyDescent="0.25">
      <c r="A853" s="22">
        <v>852</v>
      </c>
      <c r="B853" s="22" t="s">
        <v>1042</v>
      </c>
      <c r="C853" s="22">
        <v>21</v>
      </c>
      <c r="D853" s="22" t="s">
        <v>192</v>
      </c>
      <c r="E85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53" s="22">
        <v>1376</v>
      </c>
      <c r="G853" s="22">
        <v>240</v>
      </c>
      <c r="H853" s="22">
        <v>373</v>
      </c>
      <c r="I85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53" s="65">
        <f xml:space="preserve"> CustomerData[[#This Row],[Quantity]] *CustomerData[[#This Row],[Cost]]</f>
        <v>330240</v>
      </c>
      <c r="K853" s="65">
        <f xml:space="preserve"> CustomerData[[#This Row],[Quantity]] * CustomerData[[#This Row],[Price]]</f>
        <v>513248</v>
      </c>
      <c r="L853" s="65">
        <f xml:space="preserve"> CustomerData[[#This Row],[Price]] * CustomerData[[#This Row],[Discount]]</f>
        <v>55.949999999999996</v>
      </c>
      <c r="M853" s="67">
        <f xml:space="preserve"> (CustomerData[[#This Row],[Total_Revenue]]-CustomerData[[#This Row],[Discount_Amount]]) - CustomerData[[#This Row],[Total_Cost]]</f>
        <v>182952.05</v>
      </c>
      <c r="N853" s="69" t="str">
        <f xml:space="preserve"> IF(CustomerData[[#This Row],[Profit/Loss]] &lt; 0, "Loss", IF(CustomerData[[#This Row],[Profit/Loss]] &gt; 0, "Profit"))</f>
        <v>Profit</v>
      </c>
    </row>
    <row r="854" spans="1:14" ht="15.75" customHeight="1" x14ac:dyDescent="0.25">
      <c r="A854" s="22">
        <v>853</v>
      </c>
      <c r="B854" s="22" t="s">
        <v>1043</v>
      </c>
      <c r="C854" s="22">
        <v>51</v>
      </c>
      <c r="D854" s="22" t="s">
        <v>190</v>
      </c>
      <c r="E85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54" s="22">
        <v>2279</v>
      </c>
      <c r="G854" s="22">
        <v>141</v>
      </c>
      <c r="H854" s="22">
        <v>317</v>
      </c>
      <c r="I85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54" s="65">
        <f xml:space="preserve"> CustomerData[[#This Row],[Quantity]] *CustomerData[[#This Row],[Cost]]</f>
        <v>321339</v>
      </c>
      <c r="K854" s="65">
        <f xml:space="preserve"> CustomerData[[#This Row],[Quantity]] * CustomerData[[#This Row],[Price]]</f>
        <v>722443</v>
      </c>
      <c r="L854" s="65">
        <f xml:space="preserve"> CustomerData[[#This Row],[Price]] * CustomerData[[#This Row],[Discount]]</f>
        <v>79.25</v>
      </c>
      <c r="M854" s="67">
        <f xml:space="preserve"> (CustomerData[[#This Row],[Total_Revenue]]-CustomerData[[#This Row],[Discount_Amount]]) - CustomerData[[#This Row],[Total_Cost]]</f>
        <v>401024.75</v>
      </c>
      <c r="N854" s="69" t="str">
        <f xml:space="preserve"> IF(CustomerData[[#This Row],[Profit/Loss]] &lt; 0, "Loss", IF(CustomerData[[#This Row],[Profit/Loss]] &gt; 0, "Profit"))</f>
        <v>Profit</v>
      </c>
    </row>
    <row r="855" spans="1:14" ht="15.75" customHeight="1" x14ac:dyDescent="0.25">
      <c r="A855" s="22">
        <v>854</v>
      </c>
      <c r="B855" s="22" t="s">
        <v>1044</v>
      </c>
      <c r="C855" s="22">
        <v>36</v>
      </c>
      <c r="D855" s="22" t="s">
        <v>192</v>
      </c>
      <c r="E85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55" s="22">
        <v>1894</v>
      </c>
      <c r="G855" s="22">
        <v>352</v>
      </c>
      <c r="H855" s="22">
        <v>276</v>
      </c>
      <c r="I85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55" s="65">
        <f xml:space="preserve"> CustomerData[[#This Row],[Quantity]] *CustomerData[[#This Row],[Cost]]</f>
        <v>666688</v>
      </c>
      <c r="K855" s="65">
        <f xml:space="preserve"> CustomerData[[#This Row],[Quantity]] * CustomerData[[#This Row],[Price]]</f>
        <v>522744</v>
      </c>
      <c r="L855" s="65">
        <f xml:space="preserve"> CustomerData[[#This Row],[Price]] * CustomerData[[#This Row],[Discount]]</f>
        <v>69</v>
      </c>
      <c r="M855" s="67">
        <f xml:space="preserve"> (CustomerData[[#This Row],[Total_Revenue]]-CustomerData[[#This Row],[Discount_Amount]]) - CustomerData[[#This Row],[Total_Cost]]</f>
        <v>-144013</v>
      </c>
      <c r="N855" s="69" t="str">
        <f xml:space="preserve"> IF(CustomerData[[#This Row],[Profit/Loss]] &lt; 0, "Loss", IF(CustomerData[[#This Row],[Profit/Loss]] &gt; 0, "Profit"))</f>
        <v>Loss</v>
      </c>
    </row>
    <row r="856" spans="1:14" ht="15.75" customHeight="1" x14ac:dyDescent="0.25">
      <c r="A856" s="22">
        <v>855</v>
      </c>
      <c r="B856" s="22" t="s">
        <v>1045</v>
      </c>
      <c r="C856" s="22">
        <v>30</v>
      </c>
      <c r="D856" s="22" t="s">
        <v>190</v>
      </c>
      <c r="E85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56" s="22">
        <v>1820</v>
      </c>
      <c r="G856" s="22">
        <v>246</v>
      </c>
      <c r="H856" s="22">
        <v>399</v>
      </c>
      <c r="I85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56" s="65">
        <f xml:space="preserve"> CustomerData[[#This Row],[Quantity]] *CustomerData[[#This Row],[Cost]]</f>
        <v>447720</v>
      </c>
      <c r="K856" s="65">
        <f xml:space="preserve"> CustomerData[[#This Row],[Quantity]] * CustomerData[[#This Row],[Price]]</f>
        <v>726180</v>
      </c>
      <c r="L856" s="65">
        <f xml:space="preserve"> CustomerData[[#This Row],[Price]] * CustomerData[[#This Row],[Discount]]</f>
        <v>99.75</v>
      </c>
      <c r="M856" s="67">
        <f xml:space="preserve"> (CustomerData[[#This Row],[Total_Revenue]]-CustomerData[[#This Row],[Discount_Amount]]) - CustomerData[[#This Row],[Total_Cost]]</f>
        <v>278360.25</v>
      </c>
      <c r="N856" s="69" t="str">
        <f xml:space="preserve"> IF(CustomerData[[#This Row],[Profit/Loss]] &lt; 0, "Loss", IF(CustomerData[[#This Row],[Profit/Loss]] &gt; 0, "Profit"))</f>
        <v>Profit</v>
      </c>
    </row>
    <row r="857" spans="1:14" ht="15.75" customHeight="1" x14ac:dyDescent="0.25">
      <c r="A857" s="22">
        <v>856</v>
      </c>
      <c r="B857" s="22" t="s">
        <v>1046</v>
      </c>
      <c r="C857" s="22">
        <v>32</v>
      </c>
      <c r="D857" s="22" t="s">
        <v>190</v>
      </c>
      <c r="E85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57" s="22">
        <v>2102</v>
      </c>
      <c r="G857" s="22">
        <v>197</v>
      </c>
      <c r="H857" s="22">
        <v>451</v>
      </c>
      <c r="I85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57" s="65">
        <f xml:space="preserve"> CustomerData[[#This Row],[Quantity]] *CustomerData[[#This Row],[Cost]]</f>
        <v>414094</v>
      </c>
      <c r="K857" s="65">
        <f xml:space="preserve"> CustomerData[[#This Row],[Quantity]] * CustomerData[[#This Row],[Price]]</f>
        <v>948002</v>
      </c>
      <c r="L857" s="65">
        <f xml:space="preserve"> CustomerData[[#This Row],[Price]] * CustomerData[[#This Row],[Discount]]</f>
        <v>112.75</v>
      </c>
      <c r="M857" s="67">
        <f xml:space="preserve"> (CustomerData[[#This Row],[Total_Revenue]]-CustomerData[[#This Row],[Discount_Amount]]) - CustomerData[[#This Row],[Total_Cost]]</f>
        <v>533795.25</v>
      </c>
      <c r="N857" s="69" t="str">
        <f xml:space="preserve"> IF(CustomerData[[#This Row],[Profit/Loss]] &lt; 0, "Loss", IF(CustomerData[[#This Row],[Profit/Loss]] &gt; 0, "Profit"))</f>
        <v>Profit</v>
      </c>
    </row>
    <row r="858" spans="1:14" ht="15.75" customHeight="1" x14ac:dyDescent="0.25">
      <c r="A858" s="22">
        <v>857</v>
      </c>
      <c r="B858" s="22" t="s">
        <v>1047</v>
      </c>
      <c r="C858" s="22">
        <v>84</v>
      </c>
      <c r="D858" s="22" t="s">
        <v>192</v>
      </c>
      <c r="E85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58" s="22">
        <v>2388</v>
      </c>
      <c r="G858" s="22">
        <v>357</v>
      </c>
      <c r="H858" s="22">
        <v>463</v>
      </c>
      <c r="I85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58" s="65">
        <f xml:space="preserve"> CustomerData[[#This Row],[Quantity]] *CustomerData[[#This Row],[Cost]]</f>
        <v>852516</v>
      </c>
      <c r="K858" s="65">
        <f xml:space="preserve"> CustomerData[[#This Row],[Quantity]] * CustomerData[[#This Row],[Price]]</f>
        <v>1105644</v>
      </c>
      <c r="L858" s="65">
        <f xml:space="preserve"> CustomerData[[#This Row],[Price]] * CustomerData[[#This Row],[Discount]]</f>
        <v>115.75</v>
      </c>
      <c r="M858" s="67">
        <f xml:space="preserve"> (CustomerData[[#This Row],[Total_Revenue]]-CustomerData[[#This Row],[Discount_Amount]]) - CustomerData[[#This Row],[Total_Cost]]</f>
        <v>253012.25</v>
      </c>
      <c r="N858" s="69" t="str">
        <f xml:space="preserve"> IF(CustomerData[[#This Row],[Profit/Loss]] &lt; 0, "Loss", IF(CustomerData[[#This Row],[Profit/Loss]] &gt; 0, "Profit"))</f>
        <v>Profit</v>
      </c>
    </row>
    <row r="859" spans="1:14" ht="15.75" customHeight="1" x14ac:dyDescent="0.25">
      <c r="A859" s="22">
        <v>858</v>
      </c>
      <c r="B859" s="22" t="s">
        <v>1048</v>
      </c>
      <c r="C859" s="22">
        <v>75</v>
      </c>
      <c r="D859" s="22" t="s">
        <v>192</v>
      </c>
      <c r="E85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59" s="22">
        <v>2240</v>
      </c>
      <c r="G859" s="22">
        <v>278</v>
      </c>
      <c r="H859" s="22">
        <v>325</v>
      </c>
      <c r="I85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59" s="65">
        <f xml:space="preserve"> CustomerData[[#This Row],[Quantity]] *CustomerData[[#This Row],[Cost]]</f>
        <v>622720</v>
      </c>
      <c r="K859" s="65">
        <f xml:space="preserve"> CustomerData[[#This Row],[Quantity]] * CustomerData[[#This Row],[Price]]</f>
        <v>728000</v>
      </c>
      <c r="L859" s="65">
        <f xml:space="preserve"> CustomerData[[#This Row],[Price]] * CustomerData[[#This Row],[Discount]]</f>
        <v>81.25</v>
      </c>
      <c r="M859" s="67">
        <f xml:space="preserve"> (CustomerData[[#This Row],[Total_Revenue]]-CustomerData[[#This Row],[Discount_Amount]]) - CustomerData[[#This Row],[Total_Cost]]</f>
        <v>105198.75</v>
      </c>
      <c r="N859" s="69" t="str">
        <f xml:space="preserve"> IF(CustomerData[[#This Row],[Profit/Loss]] &lt; 0, "Loss", IF(CustomerData[[#This Row],[Profit/Loss]] &gt; 0, "Profit"))</f>
        <v>Profit</v>
      </c>
    </row>
    <row r="860" spans="1:14" ht="15.75" customHeight="1" x14ac:dyDescent="0.25">
      <c r="A860" s="22">
        <v>859</v>
      </c>
      <c r="B860" s="22" t="s">
        <v>1049</v>
      </c>
      <c r="C860" s="22">
        <v>49</v>
      </c>
      <c r="D860" s="22" t="s">
        <v>192</v>
      </c>
      <c r="E86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60" s="22">
        <v>2329</v>
      </c>
      <c r="G860" s="22">
        <v>375</v>
      </c>
      <c r="H860" s="22">
        <v>320</v>
      </c>
      <c r="I86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60" s="65">
        <f xml:space="preserve"> CustomerData[[#This Row],[Quantity]] *CustomerData[[#This Row],[Cost]]</f>
        <v>873375</v>
      </c>
      <c r="K860" s="65">
        <f xml:space="preserve"> CustomerData[[#This Row],[Quantity]] * CustomerData[[#This Row],[Price]]</f>
        <v>745280</v>
      </c>
      <c r="L860" s="65">
        <f xml:space="preserve"> CustomerData[[#This Row],[Price]] * CustomerData[[#This Row],[Discount]]</f>
        <v>80</v>
      </c>
      <c r="M860" s="67">
        <f xml:space="preserve"> (CustomerData[[#This Row],[Total_Revenue]]-CustomerData[[#This Row],[Discount_Amount]]) - CustomerData[[#This Row],[Total_Cost]]</f>
        <v>-128175</v>
      </c>
      <c r="N860" s="69" t="str">
        <f xml:space="preserve"> IF(CustomerData[[#This Row],[Profit/Loss]] &lt; 0, "Loss", IF(CustomerData[[#This Row],[Profit/Loss]] &gt; 0, "Profit"))</f>
        <v>Loss</v>
      </c>
    </row>
    <row r="861" spans="1:14" ht="15.75" customHeight="1" x14ac:dyDescent="0.25">
      <c r="A861" s="22">
        <v>860</v>
      </c>
      <c r="B861" s="22" t="s">
        <v>1050</v>
      </c>
      <c r="C861" s="22">
        <v>71</v>
      </c>
      <c r="D861" s="22" t="s">
        <v>192</v>
      </c>
      <c r="E86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61" s="22">
        <v>1909</v>
      </c>
      <c r="G861" s="22">
        <v>324</v>
      </c>
      <c r="H861" s="22">
        <v>327</v>
      </c>
      <c r="I86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61" s="65">
        <f xml:space="preserve"> CustomerData[[#This Row],[Quantity]] *CustomerData[[#This Row],[Cost]]</f>
        <v>618516</v>
      </c>
      <c r="K861" s="65">
        <f xml:space="preserve"> CustomerData[[#This Row],[Quantity]] * CustomerData[[#This Row],[Price]]</f>
        <v>624243</v>
      </c>
      <c r="L861" s="65">
        <f xml:space="preserve"> CustomerData[[#This Row],[Price]] * CustomerData[[#This Row],[Discount]]</f>
        <v>81.75</v>
      </c>
      <c r="M861" s="67">
        <f xml:space="preserve"> (CustomerData[[#This Row],[Total_Revenue]]-CustomerData[[#This Row],[Discount_Amount]]) - CustomerData[[#This Row],[Total_Cost]]</f>
        <v>5645.25</v>
      </c>
      <c r="N861" s="69" t="str">
        <f xml:space="preserve"> IF(CustomerData[[#This Row],[Profit/Loss]] &lt; 0, "Loss", IF(CustomerData[[#This Row],[Profit/Loss]] &gt; 0, "Profit"))</f>
        <v>Profit</v>
      </c>
    </row>
    <row r="862" spans="1:14" ht="15.75" customHeight="1" x14ac:dyDescent="0.25">
      <c r="A862" s="22">
        <v>861</v>
      </c>
      <c r="B862" s="22" t="s">
        <v>1051</v>
      </c>
      <c r="C862" s="22">
        <v>65</v>
      </c>
      <c r="D862" s="22" t="s">
        <v>192</v>
      </c>
      <c r="E86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62" s="22">
        <v>1740</v>
      </c>
      <c r="G862" s="22">
        <v>293</v>
      </c>
      <c r="H862" s="22">
        <v>310</v>
      </c>
      <c r="I86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62" s="65">
        <f xml:space="preserve"> CustomerData[[#This Row],[Quantity]] *CustomerData[[#This Row],[Cost]]</f>
        <v>509820</v>
      </c>
      <c r="K862" s="65">
        <f xml:space="preserve"> CustomerData[[#This Row],[Quantity]] * CustomerData[[#This Row],[Price]]</f>
        <v>539400</v>
      </c>
      <c r="L862" s="65">
        <f xml:space="preserve"> CustomerData[[#This Row],[Price]] * CustomerData[[#This Row],[Discount]]</f>
        <v>77.5</v>
      </c>
      <c r="M862" s="67">
        <f xml:space="preserve"> (CustomerData[[#This Row],[Total_Revenue]]-CustomerData[[#This Row],[Discount_Amount]]) - CustomerData[[#This Row],[Total_Cost]]</f>
        <v>29502.5</v>
      </c>
      <c r="N862" s="69" t="str">
        <f xml:space="preserve"> IF(CustomerData[[#This Row],[Profit/Loss]] &lt; 0, "Loss", IF(CustomerData[[#This Row],[Profit/Loss]] &gt; 0, "Profit"))</f>
        <v>Profit</v>
      </c>
    </row>
    <row r="863" spans="1:14" ht="15.75" customHeight="1" x14ac:dyDescent="0.25">
      <c r="A863" s="22">
        <v>862</v>
      </c>
      <c r="B863" s="22" t="s">
        <v>1052</v>
      </c>
      <c r="C863" s="22">
        <v>67</v>
      </c>
      <c r="D863" s="22" t="s">
        <v>190</v>
      </c>
      <c r="E86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63" s="22">
        <v>1034</v>
      </c>
      <c r="G863" s="22">
        <v>160</v>
      </c>
      <c r="H863" s="22">
        <v>384</v>
      </c>
      <c r="I86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63" s="65">
        <f xml:space="preserve"> CustomerData[[#This Row],[Quantity]] *CustomerData[[#This Row],[Cost]]</f>
        <v>165440</v>
      </c>
      <c r="K863" s="65">
        <f xml:space="preserve"> CustomerData[[#This Row],[Quantity]] * CustomerData[[#This Row],[Price]]</f>
        <v>397056</v>
      </c>
      <c r="L863" s="65">
        <f xml:space="preserve"> CustomerData[[#This Row],[Price]] * CustomerData[[#This Row],[Discount]]</f>
        <v>57.599999999999994</v>
      </c>
      <c r="M863" s="67">
        <f xml:space="preserve"> (CustomerData[[#This Row],[Total_Revenue]]-CustomerData[[#This Row],[Discount_Amount]]) - CustomerData[[#This Row],[Total_Cost]]</f>
        <v>231558.40000000002</v>
      </c>
      <c r="N863" s="69" t="str">
        <f xml:space="preserve"> IF(CustomerData[[#This Row],[Profit/Loss]] &lt; 0, "Loss", IF(CustomerData[[#This Row],[Profit/Loss]] &gt; 0, "Profit"))</f>
        <v>Profit</v>
      </c>
    </row>
    <row r="864" spans="1:14" ht="15.75" customHeight="1" x14ac:dyDescent="0.25">
      <c r="A864" s="22">
        <v>863</v>
      </c>
      <c r="B864" s="22" t="s">
        <v>1053</v>
      </c>
      <c r="C864" s="22">
        <v>73</v>
      </c>
      <c r="D864" s="22" t="s">
        <v>192</v>
      </c>
      <c r="E86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64" s="22">
        <v>1120</v>
      </c>
      <c r="G864" s="22">
        <v>237</v>
      </c>
      <c r="H864" s="22">
        <v>520</v>
      </c>
      <c r="I86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64" s="65">
        <f xml:space="preserve"> CustomerData[[#This Row],[Quantity]] *CustomerData[[#This Row],[Cost]]</f>
        <v>265440</v>
      </c>
      <c r="K864" s="65">
        <f xml:space="preserve"> CustomerData[[#This Row],[Quantity]] * CustomerData[[#This Row],[Price]]</f>
        <v>582400</v>
      </c>
      <c r="L864" s="65">
        <f xml:space="preserve"> CustomerData[[#This Row],[Price]] * CustomerData[[#This Row],[Discount]]</f>
        <v>78</v>
      </c>
      <c r="M864" s="67">
        <f xml:space="preserve"> (CustomerData[[#This Row],[Total_Revenue]]-CustomerData[[#This Row],[Discount_Amount]]) - CustomerData[[#This Row],[Total_Cost]]</f>
        <v>316882</v>
      </c>
      <c r="N864" s="69" t="str">
        <f xml:space="preserve"> IF(CustomerData[[#This Row],[Profit/Loss]] &lt; 0, "Loss", IF(CustomerData[[#This Row],[Profit/Loss]] &gt; 0, "Profit"))</f>
        <v>Profit</v>
      </c>
    </row>
    <row r="865" spans="1:14" ht="15.75" customHeight="1" x14ac:dyDescent="0.25">
      <c r="A865" s="22">
        <v>864</v>
      </c>
      <c r="B865" s="22" t="s">
        <v>1054</v>
      </c>
      <c r="C865" s="22">
        <v>21</v>
      </c>
      <c r="D865" s="22" t="s">
        <v>190</v>
      </c>
      <c r="E86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65" s="22">
        <v>1975</v>
      </c>
      <c r="G865" s="22">
        <v>306</v>
      </c>
      <c r="H865" s="22">
        <v>515</v>
      </c>
      <c r="I86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65" s="65">
        <f xml:space="preserve"> CustomerData[[#This Row],[Quantity]] *CustomerData[[#This Row],[Cost]]</f>
        <v>604350</v>
      </c>
      <c r="K865" s="65">
        <f xml:space="preserve"> CustomerData[[#This Row],[Quantity]] * CustomerData[[#This Row],[Price]]</f>
        <v>1017125</v>
      </c>
      <c r="L865" s="65">
        <f xml:space="preserve"> CustomerData[[#This Row],[Price]] * CustomerData[[#This Row],[Discount]]</f>
        <v>128.75</v>
      </c>
      <c r="M865" s="67">
        <f xml:space="preserve"> (CustomerData[[#This Row],[Total_Revenue]]-CustomerData[[#This Row],[Discount_Amount]]) - CustomerData[[#This Row],[Total_Cost]]</f>
        <v>412646.25</v>
      </c>
      <c r="N865" s="69" t="str">
        <f xml:space="preserve"> IF(CustomerData[[#This Row],[Profit/Loss]] &lt; 0, "Loss", IF(CustomerData[[#This Row],[Profit/Loss]] &gt; 0, "Profit"))</f>
        <v>Profit</v>
      </c>
    </row>
    <row r="866" spans="1:14" ht="15.75" customHeight="1" x14ac:dyDescent="0.25">
      <c r="A866" s="22">
        <v>865</v>
      </c>
      <c r="B866" s="22" t="s">
        <v>1055</v>
      </c>
      <c r="C866" s="22">
        <v>26</v>
      </c>
      <c r="D866" s="22" t="s">
        <v>190</v>
      </c>
      <c r="E86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66" s="22">
        <v>2229</v>
      </c>
      <c r="G866" s="22">
        <v>240</v>
      </c>
      <c r="H866" s="22">
        <v>251</v>
      </c>
      <c r="I86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66" s="65">
        <f xml:space="preserve"> CustomerData[[#This Row],[Quantity]] *CustomerData[[#This Row],[Cost]]</f>
        <v>534960</v>
      </c>
      <c r="K866" s="65">
        <f xml:space="preserve"> CustomerData[[#This Row],[Quantity]] * CustomerData[[#This Row],[Price]]</f>
        <v>559479</v>
      </c>
      <c r="L866" s="65">
        <f xml:space="preserve"> CustomerData[[#This Row],[Price]] * CustomerData[[#This Row],[Discount]]</f>
        <v>62.75</v>
      </c>
      <c r="M866" s="67">
        <f xml:space="preserve"> (CustomerData[[#This Row],[Total_Revenue]]-CustomerData[[#This Row],[Discount_Amount]]) - CustomerData[[#This Row],[Total_Cost]]</f>
        <v>24456.25</v>
      </c>
      <c r="N866" s="69" t="str">
        <f xml:space="preserve"> IF(CustomerData[[#This Row],[Profit/Loss]] &lt; 0, "Loss", IF(CustomerData[[#This Row],[Profit/Loss]] &gt; 0, "Profit"))</f>
        <v>Profit</v>
      </c>
    </row>
    <row r="867" spans="1:14" ht="15.75" customHeight="1" x14ac:dyDescent="0.25">
      <c r="A867" s="22">
        <v>866</v>
      </c>
      <c r="B867" s="22" t="s">
        <v>1056</v>
      </c>
      <c r="C867" s="22">
        <v>18</v>
      </c>
      <c r="D867" s="22" t="s">
        <v>190</v>
      </c>
      <c r="E86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67" s="22">
        <v>1871</v>
      </c>
      <c r="G867" s="22">
        <v>163</v>
      </c>
      <c r="H867" s="22">
        <v>278</v>
      </c>
      <c r="I86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67" s="65">
        <f xml:space="preserve"> CustomerData[[#This Row],[Quantity]] *CustomerData[[#This Row],[Cost]]</f>
        <v>304973</v>
      </c>
      <c r="K867" s="65">
        <f xml:space="preserve"> CustomerData[[#This Row],[Quantity]] * CustomerData[[#This Row],[Price]]</f>
        <v>520138</v>
      </c>
      <c r="L867" s="65">
        <f xml:space="preserve"> CustomerData[[#This Row],[Price]] * CustomerData[[#This Row],[Discount]]</f>
        <v>69.5</v>
      </c>
      <c r="M867" s="67">
        <f xml:space="preserve"> (CustomerData[[#This Row],[Total_Revenue]]-CustomerData[[#This Row],[Discount_Amount]]) - CustomerData[[#This Row],[Total_Cost]]</f>
        <v>215095.5</v>
      </c>
      <c r="N867" s="69" t="str">
        <f xml:space="preserve"> IF(CustomerData[[#This Row],[Profit/Loss]] &lt; 0, "Loss", IF(CustomerData[[#This Row],[Profit/Loss]] &gt; 0, "Profit"))</f>
        <v>Profit</v>
      </c>
    </row>
    <row r="868" spans="1:14" ht="15.75" customHeight="1" x14ac:dyDescent="0.25">
      <c r="A868" s="22">
        <v>867</v>
      </c>
      <c r="B868" s="22" t="s">
        <v>1057</v>
      </c>
      <c r="C868" s="22">
        <v>79</v>
      </c>
      <c r="D868" s="22" t="s">
        <v>192</v>
      </c>
      <c r="E86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68" s="22">
        <v>1464</v>
      </c>
      <c r="G868" s="22">
        <v>204</v>
      </c>
      <c r="H868" s="22">
        <v>460</v>
      </c>
      <c r="I86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68" s="65">
        <f xml:space="preserve"> CustomerData[[#This Row],[Quantity]] *CustomerData[[#This Row],[Cost]]</f>
        <v>298656</v>
      </c>
      <c r="K868" s="65">
        <f xml:space="preserve"> CustomerData[[#This Row],[Quantity]] * CustomerData[[#This Row],[Price]]</f>
        <v>673440</v>
      </c>
      <c r="L868" s="65">
        <f xml:space="preserve"> CustomerData[[#This Row],[Price]] * CustomerData[[#This Row],[Discount]]</f>
        <v>69</v>
      </c>
      <c r="M868" s="67">
        <f xml:space="preserve"> (CustomerData[[#This Row],[Total_Revenue]]-CustomerData[[#This Row],[Discount_Amount]]) - CustomerData[[#This Row],[Total_Cost]]</f>
        <v>374715</v>
      </c>
      <c r="N868" s="69" t="str">
        <f xml:space="preserve"> IF(CustomerData[[#This Row],[Profit/Loss]] &lt; 0, "Loss", IF(CustomerData[[#This Row],[Profit/Loss]] &gt; 0, "Profit"))</f>
        <v>Profit</v>
      </c>
    </row>
    <row r="869" spans="1:14" ht="15.75" customHeight="1" x14ac:dyDescent="0.25">
      <c r="A869" s="22">
        <v>868</v>
      </c>
      <c r="B869" s="22" t="s">
        <v>1058</v>
      </c>
      <c r="C869" s="22">
        <v>19</v>
      </c>
      <c r="D869" s="22" t="s">
        <v>192</v>
      </c>
      <c r="E86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69" s="22">
        <v>1725</v>
      </c>
      <c r="G869" s="22">
        <v>294</v>
      </c>
      <c r="H869" s="22">
        <v>333</v>
      </c>
      <c r="I86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69" s="65">
        <f xml:space="preserve"> CustomerData[[#This Row],[Quantity]] *CustomerData[[#This Row],[Cost]]</f>
        <v>507150</v>
      </c>
      <c r="K869" s="65">
        <f xml:space="preserve"> CustomerData[[#This Row],[Quantity]] * CustomerData[[#This Row],[Price]]</f>
        <v>574425</v>
      </c>
      <c r="L869" s="65">
        <f xml:space="preserve"> CustomerData[[#This Row],[Price]] * CustomerData[[#This Row],[Discount]]</f>
        <v>83.25</v>
      </c>
      <c r="M869" s="67">
        <f xml:space="preserve"> (CustomerData[[#This Row],[Total_Revenue]]-CustomerData[[#This Row],[Discount_Amount]]) - CustomerData[[#This Row],[Total_Cost]]</f>
        <v>67191.75</v>
      </c>
      <c r="N869" s="69" t="str">
        <f xml:space="preserve"> IF(CustomerData[[#This Row],[Profit/Loss]] &lt; 0, "Loss", IF(CustomerData[[#This Row],[Profit/Loss]] &gt; 0, "Profit"))</f>
        <v>Profit</v>
      </c>
    </row>
    <row r="870" spans="1:14" ht="15.75" customHeight="1" x14ac:dyDescent="0.25">
      <c r="A870" s="22">
        <v>869</v>
      </c>
      <c r="B870" s="22" t="s">
        <v>1059</v>
      </c>
      <c r="C870" s="22">
        <v>22</v>
      </c>
      <c r="D870" s="22" t="s">
        <v>192</v>
      </c>
      <c r="E87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70" s="22">
        <v>2444</v>
      </c>
      <c r="G870" s="22">
        <v>178</v>
      </c>
      <c r="H870" s="22">
        <v>352</v>
      </c>
      <c r="I87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70" s="65">
        <f xml:space="preserve"> CustomerData[[#This Row],[Quantity]] *CustomerData[[#This Row],[Cost]]</f>
        <v>435032</v>
      </c>
      <c r="K870" s="65">
        <f xml:space="preserve"> CustomerData[[#This Row],[Quantity]] * CustomerData[[#This Row],[Price]]</f>
        <v>860288</v>
      </c>
      <c r="L870" s="65">
        <f xml:space="preserve"> CustomerData[[#This Row],[Price]] * CustomerData[[#This Row],[Discount]]</f>
        <v>88</v>
      </c>
      <c r="M870" s="67">
        <f xml:space="preserve"> (CustomerData[[#This Row],[Total_Revenue]]-CustomerData[[#This Row],[Discount_Amount]]) - CustomerData[[#This Row],[Total_Cost]]</f>
        <v>425168</v>
      </c>
      <c r="N870" s="69" t="str">
        <f xml:space="preserve"> IF(CustomerData[[#This Row],[Profit/Loss]] &lt; 0, "Loss", IF(CustomerData[[#This Row],[Profit/Loss]] &gt; 0, "Profit"))</f>
        <v>Profit</v>
      </c>
    </row>
    <row r="871" spans="1:14" ht="15.75" customHeight="1" x14ac:dyDescent="0.25">
      <c r="A871" s="22">
        <v>870</v>
      </c>
      <c r="B871" s="22" t="s">
        <v>1060</v>
      </c>
      <c r="C871" s="22">
        <v>64</v>
      </c>
      <c r="D871" s="22" t="s">
        <v>190</v>
      </c>
      <c r="E87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71" s="22">
        <v>2068</v>
      </c>
      <c r="G871" s="22">
        <v>294</v>
      </c>
      <c r="H871" s="22">
        <v>385</v>
      </c>
      <c r="I87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71" s="65">
        <f xml:space="preserve"> CustomerData[[#This Row],[Quantity]] *CustomerData[[#This Row],[Cost]]</f>
        <v>607992</v>
      </c>
      <c r="K871" s="65">
        <f xml:space="preserve"> CustomerData[[#This Row],[Quantity]] * CustomerData[[#This Row],[Price]]</f>
        <v>796180</v>
      </c>
      <c r="L871" s="65">
        <f xml:space="preserve"> CustomerData[[#This Row],[Price]] * CustomerData[[#This Row],[Discount]]</f>
        <v>96.25</v>
      </c>
      <c r="M871" s="67">
        <f xml:space="preserve"> (CustomerData[[#This Row],[Total_Revenue]]-CustomerData[[#This Row],[Discount_Amount]]) - CustomerData[[#This Row],[Total_Cost]]</f>
        <v>188091.75</v>
      </c>
      <c r="N871" s="69" t="str">
        <f xml:space="preserve"> IF(CustomerData[[#This Row],[Profit/Loss]] &lt; 0, "Loss", IF(CustomerData[[#This Row],[Profit/Loss]] &gt; 0, "Profit"))</f>
        <v>Profit</v>
      </c>
    </row>
    <row r="872" spans="1:14" ht="15.75" customHeight="1" x14ac:dyDescent="0.25">
      <c r="A872" s="22">
        <v>871</v>
      </c>
      <c r="B872" s="22" t="s">
        <v>1061</v>
      </c>
      <c r="C872" s="22">
        <v>72</v>
      </c>
      <c r="D872" s="22" t="s">
        <v>190</v>
      </c>
      <c r="E87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72" s="22">
        <v>1588</v>
      </c>
      <c r="G872" s="22">
        <v>108</v>
      </c>
      <c r="H872" s="22">
        <v>382</v>
      </c>
      <c r="I87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72" s="65">
        <f xml:space="preserve"> CustomerData[[#This Row],[Quantity]] *CustomerData[[#This Row],[Cost]]</f>
        <v>171504</v>
      </c>
      <c r="K872" s="65">
        <f xml:space="preserve"> CustomerData[[#This Row],[Quantity]] * CustomerData[[#This Row],[Price]]</f>
        <v>606616</v>
      </c>
      <c r="L872" s="65">
        <f xml:space="preserve"> CustomerData[[#This Row],[Price]] * CustomerData[[#This Row],[Discount]]</f>
        <v>95.5</v>
      </c>
      <c r="M872" s="67">
        <f xml:space="preserve"> (CustomerData[[#This Row],[Total_Revenue]]-CustomerData[[#This Row],[Discount_Amount]]) - CustomerData[[#This Row],[Total_Cost]]</f>
        <v>435016.5</v>
      </c>
      <c r="N872" s="69" t="str">
        <f xml:space="preserve"> IF(CustomerData[[#This Row],[Profit/Loss]] &lt; 0, "Loss", IF(CustomerData[[#This Row],[Profit/Loss]] &gt; 0, "Profit"))</f>
        <v>Profit</v>
      </c>
    </row>
    <row r="873" spans="1:14" ht="15.75" customHeight="1" x14ac:dyDescent="0.25">
      <c r="A873" s="22">
        <v>872</v>
      </c>
      <c r="B873" s="22" t="s">
        <v>1062</v>
      </c>
      <c r="C873" s="22">
        <v>31</v>
      </c>
      <c r="D873" s="22" t="s">
        <v>190</v>
      </c>
      <c r="E87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73" s="22">
        <v>1202</v>
      </c>
      <c r="G873" s="22">
        <v>276</v>
      </c>
      <c r="H873" s="22">
        <v>364</v>
      </c>
      <c r="I87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73" s="65">
        <f xml:space="preserve"> CustomerData[[#This Row],[Quantity]] *CustomerData[[#This Row],[Cost]]</f>
        <v>331752</v>
      </c>
      <c r="K873" s="65">
        <f xml:space="preserve"> CustomerData[[#This Row],[Quantity]] * CustomerData[[#This Row],[Price]]</f>
        <v>437528</v>
      </c>
      <c r="L873" s="65">
        <f xml:space="preserve"> CustomerData[[#This Row],[Price]] * CustomerData[[#This Row],[Discount]]</f>
        <v>54.6</v>
      </c>
      <c r="M873" s="67">
        <f xml:space="preserve"> (CustomerData[[#This Row],[Total_Revenue]]-CustomerData[[#This Row],[Discount_Amount]]) - CustomerData[[#This Row],[Total_Cost]]</f>
        <v>105721.40000000002</v>
      </c>
      <c r="N873" s="69" t="str">
        <f xml:space="preserve"> IF(CustomerData[[#This Row],[Profit/Loss]] &lt; 0, "Loss", IF(CustomerData[[#This Row],[Profit/Loss]] &gt; 0, "Profit"))</f>
        <v>Profit</v>
      </c>
    </row>
    <row r="874" spans="1:14" ht="15.75" customHeight="1" x14ac:dyDescent="0.25">
      <c r="A874" s="22">
        <v>873</v>
      </c>
      <c r="B874" s="22" t="s">
        <v>1063</v>
      </c>
      <c r="C874" s="22">
        <v>43</v>
      </c>
      <c r="D874" s="22" t="s">
        <v>192</v>
      </c>
      <c r="E87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74" s="22">
        <v>2352</v>
      </c>
      <c r="G874" s="22">
        <v>257</v>
      </c>
      <c r="H874" s="22">
        <v>532</v>
      </c>
      <c r="I87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74" s="65">
        <f xml:space="preserve"> CustomerData[[#This Row],[Quantity]] *CustomerData[[#This Row],[Cost]]</f>
        <v>604464</v>
      </c>
      <c r="K874" s="65">
        <f xml:space="preserve"> CustomerData[[#This Row],[Quantity]] * CustomerData[[#This Row],[Price]]</f>
        <v>1251264</v>
      </c>
      <c r="L874" s="65">
        <f xml:space="preserve"> CustomerData[[#This Row],[Price]] * CustomerData[[#This Row],[Discount]]</f>
        <v>133</v>
      </c>
      <c r="M874" s="67">
        <f xml:space="preserve"> (CustomerData[[#This Row],[Total_Revenue]]-CustomerData[[#This Row],[Discount_Amount]]) - CustomerData[[#This Row],[Total_Cost]]</f>
        <v>646667</v>
      </c>
      <c r="N874" s="69" t="str">
        <f xml:space="preserve"> IF(CustomerData[[#This Row],[Profit/Loss]] &lt; 0, "Loss", IF(CustomerData[[#This Row],[Profit/Loss]] &gt; 0, "Profit"))</f>
        <v>Profit</v>
      </c>
    </row>
    <row r="875" spans="1:14" ht="15.75" customHeight="1" x14ac:dyDescent="0.25">
      <c r="A875" s="22">
        <v>874</v>
      </c>
      <c r="B875" s="22" t="s">
        <v>1064</v>
      </c>
      <c r="C875" s="22">
        <v>45</v>
      </c>
      <c r="D875" s="22" t="s">
        <v>190</v>
      </c>
      <c r="E87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75" s="22">
        <v>2109</v>
      </c>
      <c r="G875" s="22">
        <v>229</v>
      </c>
      <c r="H875" s="22">
        <v>366</v>
      </c>
      <c r="I87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75" s="65">
        <f xml:space="preserve"> CustomerData[[#This Row],[Quantity]] *CustomerData[[#This Row],[Cost]]</f>
        <v>482961</v>
      </c>
      <c r="K875" s="65">
        <f xml:space="preserve"> CustomerData[[#This Row],[Quantity]] * CustomerData[[#This Row],[Price]]</f>
        <v>771894</v>
      </c>
      <c r="L875" s="65">
        <f xml:space="preserve"> CustomerData[[#This Row],[Price]] * CustomerData[[#This Row],[Discount]]</f>
        <v>91.5</v>
      </c>
      <c r="M875" s="67">
        <f xml:space="preserve"> (CustomerData[[#This Row],[Total_Revenue]]-CustomerData[[#This Row],[Discount_Amount]]) - CustomerData[[#This Row],[Total_Cost]]</f>
        <v>288841.5</v>
      </c>
      <c r="N875" s="69" t="str">
        <f xml:space="preserve"> IF(CustomerData[[#This Row],[Profit/Loss]] &lt; 0, "Loss", IF(CustomerData[[#This Row],[Profit/Loss]] &gt; 0, "Profit"))</f>
        <v>Profit</v>
      </c>
    </row>
    <row r="876" spans="1:14" ht="15.75" customHeight="1" x14ac:dyDescent="0.25">
      <c r="A876" s="22">
        <v>875</v>
      </c>
      <c r="B876" s="22" t="s">
        <v>1065</v>
      </c>
      <c r="C876" s="22">
        <v>39</v>
      </c>
      <c r="D876" s="22" t="s">
        <v>192</v>
      </c>
      <c r="E87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76" s="22">
        <v>2447</v>
      </c>
      <c r="G876" s="22">
        <v>293</v>
      </c>
      <c r="H876" s="22">
        <v>258</v>
      </c>
      <c r="I87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76" s="65">
        <f xml:space="preserve"> CustomerData[[#This Row],[Quantity]] *CustomerData[[#This Row],[Cost]]</f>
        <v>716971</v>
      </c>
      <c r="K876" s="65">
        <f xml:space="preserve"> CustomerData[[#This Row],[Quantity]] * CustomerData[[#This Row],[Price]]</f>
        <v>631326</v>
      </c>
      <c r="L876" s="65">
        <f xml:space="preserve"> CustomerData[[#This Row],[Price]] * CustomerData[[#This Row],[Discount]]</f>
        <v>64.5</v>
      </c>
      <c r="M876" s="67">
        <f xml:space="preserve"> (CustomerData[[#This Row],[Total_Revenue]]-CustomerData[[#This Row],[Discount_Amount]]) - CustomerData[[#This Row],[Total_Cost]]</f>
        <v>-85709.5</v>
      </c>
      <c r="N876" s="69" t="str">
        <f xml:space="preserve"> IF(CustomerData[[#This Row],[Profit/Loss]] &lt; 0, "Loss", IF(CustomerData[[#This Row],[Profit/Loss]] &gt; 0, "Profit"))</f>
        <v>Loss</v>
      </c>
    </row>
    <row r="877" spans="1:14" ht="15.75" customHeight="1" x14ac:dyDescent="0.25">
      <c r="A877" s="22">
        <v>876</v>
      </c>
      <c r="B877" s="22" t="s">
        <v>1066</v>
      </c>
      <c r="C877" s="22">
        <v>66</v>
      </c>
      <c r="D877" s="22" t="s">
        <v>192</v>
      </c>
      <c r="E87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77" s="22">
        <v>1542</v>
      </c>
      <c r="G877" s="22">
        <v>256</v>
      </c>
      <c r="H877" s="22">
        <v>458</v>
      </c>
      <c r="I87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77" s="65">
        <f xml:space="preserve"> CustomerData[[#This Row],[Quantity]] *CustomerData[[#This Row],[Cost]]</f>
        <v>394752</v>
      </c>
      <c r="K877" s="65">
        <f xml:space="preserve"> CustomerData[[#This Row],[Quantity]] * CustomerData[[#This Row],[Price]]</f>
        <v>706236</v>
      </c>
      <c r="L877" s="65">
        <f xml:space="preserve"> CustomerData[[#This Row],[Price]] * CustomerData[[#This Row],[Discount]]</f>
        <v>114.5</v>
      </c>
      <c r="M877" s="67">
        <f xml:space="preserve"> (CustomerData[[#This Row],[Total_Revenue]]-CustomerData[[#This Row],[Discount_Amount]]) - CustomerData[[#This Row],[Total_Cost]]</f>
        <v>311369.5</v>
      </c>
      <c r="N877" s="69" t="str">
        <f xml:space="preserve"> IF(CustomerData[[#This Row],[Profit/Loss]] &lt; 0, "Loss", IF(CustomerData[[#This Row],[Profit/Loss]] &gt; 0, "Profit"))</f>
        <v>Profit</v>
      </c>
    </row>
    <row r="878" spans="1:14" ht="15.75" customHeight="1" x14ac:dyDescent="0.25">
      <c r="A878" s="22">
        <v>877</v>
      </c>
      <c r="B878" s="22" t="s">
        <v>1067</v>
      </c>
      <c r="C878" s="22">
        <v>56</v>
      </c>
      <c r="D878" s="22" t="s">
        <v>192</v>
      </c>
      <c r="E87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78" s="22">
        <v>1483</v>
      </c>
      <c r="G878" s="22">
        <v>121</v>
      </c>
      <c r="H878" s="22">
        <v>273</v>
      </c>
      <c r="I87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78" s="65">
        <f xml:space="preserve"> CustomerData[[#This Row],[Quantity]] *CustomerData[[#This Row],[Cost]]</f>
        <v>179443</v>
      </c>
      <c r="K878" s="65">
        <f xml:space="preserve"> CustomerData[[#This Row],[Quantity]] * CustomerData[[#This Row],[Price]]</f>
        <v>404859</v>
      </c>
      <c r="L878" s="65">
        <f xml:space="preserve"> CustomerData[[#This Row],[Price]] * CustomerData[[#This Row],[Discount]]</f>
        <v>40.949999999999996</v>
      </c>
      <c r="M878" s="67">
        <f xml:space="preserve"> (CustomerData[[#This Row],[Total_Revenue]]-CustomerData[[#This Row],[Discount_Amount]]) - CustomerData[[#This Row],[Total_Cost]]</f>
        <v>225375.05</v>
      </c>
      <c r="N878" s="69" t="str">
        <f xml:space="preserve"> IF(CustomerData[[#This Row],[Profit/Loss]] &lt; 0, "Loss", IF(CustomerData[[#This Row],[Profit/Loss]] &gt; 0, "Profit"))</f>
        <v>Profit</v>
      </c>
    </row>
    <row r="879" spans="1:14" ht="15.75" customHeight="1" x14ac:dyDescent="0.25">
      <c r="A879" s="22">
        <v>878</v>
      </c>
      <c r="B879" s="22" t="s">
        <v>1068</v>
      </c>
      <c r="C879" s="22">
        <v>75</v>
      </c>
      <c r="D879" s="22" t="s">
        <v>190</v>
      </c>
      <c r="E87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79" s="22">
        <v>1505</v>
      </c>
      <c r="G879" s="22">
        <v>127</v>
      </c>
      <c r="H879" s="22">
        <v>424</v>
      </c>
      <c r="I87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79" s="65">
        <f xml:space="preserve"> CustomerData[[#This Row],[Quantity]] *CustomerData[[#This Row],[Cost]]</f>
        <v>191135</v>
      </c>
      <c r="K879" s="65">
        <f xml:space="preserve"> CustomerData[[#This Row],[Quantity]] * CustomerData[[#This Row],[Price]]</f>
        <v>638120</v>
      </c>
      <c r="L879" s="65">
        <f xml:space="preserve"> CustomerData[[#This Row],[Price]] * CustomerData[[#This Row],[Discount]]</f>
        <v>106</v>
      </c>
      <c r="M879" s="67">
        <f xml:space="preserve"> (CustomerData[[#This Row],[Total_Revenue]]-CustomerData[[#This Row],[Discount_Amount]]) - CustomerData[[#This Row],[Total_Cost]]</f>
        <v>446879</v>
      </c>
      <c r="N879" s="69" t="str">
        <f xml:space="preserve"> IF(CustomerData[[#This Row],[Profit/Loss]] &lt; 0, "Loss", IF(CustomerData[[#This Row],[Profit/Loss]] &gt; 0, "Profit"))</f>
        <v>Profit</v>
      </c>
    </row>
    <row r="880" spans="1:14" ht="15.75" customHeight="1" x14ac:dyDescent="0.25">
      <c r="A880" s="22">
        <v>879</v>
      </c>
      <c r="B880" s="22" t="s">
        <v>1069</v>
      </c>
      <c r="C880" s="22">
        <v>21</v>
      </c>
      <c r="D880" s="22" t="s">
        <v>192</v>
      </c>
      <c r="E88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80" s="22">
        <v>2402</v>
      </c>
      <c r="G880" s="22">
        <v>186</v>
      </c>
      <c r="H880" s="22">
        <v>212</v>
      </c>
      <c r="I88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80" s="65">
        <f xml:space="preserve"> CustomerData[[#This Row],[Quantity]] *CustomerData[[#This Row],[Cost]]</f>
        <v>446772</v>
      </c>
      <c r="K880" s="65">
        <f xml:space="preserve"> CustomerData[[#This Row],[Quantity]] * CustomerData[[#This Row],[Price]]</f>
        <v>509224</v>
      </c>
      <c r="L880" s="65">
        <f xml:space="preserve"> CustomerData[[#This Row],[Price]] * CustomerData[[#This Row],[Discount]]</f>
        <v>53</v>
      </c>
      <c r="M880" s="67">
        <f xml:space="preserve"> (CustomerData[[#This Row],[Total_Revenue]]-CustomerData[[#This Row],[Discount_Amount]]) - CustomerData[[#This Row],[Total_Cost]]</f>
        <v>62399</v>
      </c>
      <c r="N880" s="69" t="str">
        <f xml:space="preserve"> IF(CustomerData[[#This Row],[Profit/Loss]] &lt; 0, "Loss", IF(CustomerData[[#This Row],[Profit/Loss]] &gt; 0, "Profit"))</f>
        <v>Profit</v>
      </c>
    </row>
    <row r="881" spans="1:14" ht="15.75" customHeight="1" x14ac:dyDescent="0.25">
      <c r="A881" s="22">
        <v>880</v>
      </c>
      <c r="B881" s="22" t="s">
        <v>1070</v>
      </c>
      <c r="C881" s="22">
        <v>82</v>
      </c>
      <c r="D881" s="22" t="s">
        <v>192</v>
      </c>
      <c r="E88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81" s="22">
        <v>1206</v>
      </c>
      <c r="G881" s="22">
        <v>257</v>
      </c>
      <c r="H881" s="22">
        <v>504</v>
      </c>
      <c r="I88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81" s="65">
        <f xml:space="preserve"> CustomerData[[#This Row],[Quantity]] *CustomerData[[#This Row],[Cost]]</f>
        <v>309942</v>
      </c>
      <c r="K881" s="65">
        <f xml:space="preserve"> CustomerData[[#This Row],[Quantity]] * CustomerData[[#This Row],[Price]]</f>
        <v>607824</v>
      </c>
      <c r="L881" s="65">
        <f xml:space="preserve"> CustomerData[[#This Row],[Price]] * CustomerData[[#This Row],[Discount]]</f>
        <v>75.599999999999994</v>
      </c>
      <c r="M881" s="67">
        <f xml:space="preserve"> (CustomerData[[#This Row],[Total_Revenue]]-CustomerData[[#This Row],[Discount_Amount]]) - CustomerData[[#This Row],[Total_Cost]]</f>
        <v>297806.40000000002</v>
      </c>
      <c r="N881" s="69" t="str">
        <f xml:space="preserve"> IF(CustomerData[[#This Row],[Profit/Loss]] &lt; 0, "Loss", IF(CustomerData[[#This Row],[Profit/Loss]] &gt; 0, "Profit"))</f>
        <v>Profit</v>
      </c>
    </row>
    <row r="882" spans="1:14" ht="15.75" customHeight="1" x14ac:dyDescent="0.25">
      <c r="A882" s="22">
        <v>881</v>
      </c>
      <c r="B882" s="22" t="s">
        <v>1071</v>
      </c>
      <c r="C882" s="22">
        <v>27</v>
      </c>
      <c r="D882" s="22" t="s">
        <v>190</v>
      </c>
      <c r="E88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82" s="22">
        <v>1173</v>
      </c>
      <c r="G882" s="22">
        <v>183</v>
      </c>
      <c r="H882" s="22">
        <v>397</v>
      </c>
      <c r="I88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82" s="65">
        <f xml:space="preserve"> CustomerData[[#This Row],[Quantity]] *CustomerData[[#This Row],[Cost]]</f>
        <v>214659</v>
      </c>
      <c r="K882" s="65">
        <f xml:space="preserve"> CustomerData[[#This Row],[Quantity]] * CustomerData[[#This Row],[Price]]</f>
        <v>465681</v>
      </c>
      <c r="L882" s="65">
        <f xml:space="preserve"> CustomerData[[#This Row],[Price]] * CustomerData[[#This Row],[Discount]]</f>
        <v>59.55</v>
      </c>
      <c r="M882" s="67">
        <f xml:space="preserve"> (CustomerData[[#This Row],[Total_Revenue]]-CustomerData[[#This Row],[Discount_Amount]]) - CustomerData[[#This Row],[Total_Cost]]</f>
        <v>250962.45</v>
      </c>
      <c r="N882" s="69" t="str">
        <f xml:space="preserve"> IF(CustomerData[[#This Row],[Profit/Loss]] &lt; 0, "Loss", IF(CustomerData[[#This Row],[Profit/Loss]] &gt; 0, "Profit"))</f>
        <v>Profit</v>
      </c>
    </row>
    <row r="883" spans="1:14" ht="15.75" customHeight="1" x14ac:dyDescent="0.25">
      <c r="A883" s="22">
        <v>882</v>
      </c>
      <c r="B883" s="22" t="s">
        <v>1072</v>
      </c>
      <c r="C883" s="22">
        <v>77</v>
      </c>
      <c r="D883" s="22" t="s">
        <v>190</v>
      </c>
      <c r="E88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83" s="22">
        <v>2368</v>
      </c>
      <c r="G883" s="22">
        <v>115</v>
      </c>
      <c r="H883" s="22">
        <v>510</v>
      </c>
      <c r="I88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83" s="65">
        <f xml:space="preserve"> CustomerData[[#This Row],[Quantity]] *CustomerData[[#This Row],[Cost]]</f>
        <v>272320</v>
      </c>
      <c r="K883" s="65">
        <f xml:space="preserve"> CustomerData[[#This Row],[Quantity]] * CustomerData[[#This Row],[Price]]</f>
        <v>1207680</v>
      </c>
      <c r="L883" s="65">
        <f xml:space="preserve"> CustomerData[[#This Row],[Price]] * CustomerData[[#This Row],[Discount]]</f>
        <v>127.5</v>
      </c>
      <c r="M883" s="67">
        <f xml:space="preserve"> (CustomerData[[#This Row],[Total_Revenue]]-CustomerData[[#This Row],[Discount_Amount]]) - CustomerData[[#This Row],[Total_Cost]]</f>
        <v>935232.5</v>
      </c>
      <c r="N883" s="69" t="str">
        <f xml:space="preserve"> IF(CustomerData[[#This Row],[Profit/Loss]] &lt; 0, "Loss", IF(CustomerData[[#This Row],[Profit/Loss]] &gt; 0, "Profit"))</f>
        <v>Profit</v>
      </c>
    </row>
    <row r="884" spans="1:14" ht="15.75" customHeight="1" x14ac:dyDescent="0.25">
      <c r="A884" s="22">
        <v>883</v>
      </c>
      <c r="B884" s="22" t="s">
        <v>1073</v>
      </c>
      <c r="C884" s="22">
        <v>44</v>
      </c>
      <c r="D884" s="22" t="s">
        <v>190</v>
      </c>
      <c r="E88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84" s="22">
        <v>1707</v>
      </c>
      <c r="G884" s="22">
        <v>270</v>
      </c>
      <c r="H884" s="22">
        <v>236</v>
      </c>
      <c r="I88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84" s="65">
        <f xml:space="preserve"> CustomerData[[#This Row],[Quantity]] *CustomerData[[#This Row],[Cost]]</f>
        <v>460890</v>
      </c>
      <c r="K884" s="65">
        <f xml:space="preserve"> CustomerData[[#This Row],[Quantity]] * CustomerData[[#This Row],[Price]]</f>
        <v>402852</v>
      </c>
      <c r="L884" s="65">
        <f xml:space="preserve"> CustomerData[[#This Row],[Price]] * CustomerData[[#This Row],[Discount]]</f>
        <v>59</v>
      </c>
      <c r="M884" s="67">
        <f xml:space="preserve"> (CustomerData[[#This Row],[Total_Revenue]]-CustomerData[[#This Row],[Discount_Amount]]) - CustomerData[[#This Row],[Total_Cost]]</f>
        <v>-58097</v>
      </c>
      <c r="N884" s="69" t="str">
        <f xml:space="preserve"> IF(CustomerData[[#This Row],[Profit/Loss]] &lt; 0, "Loss", IF(CustomerData[[#This Row],[Profit/Loss]] &gt; 0, "Profit"))</f>
        <v>Loss</v>
      </c>
    </row>
    <row r="885" spans="1:14" ht="15.75" customHeight="1" x14ac:dyDescent="0.25">
      <c r="A885" s="22">
        <v>884</v>
      </c>
      <c r="B885" s="22" t="s">
        <v>1074</v>
      </c>
      <c r="C885" s="22">
        <v>84</v>
      </c>
      <c r="D885" s="22" t="s">
        <v>190</v>
      </c>
      <c r="E88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85" s="22">
        <v>2277</v>
      </c>
      <c r="G885" s="22">
        <v>376</v>
      </c>
      <c r="H885" s="22">
        <v>226</v>
      </c>
      <c r="I88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85" s="65">
        <f xml:space="preserve"> CustomerData[[#This Row],[Quantity]] *CustomerData[[#This Row],[Cost]]</f>
        <v>856152</v>
      </c>
      <c r="K885" s="65">
        <f xml:space="preserve"> CustomerData[[#This Row],[Quantity]] * CustomerData[[#This Row],[Price]]</f>
        <v>514602</v>
      </c>
      <c r="L885" s="65">
        <f xml:space="preserve"> CustomerData[[#This Row],[Price]] * CustomerData[[#This Row],[Discount]]</f>
        <v>56.5</v>
      </c>
      <c r="M885" s="67">
        <f xml:space="preserve"> (CustomerData[[#This Row],[Total_Revenue]]-CustomerData[[#This Row],[Discount_Amount]]) - CustomerData[[#This Row],[Total_Cost]]</f>
        <v>-341606.5</v>
      </c>
      <c r="N885" s="69" t="str">
        <f xml:space="preserve"> IF(CustomerData[[#This Row],[Profit/Loss]] &lt; 0, "Loss", IF(CustomerData[[#This Row],[Profit/Loss]] &gt; 0, "Profit"))</f>
        <v>Loss</v>
      </c>
    </row>
    <row r="886" spans="1:14" ht="15.75" customHeight="1" x14ac:dyDescent="0.25">
      <c r="A886" s="22">
        <v>885</v>
      </c>
      <c r="B886" s="22" t="s">
        <v>1075</v>
      </c>
      <c r="C886" s="22">
        <v>63</v>
      </c>
      <c r="D886" s="22" t="s">
        <v>192</v>
      </c>
      <c r="E88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86" s="22">
        <v>1469</v>
      </c>
      <c r="G886" s="22">
        <v>190</v>
      </c>
      <c r="H886" s="22">
        <v>348</v>
      </c>
      <c r="I88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86" s="65">
        <f xml:space="preserve"> CustomerData[[#This Row],[Quantity]] *CustomerData[[#This Row],[Cost]]</f>
        <v>279110</v>
      </c>
      <c r="K886" s="65">
        <f xml:space="preserve"> CustomerData[[#This Row],[Quantity]] * CustomerData[[#This Row],[Price]]</f>
        <v>511212</v>
      </c>
      <c r="L886" s="65">
        <f xml:space="preserve"> CustomerData[[#This Row],[Price]] * CustomerData[[#This Row],[Discount]]</f>
        <v>52.199999999999996</v>
      </c>
      <c r="M886" s="67">
        <f xml:space="preserve"> (CustomerData[[#This Row],[Total_Revenue]]-CustomerData[[#This Row],[Discount_Amount]]) - CustomerData[[#This Row],[Total_Cost]]</f>
        <v>232049.8</v>
      </c>
      <c r="N886" s="69" t="str">
        <f xml:space="preserve"> IF(CustomerData[[#This Row],[Profit/Loss]] &lt; 0, "Loss", IF(CustomerData[[#This Row],[Profit/Loss]] &gt; 0, "Profit"))</f>
        <v>Profit</v>
      </c>
    </row>
    <row r="887" spans="1:14" ht="15.75" customHeight="1" x14ac:dyDescent="0.25">
      <c r="A887" s="22">
        <v>886</v>
      </c>
      <c r="B887" s="22" t="s">
        <v>1076</v>
      </c>
      <c r="C887" s="22">
        <v>20</v>
      </c>
      <c r="D887" s="22" t="s">
        <v>192</v>
      </c>
      <c r="E88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87" s="22">
        <v>1029</v>
      </c>
      <c r="G887" s="22">
        <v>312</v>
      </c>
      <c r="H887" s="22">
        <v>477</v>
      </c>
      <c r="I88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87" s="65">
        <f xml:space="preserve"> CustomerData[[#This Row],[Quantity]] *CustomerData[[#This Row],[Cost]]</f>
        <v>321048</v>
      </c>
      <c r="K887" s="65">
        <f xml:space="preserve"> CustomerData[[#This Row],[Quantity]] * CustomerData[[#This Row],[Price]]</f>
        <v>490833</v>
      </c>
      <c r="L887" s="65">
        <f xml:space="preserve"> CustomerData[[#This Row],[Price]] * CustomerData[[#This Row],[Discount]]</f>
        <v>71.55</v>
      </c>
      <c r="M887" s="67">
        <f xml:space="preserve"> (CustomerData[[#This Row],[Total_Revenue]]-CustomerData[[#This Row],[Discount_Amount]]) - CustomerData[[#This Row],[Total_Cost]]</f>
        <v>169713.45</v>
      </c>
      <c r="N887" s="69" t="str">
        <f xml:space="preserve"> IF(CustomerData[[#This Row],[Profit/Loss]] &lt; 0, "Loss", IF(CustomerData[[#This Row],[Profit/Loss]] &gt; 0, "Profit"))</f>
        <v>Profit</v>
      </c>
    </row>
    <row r="888" spans="1:14" ht="15.75" customHeight="1" x14ac:dyDescent="0.25">
      <c r="A888" s="22">
        <v>887</v>
      </c>
      <c r="B888" s="22" t="s">
        <v>1077</v>
      </c>
      <c r="C888" s="22">
        <v>19</v>
      </c>
      <c r="D888" s="22" t="s">
        <v>190</v>
      </c>
      <c r="E88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88" s="22">
        <v>1951</v>
      </c>
      <c r="G888" s="22">
        <v>111</v>
      </c>
      <c r="H888" s="22">
        <v>335</v>
      </c>
      <c r="I88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88" s="65">
        <f xml:space="preserve"> CustomerData[[#This Row],[Quantity]] *CustomerData[[#This Row],[Cost]]</f>
        <v>216561</v>
      </c>
      <c r="K888" s="65">
        <f xml:space="preserve"> CustomerData[[#This Row],[Quantity]] * CustomerData[[#This Row],[Price]]</f>
        <v>653585</v>
      </c>
      <c r="L888" s="65">
        <f xml:space="preserve"> CustomerData[[#This Row],[Price]] * CustomerData[[#This Row],[Discount]]</f>
        <v>83.75</v>
      </c>
      <c r="M888" s="67">
        <f xml:space="preserve"> (CustomerData[[#This Row],[Total_Revenue]]-CustomerData[[#This Row],[Discount_Amount]]) - CustomerData[[#This Row],[Total_Cost]]</f>
        <v>436940.25</v>
      </c>
      <c r="N888" s="69" t="str">
        <f xml:space="preserve"> IF(CustomerData[[#This Row],[Profit/Loss]] &lt; 0, "Loss", IF(CustomerData[[#This Row],[Profit/Loss]] &gt; 0, "Profit"))</f>
        <v>Profit</v>
      </c>
    </row>
    <row r="889" spans="1:14" ht="15.75" customHeight="1" x14ac:dyDescent="0.25">
      <c r="A889" s="22">
        <v>888</v>
      </c>
      <c r="B889" s="22" t="s">
        <v>1078</v>
      </c>
      <c r="C889" s="22">
        <v>62</v>
      </c>
      <c r="D889" s="22" t="s">
        <v>192</v>
      </c>
      <c r="E88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89" s="22">
        <v>1190</v>
      </c>
      <c r="G889" s="22">
        <v>266</v>
      </c>
      <c r="H889" s="22">
        <v>377</v>
      </c>
      <c r="I88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89" s="65">
        <f xml:space="preserve"> CustomerData[[#This Row],[Quantity]] *CustomerData[[#This Row],[Cost]]</f>
        <v>316540</v>
      </c>
      <c r="K889" s="65">
        <f xml:space="preserve"> CustomerData[[#This Row],[Quantity]] * CustomerData[[#This Row],[Price]]</f>
        <v>448630</v>
      </c>
      <c r="L889" s="65">
        <f xml:space="preserve"> CustomerData[[#This Row],[Price]] * CustomerData[[#This Row],[Discount]]</f>
        <v>56.55</v>
      </c>
      <c r="M889" s="67">
        <f xml:space="preserve"> (CustomerData[[#This Row],[Total_Revenue]]-CustomerData[[#This Row],[Discount_Amount]]) - CustomerData[[#This Row],[Total_Cost]]</f>
        <v>132033.45000000001</v>
      </c>
      <c r="N889" s="69" t="str">
        <f xml:space="preserve"> IF(CustomerData[[#This Row],[Profit/Loss]] &lt; 0, "Loss", IF(CustomerData[[#This Row],[Profit/Loss]] &gt; 0, "Profit"))</f>
        <v>Profit</v>
      </c>
    </row>
    <row r="890" spans="1:14" ht="15.75" customHeight="1" x14ac:dyDescent="0.25">
      <c r="A890" s="22">
        <v>889</v>
      </c>
      <c r="B890" s="22" t="s">
        <v>1079</v>
      </c>
      <c r="C890" s="22">
        <v>15</v>
      </c>
      <c r="D890" s="22" t="s">
        <v>192</v>
      </c>
      <c r="E89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90" s="22">
        <v>1514</v>
      </c>
      <c r="G890" s="22">
        <v>294</v>
      </c>
      <c r="H890" s="22">
        <v>203</v>
      </c>
      <c r="I89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90" s="65">
        <f xml:space="preserve"> CustomerData[[#This Row],[Quantity]] *CustomerData[[#This Row],[Cost]]</f>
        <v>445116</v>
      </c>
      <c r="K890" s="65">
        <f xml:space="preserve"> CustomerData[[#This Row],[Quantity]] * CustomerData[[#This Row],[Price]]</f>
        <v>307342</v>
      </c>
      <c r="L890" s="65">
        <f xml:space="preserve"> CustomerData[[#This Row],[Price]] * CustomerData[[#This Row],[Discount]]</f>
        <v>50.75</v>
      </c>
      <c r="M890" s="67">
        <f xml:space="preserve"> (CustomerData[[#This Row],[Total_Revenue]]-CustomerData[[#This Row],[Discount_Amount]]) - CustomerData[[#This Row],[Total_Cost]]</f>
        <v>-137824.75</v>
      </c>
      <c r="N890" s="69" t="str">
        <f xml:space="preserve"> IF(CustomerData[[#This Row],[Profit/Loss]] &lt; 0, "Loss", IF(CustomerData[[#This Row],[Profit/Loss]] &gt; 0, "Profit"))</f>
        <v>Loss</v>
      </c>
    </row>
    <row r="891" spans="1:14" ht="15.75" customHeight="1" x14ac:dyDescent="0.25">
      <c r="A891" s="22">
        <v>890</v>
      </c>
      <c r="B891" s="22" t="s">
        <v>1080</v>
      </c>
      <c r="C891" s="22">
        <v>54</v>
      </c>
      <c r="D891" s="22" t="s">
        <v>192</v>
      </c>
      <c r="E89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91" s="22">
        <v>1084</v>
      </c>
      <c r="G891" s="22">
        <v>269</v>
      </c>
      <c r="H891" s="22">
        <v>539</v>
      </c>
      <c r="I89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91" s="65">
        <f xml:space="preserve"> CustomerData[[#This Row],[Quantity]] *CustomerData[[#This Row],[Cost]]</f>
        <v>291596</v>
      </c>
      <c r="K891" s="65">
        <f xml:space="preserve"> CustomerData[[#This Row],[Quantity]] * CustomerData[[#This Row],[Price]]</f>
        <v>584276</v>
      </c>
      <c r="L891" s="65">
        <f xml:space="preserve"> CustomerData[[#This Row],[Price]] * CustomerData[[#This Row],[Discount]]</f>
        <v>80.849999999999994</v>
      </c>
      <c r="M891" s="67">
        <f xml:space="preserve"> (CustomerData[[#This Row],[Total_Revenue]]-CustomerData[[#This Row],[Discount_Amount]]) - CustomerData[[#This Row],[Total_Cost]]</f>
        <v>292599.15000000002</v>
      </c>
      <c r="N891" s="69" t="str">
        <f xml:space="preserve"> IF(CustomerData[[#This Row],[Profit/Loss]] &lt; 0, "Loss", IF(CustomerData[[#This Row],[Profit/Loss]] &gt; 0, "Profit"))</f>
        <v>Profit</v>
      </c>
    </row>
    <row r="892" spans="1:14" ht="15.75" customHeight="1" x14ac:dyDescent="0.25">
      <c r="A892" s="22">
        <v>891</v>
      </c>
      <c r="B892" s="22" t="s">
        <v>1081</v>
      </c>
      <c r="C892" s="22">
        <v>78</v>
      </c>
      <c r="D892" s="22" t="s">
        <v>192</v>
      </c>
      <c r="E89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92" s="22">
        <v>2393</v>
      </c>
      <c r="G892" s="22">
        <v>328</v>
      </c>
      <c r="H892" s="22">
        <v>278</v>
      </c>
      <c r="I89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92" s="65">
        <f xml:space="preserve"> CustomerData[[#This Row],[Quantity]] *CustomerData[[#This Row],[Cost]]</f>
        <v>784904</v>
      </c>
      <c r="K892" s="65">
        <f xml:space="preserve"> CustomerData[[#This Row],[Quantity]] * CustomerData[[#This Row],[Price]]</f>
        <v>665254</v>
      </c>
      <c r="L892" s="65">
        <f xml:space="preserve"> CustomerData[[#This Row],[Price]] * CustomerData[[#This Row],[Discount]]</f>
        <v>69.5</v>
      </c>
      <c r="M892" s="67">
        <f xml:space="preserve"> (CustomerData[[#This Row],[Total_Revenue]]-CustomerData[[#This Row],[Discount_Amount]]) - CustomerData[[#This Row],[Total_Cost]]</f>
        <v>-119719.5</v>
      </c>
      <c r="N892" s="69" t="str">
        <f xml:space="preserve"> IF(CustomerData[[#This Row],[Profit/Loss]] &lt; 0, "Loss", IF(CustomerData[[#This Row],[Profit/Loss]] &gt; 0, "Profit"))</f>
        <v>Loss</v>
      </c>
    </row>
    <row r="893" spans="1:14" ht="15.75" customHeight="1" x14ac:dyDescent="0.25">
      <c r="A893" s="22">
        <v>892</v>
      </c>
      <c r="B893" s="22" t="s">
        <v>1082</v>
      </c>
      <c r="C893" s="22">
        <v>84</v>
      </c>
      <c r="D893" s="22" t="s">
        <v>190</v>
      </c>
      <c r="E89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93" s="22">
        <v>1113</v>
      </c>
      <c r="G893" s="22">
        <v>258</v>
      </c>
      <c r="H893" s="22">
        <v>476</v>
      </c>
      <c r="I89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93" s="65">
        <f xml:space="preserve"> CustomerData[[#This Row],[Quantity]] *CustomerData[[#This Row],[Cost]]</f>
        <v>287154</v>
      </c>
      <c r="K893" s="65">
        <f xml:space="preserve"> CustomerData[[#This Row],[Quantity]] * CustomerData[[#This Row],[Price]]</f>
        <v>529788</v>
      </c>
      <c r="L893" s="65">
        <f xml:space="preserve"> CustomerData[[#This Row],[Price]] * CustomerData[[#This Row],[Discount]]</f>
        <v>71.399999999999991</v>
      </c>
      <c r="M893" s="67">
        <f xml:space="preserve"> (CustomerData[[#This Row],[Total_Revenue]]-CustomerData[[#This Row],[Discount_Amount]]) - CustomerData[[#This Row],[Total_Cost]]</f>
        <v>242562.59999999998</v>
      </c>
      <c r="N893" s="69" t="str">
        <f xml:space="preserve"> IF(CustomerData[[#This Row],[Profit/Loss]] &lt; 0, "Loss", IF(CustomerData[[#This Row],[Profit/Loss]] &gt; 0, "Profit"))</f>
        <v>Profit</v>
      </c>
    </row>
    <row r="894" spans="1:14" ht="15.75" customHeight="1" x14ac:dyDescent="0.25">
      <c r="A894" s="22">
        <v>893</v>
      </c>
      <c r="B894" s="22" t="s">
        <v>1083</v>
      </c>
      <c r="C894" s="22">
        <v>19</v>
      </c>
      <c r="D894" s="22" t="s">
        <v>192</v>
      </c>
      <c r="E89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94" s="22">
        <v>1871</v>
      </c>
      <c r="G894" s="22">
        <v>107</v>
      </c>
      <c r="H894" s="22">
        <v>518</v>
      </c>
      <c r="I89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94" s="65">
        <f xml:space="preserve"> CustomerData[[#This Row],[Quantity]] *CustomerData[[#This Row],[Cost]]</f>
        <v>200197</v>
      </c>
      <c r="K894" s="65">
        <f xml:space="preserve"> CustomerData[[#This Row],[Quantity]] * CustomerData[[#This Row],[Price]]</f>
        <v>969178</v>
      </c>
      <c r="L894" s="65">
        <f xml:space="preserve"> CustomerData[[#This Row],[Price]] * CustomerData[[#This Row],[Discount]]</f>
        <v>129.5</v>
      </c>
      <c r="M894" s="67">
        <f xml:space="preserve"> (CustomerData[[#This Row],[Total_Revenue]]-CustomerData[[#This Row],[Discount_Amount]]) - CustomerData[[#This Row],[Total_Cost]]</f>
        <v>768851.5</v>
      </c>
      <c r="N894" s="69" t="str">
        <f xml:space="preserve"> IF(CustomerData[[#This Row],[Profit/Loss]] &lt; 0, "Loss", IF(CustomerData[[#This Row],[Profit/Loss]] &gt; 0, "Profit"))</f>
        <v>Profit</v>
      </c>
    </row>
    <row r="895" spans="1:14" ht="15.75" customHeight="1" x14ac:dyDescent="0.25">
      <c r="A895" s="22">
        <v>894</v>
      </c>
      <c r="B895" s="22" t="s">
        <v>1084</v>
      </c>
      <c r="C895" s="22">
        <v>80</v>
      </c>
      <c r="D895" s="22" t="s">
        <v>192</v>
      </c>
      <c r="E89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95" s="22">
        <v>1638</v>
      </c>
      <c r="G895" s="22">
        <v>167</v>
      </c>
      <c r="H895" s="22">
        <v>280</v>
      </c>
      <c r="I89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95" s="65">
        <f xml:space="preserve"> CustomerData[[#This Row],[Quantity]] *CustomerData[[#This Row],[Cost]]</f>
        <v>273546</v>
      </c>
      <c r="K895" s="65">
        <f xml:space="preserve"> CustomerData[[#This Row],[Quantity]] * CustomerData[[#This Row],[Price]]</f>
        <v>458640</v>
      </c>
      <c r="L895" s="65">
        <f xml:space="preserve"> CustomerData[[#This Row],[Price]] * CustomerData[[#This Row],[Discount]]</f>
        <v>70</v>
      </c>
      <c r="M895" s="67">
        <f xml:space="preserve"> (CustomerData[[#This Row],[Total_Revenue]]-CustomerData[[#This Row],[Discount_Amount]]) - CustomerData[[#This Row],[Total_Cost]]</f>
        <v>185024</v>
      </c>
      <c r="N895" s="69" t="str">
        <f xml:space="preserve"> IF(CustomerData[[#This Row],[Profit/Loss]] &lt; 0, "Loss", IF(CustomerData[[#This Row],[Profit/Loss]] &gt; 0, "Profit"))</f>
        <v>Profit</v>
      </c>
    </row>
    <row r="896" spans="1:14" ht="15.75" customHeight="1" x14ac:dyDescent="0.25">
      <c r="A896" s="22">
        <v>895</v>
      </c>
      <c r="B896" s="22" t="s">
        <v>1085</v>
      </c>
      <c r="C896" s="22">
        <v>47</v>
      </c>
      <c r="D896" s="22" t="s">
        <v>190</v>
      </c>
      <c r="E89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96" s="22">
        <v>2367</v>
      </c>
      <c r="G896" s="22">
        <v>306</v>
      </c>
      <c r="H896" s="22">
        <v>282</v>
      </c>
      <c r="I89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96" s="65">
        <f xml:space="preserve"> CustomerData[[#This Row],[Quantity]] *CustomerData[[#This Row],[Cost]]</f>
        <v>724302</v>
      </c>
      <c r="K896" s="65">
        <f xml:space="preserve"> CustomerData[[#This Row],[Quantity]] * CustomerData[[#This Row],[Price]]</f>
        <v>667494</v>
      </c>
      <c r="L896" s="65">
        <f xml:space="preserve"> CustomerData[[#This Row],[Price]] * CustomerData[[#This Row],[Discount]]</f>
        <v>70.5</v>
      </c>
      <c r="M896" s="67">
        <f xml:space="preserve"> (CustomerData[[#This Row],[Total_Revenue]]-CustomerData[[#This Row],[Discount_Amount]]) - CustomerData[[#This Row],[Total_Cost]]</f>
        <v>-56878.5</v>
      </c>
      <c r="N896" s="69" t="str">
        <f xml:space="preserve"> IF(CustomerData[[#This Row],[Profit/Loss]] &lt; 0, "Loss", IF(CustomerData[[#This Row],[Profit/Loss]] &gt; 0, "Profit"))</f>
        <v>Loss</v>
      </c>
    </row>
    <row r="897" spans="1:14" ht="15.75" customHeight="1" x14ac:dyDescent="0.25">
      <c r="A897" s="22">
        <v>896</v>
      </c>
      <c r="B897" s="22" t="s">
        <v>1086</v>
      </c>
      <c r="C897" s="22">
        <v>23</v>
      </c>
      <c r="D897" s="22" t="s">
        <v>192</v>
      </c>
      <c r="E89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97" s="22">
        <v>1358</v>
      </c>
      <c r="G897" s="22">
        <v>299</v>
      </c>
      <c r="H897" s="22">
        <v>392</v>
      </c>
      <c r="I89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97" s="65">
        <f xml:space="preserve"> CustomerData[[#This Row],[Quantity]] *CustomerData[[#This Row],[Cost]]</f>
        <v>406042</v>
      </c>
      <c r="K897" s="65">
        <f xml:space="preserve"> CustomerData[[#This Row],[Quantity]] * CustomerData[[#This Row],[Price]]</f>
        <v>532336</v>
      </c>
      <c r="L897" s="65">
        <f xml:space="preserve"> CustomerData[[#This Row],[Price]] * CustomerData[[#This Row],[Discount]]</f>
        <v>58.8</v>
      </c>
      <c r="M897" s="67">
        <f xml:space="preserve"> (CustomerData[[#This Row],[Total_Revenue]]-CustomerData[[#This Row],[Discount_Amount]]) - CustomerData[[#This Row],[Total_Cost]]</f>
        <v>126235.19999999995</v>
      </c>
      <c r="N897" s="69" t="str">
        <f xml:space="preserve"> IF(CustomerData[[#This Row],[Profit/Loss]] &lt; 0, "Loss", IF(CustomerData[[#This Row],[Profit/Loss]] &gt; 0, "Profit"))</f>
        <v>Profit</v>
      </c>
    </row>
    <row r="898" spans="1:14" ht="15.75" customHeight="1" x14ac:dyDescent="0.25">
      <c r="A898" s="22">
        <v>897</v>
      </c>
      <c r="B898" s="22" t="s">
        <v>1087</v>
      </c>
      <c r="C898" s="22">
        <v>58</v>
      </c>
      <c r="D898" s="22" t="s">
        <v>192</v>
      </c>
      <c r="E89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98" s="22">
        <v>2008</v>
      </c>
      <c r="G898" s="22">
        <v>213</v>
      </c>
      <c r="H898" s="22">
        <v>221</v>
      </c>
      <c r="I89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98" s="65">
        <f xml:space="preserve"> CustomerData[[#This Row],[Quantity]] *CustomerData[[#This Row],[Cost]]</f>
        <v>427704</v>
      </c>
      <c r="K898" s="65">
        <f xml:space="preserve"> CustomerData[[#This Row],[Quantity]] * CustomerData[[#This Row],[Price]]</f>
        <v>443768</v>
      </c>
      <c r="L898" s="65">
        <f xml:space="preserve"> CustomerData[[#This Row],[Price]] * CustomerData[[#This Row],[Discount]]</f>
        <v>55.25</v>
      </c>
      <c r="M898" s="67">
        <f xml:space="preserve"> (CustomerData[[#This Row],[Total_Revenue]]-CustomerData[[#This Row],[Discount_Amount]]) - CustomerData[[#This Row],[Total_Cost]]</f>
        <v>16008.75</v>
      </c>
      <c r="N898" s="69" t="str">
        <f xml:space="preserve"> IF(CustomerData[[#This Row],[Profit/Loss]] &lt; 0, "Loss", IF(CustomerData[[#This Row],[Profit/Loss]] &gt; 0, "Profit"))</f>
        <v>Profit</v>
      </c>
    </row>
    <row r="899" spans="1:14" ht="15.75" customHeight="1" x14ac:dyDescent="0.25">
      <c r="A899" s="22">
        <v>898</v>
      </c>
      <c r="B899" s="22" t="s">
        <v>1088</v>
      </c>
      <c r="C899" s="22">
        <v>23</v>
      </c>
      <c r="D899" s="22" t="s">
        <v>190</v>
      </c>
      <c r="E89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99" s="22">
        <v>1441</v>
      </c>
      <c r="G899" s="22">
        <v>394</v>
      </c>
      <c r="H899" s="22">
        <v>416</v>
      </c>
      <c r="I89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99" s="65">
        <f xml:space="preserve"> CustomerData[[#This Row],[Quantity]] *CustomerData[[#This Row],[Cost]]</f>
        <v>567754</v>
      </c>
      <c r="K899" s="65">
        <f xml:space="preserve"> CustomerData[[#This Row],[Quantity]] * CustomerData[[#This Row],[Price]]</f>
        <v>599456</v>
      </c>
      <c r="L899" s="65">
        <f xml:space="preserve"> CustomerData[[#This Row],[Price]] * CustomerData[[#This Row],[Discount]]</f>
        <v>62.4</v>
      </c>
      <c r="M899" s="67">
        <f xml:space="preserve"> (CustomerData[[#This Row],[Total_Revenue]]-CustomerData[[#This Row],[Discount_Amount]]) - CustomerData[[#This Row],[Total_Cost]]</f>
        <v>31639.599999999977</v>
      </c>
      <c r="N899" s="69" t="str">
        <f xml:space="preserve"> IF(CustomerData[[#This Row],[Profit/Loss]] &lt; 0, "Loss", IF(CustomerData[[#This Row],[Profit/Loss]] &gt; 0, "Profit"))</f>
        <v>Profit</v>
      </c>
    </row>
    <row r="900" spans="1:14" ht="15.75" customHeight="1" x14ac:dyDescent="0.25">
      <c r="A900" s="22">
        <v>899</v>
      </c>
      <c r="B900" s="22" t="s">
        <v>1089</v>
      </c>
      <c r="C900" s="22">
        <v>54</v>
      </c>
      <c r="D900" s="22" t="s">
        <v>190</v>
      </c>
      <c r="E90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00" s="22">
        <v>1785</v>
      </c>
      <c r="G900" s="22">
        <v>245</v>
      </c>
      <c r="H900" s="22">
        <v>208</v>
      </c>
      <c r="I90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00" s="65">
        <f xml:space="preserve"> CustomerData[[#This Row],[Quantity]] *CustomerData[[#This Row],[Cost]]</f>
        <v>437325</v>
      </c>
      <c r="K900" s="65">
        <f xml:space="preserve"> CustomerData[[#This Row],[Quantity]] * CustomerData[[#This Row],[Price]]</f>
        <v>371280</v>
      </c>
      <c r="L900" s="65">
        <f xml:space="preserve"> CustomerData[[#This Row],[Price]] * CustomerData[[#This Row],[Discount]]</f>
        <v>52</v>
      </c>
      <c r="M900" s="67">
        <f xml:space="preserve"> (CustomerData[[#This Row],[Total_Revenue]]-CustomerData[[#This Row],[Discount_Amount]]) - CustomerData[[#This Row],[Total_Cost]]</f>
        <v>-66097</v>
      </c>
      <c r="N900" s="69" t="str">
        <f xml:space="preserve"> IF(CustomerData[[#This Row],[Profit/Loss]] &lt; 0, "Loss", IF(CustomerData[[#This Row],[Profit/Loss]] &gt; 0, "Profit"))</f>
        <v>Loss</v>
      </c>
    </row>
    <row r="901" spans="1:14" ht="15.75" customHeight="1" x14ac:dyDescent="0.25">
      <c r="A901" s="22">
        <v>900</v>
      </c>
      <c r="B901" s="22" t="s">
        <v>1090</v>
      </c>
      <c r="C901" s="22">
        <v>84</v>
      </c>
      <c r="D901" s="22" t="s">
        <v>192</v>
      </c>
      <c r="E90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01" s="22">
        <v>2022</v>
      </c>
      <c r="G901" s="22">
        <v>379</v>
      </c>
      <c r="H901" s="22">
        <v>313</v>
      </c>
      <c r="I90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01" s="65">
        <f xml:space="preserve"> CustomerData[[#This Row],[Quantity]] *CustomerData[[#This Row],[Cost]]</f>
        <v>766338</v>
      </c>
      <c r="K901" s="65">
        <f xml:space="preserve"> CustomerData[[#This Row],[Quantity]] * CustomerData[[#This Row],[Price]]</f>
        <v>632886</v>
      </c>
      <c r="L901" s="65">
        <f xml:space="preserve"> CustomerData[[#This Row],[Price]] * CustomerData[[#This Row],[Discount]]</f>
        <v>78.25</v>
      </c>
      <c r="M901" s="67">
        <f xml:space="preserve"> (CustomerData[[#This Row],[Total_Revenue]]-CustomerData[[#This Row],[Discount_Amount]]) - CustomerData[[#This Row],[Total_Cost]]</f>
        <v>-133530.25</v>
      </c>
      <c r="N901" s="69" t="str">
        <f xml:space="preserve"> IF(CustomerData[[#This Row],[Profit/Loss]] &lt; 0, "Loss", IF(CustomerData[[#This Row],[Profit/Loss]] &gt; 0, "Profit"))</f>
        <v>Loss</v>
      </c>
    </row>
    <row r="902" spans="1:14" ht="15.75" customHeight="1" x14ac:dyDescent="0.25">
      <c r="A902" s="22">
        <v>901</v>
      </c>
      <c r="B902" s="22" t="s">
        <v>1091</v>
      </c>
      <c r="C902" s="22">
        <v>49</v>
      </c>
      <c r="D902" s="22" t="s">
        <v>192</v>
      </c>
      <c r="E90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02" s="22">
        <v>1865</v>
      </c>
      <c r="G902" s="22">
        <v>280</v>
      </c>
      <c r="H902" s="22">
        <v>241</v>
      </c>
      <c r="I90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02" s="65">
        <f xml:space="preserve"> CustomerData[[#This Row],[Quantity]] *CustomerData[[#This Row],[Cost]]</f>
        <v>522200</v>
      </c>
      <c r="K902" s="65">
        <f xml:space="preserve"> CustomerData[[#This Row],[Quantity]] * CustomerData[[#This Row],[Price]]</f>
        <v>449465</v>
      </c>
      <c r="L902" s="65">
        <f xml:space="preserve"> CustomerData[[#This Row],[Price]] * CustomerData[[#This Row],[Discount]]</f>
        <v>60.25</v>
      </c>
      <c r="M902" s="67">
        <f xml:space="preserve"> (CustomerData[[#This Row],[Total_Revenue]]-CustomerData[[#This Row],[Discount_Amount]]) - CustomerData[[#This Row],[Total_Cost]]</f>
        <v>-72795.25</v>
      </c>
      <c r="N902" s="69" t="str">
        <f xml:space="preserve"> IF(CustomerData[[#This Row],[Profit/Loss]] &lt; 0, "Loss", IF(CustomerData[[#This Row],[Profit/Loss]] &gt; 0, "Profit"))</f>
        <v>Loss</v>
      </c>
    </row>
    <row r="903" spans="1:14" ht="15.75" customHeight="1" x14ac:dyDescent="0.25">
      <c r="A903" s="22">
        <v>902</v>
      </c>
      <c r="B903" s="22" t="s">
        <v>1092</v>
      </c>
      <c r="C903" s="22">
        <v>63</v>
      </c>
      <c r="D903" s="22" t="s">
        <v>192</v>
      </c>
      <c r="E90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03" s="22">
        <v>1729</v>
      </c>
      <c r="G903" s="22">
        <v>239</v>
      </c>
      <c r="H903" s="22">
        <v>367</v>
      </c>
      <c r="I90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03" s="65">
        <f xml:space="preserve"> CustomerData[[#This Row],[Quantity]] *CustomerData[[#This Row],[Cost]]</f>
        <v>413231</v>
      </c>
      <c r="K903" s="65">
        <f xml:space="preserve"> CustomerData[[#This Row],[Quantity]] * CustomerData[[#This Row],[Price]]</f>
        <v>634543</v>
      </c>
      <c r="L903" s="65">
        <f xml:space="preserve"> CustomerData[[#This Row],[Price]] * CustomerData[[#This Row],[Discount]]</f>
        <v>91.75</v>
      </c>
      <c r="M903" s="67">
        <f xml:space="preserve"> (CustomerData[[#This Row],[Total_Revenue]]-CustomerData[[#This Row],[Discount_Amount]]) - CustomerData[[#This Row],[Total_Cost]]</f>
        <v>221220.25</v>
      </c>
      <c r="N903" s="69" t="str">
        <f xml:space="preserve"> IF(CustomerData[[#This Row],[Profit/Loss]] &lt; 0, "Loss", IF(CustomerData[[#This Row],[Profit/Loss]] &gt; 0, "Profit"))</f>
        <v>Profit</v>
      </c>
    </row>
    <row r="904" spans="1:14" ht="15.75" customHeight="1" x14ac:dyDescent="0.25">
      <c r="A904" s="22">
        <v>903</v>
      </c>
      <c r="B904" s="22" t="s">
        <v>1093</v>
      </c>
      <c r="C904" s="22">
        <v>67</v>
      </c>
      <c r="D904" s="22" t="s">
        <v>190</v>
      </c>
      <c r="E90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04" s="22">
        <v>2173</v>
      </c>
      <c r="G904" s="22">
        <v>320</v>
      </c>
      <c r="H904" s="22">
        <v>548</v>
      </c>
      <c r="I90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04" s="65">
        <f xml:space="preserve"> CustomerData[[#This Row],[Quantity]] *CustomerData[[#This Row],[Cost]]</f>
        <v>695360</v>
      </c>
      <c r="K904" s="65">
        <f xml:space="preserve"> CustomerData[[#This Row],[Quantity]] * CustomerData[[#This Row],[Price]]</f>
        <v>1190804</v>
      </c>
      <c r="L904" s="65">
        <f xml:space="preserve"> CustomerData[[#This Row],[Price]] * CustomerData[[#This Row],[Discount]]</f>
        <v>137</v>
      </c>
      <c r="M904" s="67">
        <f xml:space="preserve"> (CustomerData[[#This Row],[Total_Revenue]]-CustomerData[[#This Row],[Discount_Amount]]) - CustomerData[[#This Row],[Total_Cost]]</f>
        <v>495307</v>
      </c>
      <c r="N904" s="69" t="str">
        <f xml:space="preserve"> IF(CustomerData[[#This Row],[Profit/Loss]] &lt; 0, "Loss", IF(CustomerData[[#This Row],[Profit/Loss]] &gt; 0, "Profit"))</f>
        <v>Profit</v>
      </c>
    </row>
    <row r="905" spans="1:14" ht="15.75" customHeight="1" x14ac:dyDescent="0.25">
      <c r="A905" s="22">
        <v>904</v>
      </c>
      <c r="B905" s="22" t="s">
        <v>1094</v>
      </c>
      <c r="C905" s="22">
        <v>48</v>
      </c>
      <c r="D905" s="22" t="s">
        <v>192</v>
      </c>
      <c r="E90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05" s="22">
        <v>1638</v>
      </c>
      <c r="G905" s="22">
        <v>155</v>
      </c>
      <c r="H905" s="22">
        <v>399</v>
      </c>
      <c r="I90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05" s="65">
        <f xml:space="preserve"> CustomerData[[#This Row],[Quantity]] *CustomerData[[#This Row],[Cost]]</f>
        <v>253890</v>
      </c>
      <c r="K905" s="65">
        <f xml:space="preserve"> CustomerData[[#This Row],[Quantity]] * CustomerData[[#This Row],[Price]]</f>
        <v>653562</v>
      </c>
      <c r="L905" s="65">
        <f xml:space="preserve"> CustomerData[[#This Row],[Price]] * CustomerData[[#This Row],[Discount]]</f>
        <v>99.75</v>
      </c>
      <c r="M905" s="67">
        <f xml:space="preserve"> (CustomerData[[#This Row],[Total_Revenue]]-CustomerData[[#This Row],[Discount_Amount]]) - CustomerData[[#This Row],[Total_Cost]]</f>
        <v>399572.25</v>
      </c>
      <c r="N905" s="69" t="str">
        <f xml:space="preserve"> IF(CustomerData[[#This Row],[Profit/Loss]] &lt; 0, "Loss", IF(CustomerData[[#This Row],[Profit/Loss]] &gt; 0, "Profit"))</f>
        <v>Profit</v>
      </c>
    </row>
    <row r="906" spans="1:14" ht="15.75" customHeight="1" x14ac:dyDescent="0.25">
      <c r="A906" s="22">
        <v>905</v>
      </c>
      <c r="B906" s="22" t="s">
        <v>1095</v>
      </c>
      <c r="C906" s="22">
        <v>61</v>
      </c>
      <c r="D906" s="22" t="s">
        <v>190</v>
      </c>
      <c r="E90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06" s="22">
        <v>2419</v>
      </c>
      <c r="G906" s="22">
        <v>396</v>
      </c>
      <c r="H906" s="22">
        <v>526</v>
      </c>
      <c r="I90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06" s="65">
        <f xml:space="preserve"> CustomerData[[#This Row],[Quantity]] *CustomerData[[#This Row],[Cost]]</f>
        <v>957924</v>
      </c>
      <c r="K906" s="65">
        <f xml:space="preserve"> CustomerData[[#This Row],[Quantity]] * CustomerData[[#This Row],[Price]]</f>
        <v>1272394</v>
      </c>
      <c r="L906" s="65">
        <f xml:space="preserve"> CustomerData[[#This Row],[Price]] * CustomerData[[#This Row],[Discount]]</f>
        <v>131.5</v>
      </c>
      <c r="M906" s="67">
        <f xml:space="preserve"> (CustomerData[[#This Row],[Total_Revenue]]-CustomerData[[#This Row],[Discount_Amount]]) - CustomerData[[#This Row],[Total_Cost]]</f>
        <v>314338.5</v>
      </c>
      <c r="N906" s="69" t="str">
        <f xml:space="preserve"> IF(CustomerData[[#This Row],[Profit/Loss]] &lt; 0, "Loss", IF(CustomerData[[#This Row],[Profit/Loss]] &gt; 0, "Profit"))</f>
        <v>Profit</v>
      </c>
    </row>
    <row r="907" spans="1:14" ht="15.75" customHeight="1" x14ac:dyDescent="0.25">
      <c r="A907" s="22">
        <v>906</v>
      </c>
      <c r="B907" s="22" t="s">
        <v>1096</v>
      </c>
      <c r="C907" s="22">
        <v>41</v>
      </c>
      <c r="D907" s="22" t="s">
        <v>190</v>
      </c>
      <c r="E90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07" s="22">
        <v>1883</v>
      </c>
      <c r="G907" s="22">
        <v>283</v>
      </c>
      <c r="H907" s="22">
        <v>406</v>
      </c>
      <c r="I90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07" s="65">
        <f xml:space="preserve"> CustomerData[[#This Row],[Quantity]] *CustomerData[[#This Row],[Cost]]</f>
        <v>532889</v>
      </c>
      <c r="K907" s="65">
        <f xml:space="preserve"> CustomerData[[#This Row],[Quantity]] * CustomerData[[#This Row],[Price]]</f>
        <v>764498</v>
      </c>
      <c r="L907" s="65">
        <f xml:space="preserve"> CustomerData[[#This Row],[Price]] * CustomerData[[#This Row],[Discount]]</f>
        <v>101.5</v>
      </c>
      <c r="M907" s="67">
        <f xml:space="preserve"> (CustomerData[[#This Row],[Total_Revenue]]-CustomerData[[#This Row],[Discount_Amount]]) - CustomerData[[#This Row],[Total_Cost]]</f>
        <v>231507.5</v>
      </c>
      <c r="N907" s="69" t="str">
        <f xml:space="preserve"> IF(CustomerData[[#This Row],[Profit/Loss]] &lt; 0, "Loss", IF(CustomerData[[#This Row],[Profit/Loss]] &gt; 0, "Profit"))</f>
        <v>Profit</v>
      </c>
    </row>
    <row r="908" spans="1:14" ht="15.75" customHeight="1" x14ac:dyDescent="0.25">
      <c r="A908" s="22">
        <v>907</v>
      </c>
      <c r="B908" s="22" t="s">
        <v>1097</v>
      </c>
      <c r="C908" s="22">
        <v>69</v>
      </c>
      <c r="D908" s="22" t="s">
        <v>190</v>
      </c>
      <c r="E90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08" s="22">
        <v>2034</v>
      </c>
      <c r="G908" s="22">
        <v>142</v>
      </c>
      <c r="H908" s="22">
        <v>479</v>
      </c>
      <c r="I90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08" s="65">
        <f xml:space="preserve"> CustomerData[[#This Row],[Quantity]] *CustomerData[[#This Row],[Cost]]</f>
        <v>288828</v>
      </c>
      <c r="K908" s="65">
        <f xml:space="preserve"> CustomerData[[#This Row],[Quantity]] * CustomerData[[#This Row],[Price]]</f>
        <v>974286</v>
      </c>
      <c r="L908" s="65">
        <f xml:space="preserve"> CustomerData[[#This Row],[Price]] * CustomerData[[#This Row],[Discount]]</f>
        <v>119.75</v>
      </c>
      <c r="M908" s="67">
        <f xml:space="preserve"> (CustomerData[[#This Row],[Total_Revenue]]-CustomerData[[#This Row],[Discount_Amount]]) - CustomerData[[#This Row],[Total_Cost]]</f>
        <v>685338.25</v>
      </c>
      <c r="N908" s="69" t="str">
        <f xml:space="preserve"> IF(CustomerData[[#This Row],[Profit/Loss]] &lt; 0, "Loss", IF(CustomerData[[#This Row],[Profit/Loss]] &gt; 0, "Profit"))</f>
        <v>Profit</v>
      </c>
    </row>
    <row r="909" spans="1:14" ht="15.75" customHeight="1" x14ac:dyDescent="0.25">
      <c r="A909" s="22">
        <v>908</v>
      </c>
      <c r="B909" s="22" t="s">
        <v>1098</v>
      </c>
      <c r="C909" s="22">
        <v>23</v>
      </c>
      <c r="D909" s="22" t="s">
        <v>190</v>
      </c>
      <c r="E90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09" s="22">
        <v>2459</v>
      </c>
      <c r="G909" s="22">
        <v>394</v>
      </c>
      <c r="H909" s="22">
        <v>271</v>
      </c>
      <c r="I90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09" s="65">
        <f xml:space="preserve"> CustomerData[[#This Row],[Quantity]] *CustomerData[[#This Row],[Cost]]</f>
        <v>968846</v>
      </c>
      <c r="K909" s="65">
        <f xml:space="preserve"> CustomerData[[#This Row],[Quantity]] * CustomerData[[#This Row],[Price]]</f>
        <v>666389</v>
      </c>
      <c r="L909" s="65">
        <f xml:space="preserve"> CustomerData[[#This Row],[Price]] * CustomerData[[#This Row],[Discount]]</f>
        <v>67.75</v>
      </c>
      <c r="M909" s="67">
        <f xml:space="preserve"> (CustomerData[[#This Row],[Total_Revenue]]-CustomerData[[#This Row],[Discount_Amount]]) - CustomerData[[#This Row],[Total_Cost]]</f>
        <v>-302524.75</v>
      </c>
      <c r="N909" s="69" t="str">
        <f xml:space="preserve"> IF(CustomerData[[#This Row],[Profit/Loss]] &lt; 0, "Loss", IF(CustomerData[[#This Row],[Profit/Loss]] &gt; 0, "Profit"))</f>
        <v>Loss</v>
      </c>
    </row>
    <row r="910" spans="1:14" ht="15.75" customHeight="1" x14ac:dyDescent="0.25">
      <c r="A910" s="22">
        <v>909</v>
      </c>
      <c r="B910" s="22" t="s">
        <v>1099</v>
      </c>
      <c r="C910" s="22">
        <v>54</v>
      </c>
      <c r="D910" s="22" t="s">
        <v>192</v>
      </c>
      <c r="E91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10" s="22">
        <v>2346</v>
      </c>
      <c r="G910" s="22">
        <v>247</v>
      </c>
      <c r="H910" s="22">
        <v>531</v>
      </c>
      <c r="I91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10" s="65">
        <f xml:space="preserve"> CustomerData[[#This Row],[Quantity]] *CustomerData[[#This Row],[Cost]]</f>
        <v>579462</v>
      </c>
      <c r="K910" s="65">
        <f xml:space="preserve"> CustomerData[[#This Row],[Quantity]] * CustomerData[[#This Row],[Price]]</f>
        <v>1245726</v>
      </c>
      <c r="L910" s="65">
        <f xml:space="preserve"> CustomerData[[#This Row],[Price]] * CustomerData[[#This Row],[Discount]]</f>
        <v>132.75</v>
      </c>
      <c r="M910" s="67">
        <f xml:space="preserve"> (CustomerData[[#This Row],[Total_Revenue]]-CustomerData[[#This Row],[Discount_Amount]]) - CustomerData[[#This Row],[Total_Cost]]</f>
        <v>666131.25</v>
      </c>
      <c r="N910" s="69" t="str">
        <f xml:space="preserve"> IF(CustomerData[[#This Row],[Profit/Loss]] &lt; 0, "Loss", IF(CustomerData[[#This Row],[Profit/Loss]] &gt; 0, "Profit"))</f>
        <v>Profit</v>
      </c>
    </row>
    <row r="911" spans="1:14" ht="15.75" customHeight="1" x14ac:dyDescent="0.25">
      <c r="A911" s="22">
        <v>910</v>
      </c>
      <c r="B911" s="22" t="s">
        <v>1100</v>
      </c>
      <c r="C911" s="22">
        <v>84</v>
      </c>
      <c r="D911" s="22" t="s">
        <v>192</v>
      </c>
      <c r="E91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11" s="22">
        <v>1044</v>
      </c>
      <c r="G911" s="22">
        <v>234</v>
      </c>
      <c r="H911" s="22">
        <v>476</v>
      </c>
      <c r="I91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11" s="65">
        <f xml:space="preserve"> CustomerData[[#This Row],[Quantity]] *CustomerData[[#This Row],[Cost]]</f>
        <v>244296</v>
      </c>
      <c r="K911" s="65">
        <f xml:space="preserve"> CustomerData[[#This Row],[Quantity]] * CustomerData[[#This Row],[Price]]</f>
        <v>496944</v>
      </c>
      <c r="L911" s="65">
        <f xml:space="preserve"> CustomerData[[#This Row],[Price]] * CustomerData[[#This Row],[Discount]]</f>
        <v>71.399999999999991</v>
      </c>
      <c r="M911" s="67">
        <f xml:space="preserve"> (CustomerData[[#This Row],[Total_Revenue]]-CustomerData[[#This Row],[Discount_Amount]]) - CustomerData[[#This Row],[Total_Cost]]</f>
        <v>252576.59999999998</v>
      </c>
      <c r="N911" s="69" t="str">
        <f xml:space="preserve"> IF(CustomerData[[#This Row],[Profit/Loss]] &lt; 0, "Loss", IF(CustomerData[[#This Row],[Profit/Loss]] &gt; 0, "Profit"))</f>
        <v>Profit</v>
      </c>
    </row>
    <row r="912" spans="1:14" ht="15.75" customHeight="1" x14ac:dyDescent="0.25">
      <c r="A912" s="22">
        <v>911</v>
      </c>
      <c r="B912" s="22" t="s">
        <v>1101</v>
      </c>
      <c r="C912" s="22">
        <v>45</v>
      </c>
      <c r="D912" s="22" t="s">
        <v>190</v>
      </c>
      <c r="E91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12" s="22">
        <v>1928</v>
      </c>
      <c r="G912" s="22">
        <v>295</v>
      </c>
      <c r="H912" s="22">
        <v>509</v>
      </c>
      <c r="I91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12" s="65">
        <f xml:space="preserve"> CustomerData[[#This Row],[Quantity]] *CustomerData[[#This Row],[Cost]]</f>
        <v>568760</v>
      </c>
      <c r="K912" s="65">
        <f xml:space="preserve"> CustomerData[[#This Row],[Quantity]] * CustomerData[[#This Row],[Price]]</f>
        <v>981352</v>
      </c>
      <c r="L912" s="65">
        <f xml:space="preserve"> CustomerData[[#This Row],[Price]] * CustomerData[[#This Row],[Discount]]</f>
        <v>127.25</v>
      </c>
      <c r="M912" s="67">
        <f xml:space="preserve"> (CustomerData[[#This Row],[Total_Revenue]]-CustomerData[[#This Row],[Discount_Amount]]) - CustomerData[[#This Row],[Total_Cost]]</f>
        <v>412464.75</v>
      </c>
      <c r="N912" s="69" t="str">
        <f xml:space="preserve"> IF(CustomerData[[#This Row],[Profit/Loss]] &lt; 0, "Loss", IF(CustomerData[[#This Row],[Profit/Loss]] &gt; 0, "Profit"))</f>
        <v>Profit</v>
      </c>
    </row>
    <row r="913" spans="1:14" ht="15.75" customHeight="1" x14ac:dyDescent="0.25">
      <c r="A913" s="22">
        <v>912</v>
      </c>
      <c r="B913" s="22" t="s">
        <v>1102</v>
      </c>
      <c r="C913" s="22">
        <v>46</v>
      </c>
      <c r="D913" s="22" t="s">
        <v>190</v>
      </c>
      <c r="E91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13" s="22">
        <v>2243</v>
      </c>
      <c r="G913" s="22">
        <v>206</v>
      </c>
      <c r="H913" s="22">
        <v>304</v>
      </c>
      <c r="I91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13" s="65">
        <f xml:space="preserve"> CustomerData[[#This Row],[Quantity]] *CustomerData[[#This Row],[Cost]]</f>
        <v>462058</v>
      </c>
      <c r="K913" s="65">
        <f xml:space="preserve"> CustomerData[[#This Row],[Quantity]] * CustomerData[[#This Row],[Price]]</f>
        <v>681872</v>
      </c>
      <c r="L913" s="65">
        <f xml:space="preserve"> CustomerData[[#This Row],[Price]] * CustomerData[[#This Row],[Discount]]</f>
        <v>76</v>
      </c>
      <c r="M913" s="67">
        <f xml:space="preserve"> (CustomerData[[#This Row],[Total_Revenue]]-CustomerData[[#This Row],[Discount_Amount]]) - CustomerData[[#This Row],[Total_Cost]]</f>
        <v>219738</v>
      </c>
      <c r="N913" s="69" t="str">
        <f xml:space="preserve"> IF(CustomerData[[#This Row],[Profit/Loss]] &lt; 0, "Loss", IF(CustomerData[[#This Row],[Profit/Loss]] &gt; 0, "Profit"))</f>
        <v>Profit</v>
      </c>
    </row>
    <row r="914" spans="1:14" ht="15.75" customHeight="1" x14ac:dyDescent="0.25">
      <c r="A914" s="22">
        <v>913</v>
      </c>
      <c r="B914" s="22" t="s">
        <v>1103</v>
      </c>
      <c r="C914" s="22">
        <v>63</v>
      </c>
      <c r="D914" s="22" t="s">
        <v>192</v>
      </c>
      <c r="E91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14" s="22">
        <v>1209</v>
      </c>
      <c r="G914" s="22">
        <v>389</v>
      </c>
      <c r="H914" s="22">
        <v>204</v>
      </c>
      <c r="I91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14" s="65">
        <f xml:space="preserve"> CustomerData[[#This Row],[Quantity]] *CustomerData[[#This Row],[Cost]]</f>
        <v>470301</v>
      </c>
      <c r="K914" s="65">
        <f xml:space="preserve"> CustomerData[[#This Row],[Quantity]] * CustomerData[[#This Row],[Price]]</f>
        <v>246636</v>
      </c>
      <c r="L914" s="65">
        <f xml:space="preserve"> CustomerData[[#This Row],[Price]] * CustomerData[[#This Row],[Discount]]</f>
        <v>30.599999999999998</v>
      </c>
      <c r="M914" s="67">
        <f xml:space="preserve"> (CustomerData[[#This Row],[Total_Revenue]]-CustomerData[[#This Row],[Discount_Amount]]) - CustomerData[[#This Row],[Total_Cost]]</f>
        <v>-223695.6</v>
      </c>
      <c r="N914" s="69" t="str">
        <f xml:space="preserve"> IF(CustomerData[[#This Row],[Profit/Loss]] &lt; 0, "Loss", IF(CustomerData[[#This Row],[Profit/Loss]] &gt; 0, "Profit"))</f>
        <v>Loss</v>
      </c>
    </row>
    <row r="915" spans="1:14" ht="15.75" customHeight="1" x14ac:dyDescent="0.25">
      <c r="A915" s="22">
        <v>914</v>
      </c>
      <c r="B915" s="22" t="s">
        <v>1104</v>
      </c>
      <c r="C915" s="22">
        <v>36</v>
      </c>
      <c r="D915" s="22" t="s">
        <v>190</v>
      </c>
      <c r="E91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15" s="22">
        <v>1522</v>
      </c>
      <c r="G915" s="22">
        <v>329</v>
      </c>
      <c r="H915" s="22">
        <v>500</v>
      </c>
      <c r="I91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15" s="65">
        <f xml:space="preserve"> CustomerData[[#This Row],[Quantity]] *CustomerData[[#This Row],[Cost]]</f>
        <v>500738</v>
      </c>
      <c r="K915" s="65">
        <f xml:space="preserve"> CustomerData[[#This Row],[Quantity]] * CustomerData[[#This Row],[Price]]</f>
        <v>761000</v>
      </c>
      <c r="L915" s="65">
        <f xml:space="preserve"> CustomerData[[#This Row],[Price]] * CustomerData[[#This Row],[Discount]]</f>
        <v>125</v>
      </c>
      <c r="M915" s="67">
        <f xml:space="preserve"> (CustomerData[[#This Row],[Total_Revenue]]-CustomerData[[#This Row],[Discount_Amount]]) - CustomerData[[#This Row],[Total_Cost]]</f>
        <v>260137</v>
      </c>
      <c r="N915" s="69" t="str">
        <f xml:space="preserve"> IF(CustomerData[[#This Row],[Profit/Loss]] &lt; 0, "Loss", IF(CustomerData[[#This Row],[Profit/Loss]] &gt; 0, "Profit"))</f>
        <v>Profit</v>
      </c>
    </row>
    <row r="916" spans="1:14" ht="15.75" customHeight="1" x14ac:dyDescent="0.25">
      <c r="A916" s="22">
        <v>915</v>
      </c>
      <c r="B916" s="22" t="s">
        <v>1105</v>
      </c>
      <c r="C916" s="22">
        <v>70</v>
      </c>
      <c r="D916" s="22" t="s">
        <v>190</v>
      </c>
      <c r="E91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16" s="22">
        <v>2354</v>
      </c>
      <c r="G916" s="22">
        <v>394</v>
      </c>
      <c r="H916" s="22">
        <v>494</v>
      </c>
      <c r="I91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16" s="65">
        <f xml:space="preserve"> CustomerData[[#This Row],[Quantity]] *CustomerData[[#This Row],[Cost]]</f>
        <v>927476</v>
      </c>
      <c r="K916" s="65">
        <f xml:space="preserve"> CustomerData[[#This Row],[Quantity]] * CustomerData[[#This Row],[Price]]</f>
        <v>1162876</v>
      </c>
      <c r="L916" s="65">
        <f xml:space="preserve"> CustomerData[[#This Row],[Price]] * CustomerData[[#This Row],[Discount]]</f>
        <v>123.5</v>
      </c>
      <c r="M916" s="67">
        <f xml:space="preserve"> (CustomerData[[#This Row],[Total_Revenue]]-CustomerData[[#This Row],[Discount_Amount]]) - CustomerData[[#This Row],[Total_Cost]]</f>
        <v>235276.5</v>
      </c>
      <c r="N916" s="69" t="str">
        <f xml:space="preserve"> IF(CustomerData[[#This Row],[Profit/Loss]] &lt; 0, "Loss", IF(CustomerData[[#This Row],[Profit/Loss]] &gt; 0, "Profit"))</f>
        <v>Profit</v>
      </c>
    </row>
    <row r="917" spans="1:14" ht="15.75" customHeight="1" x14ac:dyDescent="0.25">
      <c r="A917" s="22">
        <v>916</v>
      </c>
      <c r="B917" s="22" t="s">
        <v>1106</v>
      </c>
      <c r="C917" s="22">
        <v>44</v>
      </c>
      <c r="D917" s="22" t="s">
        <v>190</v>
      </c>
      <c r="E91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17" s="22">
        <v>2107</v>
      </c>
      <c r="G917" s="22">
        <v>351</v>
      </c>
      <c r="H917" s="22">
        <v>447</v>
      </c>
      <c r="I91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17" s="65">
        <f xml:space="preserve"> CustomerData[[#This Row],[Quantity]] *CustomerData[[#This Row],[Cost]]</f>
        <v>739557</v>
      </c>
      <c r="K917" s="65">
        <f xml:space="preserve"> CustomerData[[#This Row],[Quantity]] * CustomerData[[#This Row],[Price]]</f>
        <v>941829</v>
      </c>
      <c r="L917" s="65">
        <f xml:space="preserve"> CustomerData[[#This Row],[Price]] * CustomerData[[#This Row],[Discount]]</f>
        <v>111.75</v>
      </c>
      <c r="M917" s="67">
        <f xml:space="preserve"> (CustomerData[[#This Row],[Total_Revenue]]-CustomerData[[#This Row],[Discount_Amount]]) - CustomerData[[#This Row],[Total_Cost]]</f>
        <v>202160.25</v>
      </c>
      <c r="N917" s="69" t="str">
        <f xml:space="preserve"> IF(CustomerData[[#This Row],[Profit/Loss]] &lt; 0, "Loss", IF(CustomerData[[#This Row],[Profit/Loss]] &gt; 0, "Profit"))</f>
        <v>Profit</v>
      </c>
    </row>
    <row r="918" spans="1:14" ht="15.75" customHeight="1" x14ac:dyDescent="0.25">
      <c r="A918" s="22">
        <v>917</v>
      </c>
      <c r="B918" s="22" t="s">
        <v>1107</v>
      </c>
      <c r="C918" s="22">
        <v>59</v>
      </c>
      <c r="D918" s="22" t="s">
        <v>190</v>
      </c>
      <c r="E91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18" s="22">
        <v>1500</v>
      </c>
      <c r="G918" s="22">
        <v>323</v>
      </c>
      <c r="H918" s="22">
        <v>513</v>
      </c>
      <c r="I91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</v>
      </c>
      <c r="J918" s="65">
        <f xml:space="preserve"> CustomerData[[#This Row],[Quantity]] *CustomerData[[#This Row],[Cost]]</f>
        <v>484500</v>
      </c>
      <c r="K918" s="65">
        <f xml:space="preserve"> CustomerData[[#This Row],[Quantity]] * CustomerData[[#This Row],[Price]]</f>
        <v>769500</v>
      </c>
      <c r="L918" s="65">
        <f xml:space="preserve"> CustomerData[[#This Row],[Price]] * CustomerData[[#This Row],[Discount]]</f>
        <v>102.60000000000001</v>
      </c>
      <c r="M918" s="67">
        <f xml:space="preserve"> (CustomerData[[#This Row],[Total_Revenue]]-CustomerData[[#This Row],[Discount_Amount]]) - CustomerData[[#This Row],[Total_Cost]]</f>
        <v>284897.40000000002</v>
      </c>
      <c r="N918" s="69" t="str">
        <f xml:space="preserve"> IF(CustomerData[[#This Row],[Profit/Loss]] &lt; 0, "Loss", IF(CustomerData[[#This Row],[Profit/Loss]] &gt; 0, "Profit"))</f>
        <v>Profit</v>
      </c>
    </row>
    <row r="919" spans="1:14" ht="15.75" customHeight="1" x14ac:dyDescent="0.25">
      <c r="A919" s="22">
        <v>918</v>
      </c>
      <c r="B919" s="22" t="s">
        <v>1108</v>
      </c>
      <c r="C919" s="22">
        <v>55</v>
      </c>
      <c r="D919" s="22" t="s">
        <v>190</v>
      </c>
      <c r="E91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19" s="22">
        <v>1697</v>
      </c>
      <c r="G919" s="22">
        <v>143</v>
      </c>
      <c r="H919" s="22">
        <v>507</v>
      </c>
      <c r="I91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19" s="65">
        <f xml:space="preserve"> CustomerData[[#This Row],[Quantity]] *CustomerData[[#This Row],[Cost]]</f>
        <v>242671</v>
      </c>
      <c r="K919" s="65">
        <f xml:space="preserve"> CustomerData[[#This Row],[Quantity]] * CustomerData[[#This Row],[Price]]</f>
        <v>860379</v>
      </c>
      <c r="L919" s="65">
        <f xml:space="preserve"> CustomerData[[#This Row],[Price]] * CustomerData[[#This Row],[Discount]]</f>
        <v>126.75</v>
      </c>
      <c r="M919" s="67">
        <f xml:space="preserve"> (CustomerData[[#This Row],[Total_Revenue]]-CustomerData[[#This Row],[Discount_Amount]]) - CustomerData[[#This Row],[Total_Cost]]</f>
        <v>617581.25</v>
      </c>
      <c r="N919" s="69" t="str">
        <f xml:space="preserve"> IF(CustomerData[[#This Row],[Profit/Loss]] &lt; 0, "Loss", IF(CustomerData[[#This Row],[Profit/Loss]] &gt; 0, "Profit"))</f>
        <v>Profit</v>
      </c>
    </row>
    <row r="920" spans="1:14" ht="15.75" customHeight="1" x14ac:dyDescent="0.25">
      <c r="A920" s="22">
        <v>919</v>
      </c>
      <c r="B920" s="22" t="s">
        <v>1109</v>
      </c>
      <c r="C920" s="22">
        <v>67</v>
      </c>
      <c r="D920" s="22" t="s">
        <v>190</v>
      </c>
      <c r="E92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20" s="22">
        <v>1778</v>
      </c>
      <c r="G920" s="22">
        <v>295</v>
      </c>
      <c r="H920" s="22">
        <v>265</v>
      </c>
      <c r="I92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20" s="65">
        <f xml:space="preserve"> CustomerData[[#This Row],[Quantity]] *CustomerData[[#This Row],[Cost]]</f>
        <v>524510</v>
      </c>
      <c r="K920" s="65">
        <f xml:space="preserve"> CustomerData[[#This Row],[Quantity]] * CustomerData[[#This Row],[Price]]</f>
        <v>471170</v>
      </c>
      <c r="L920" s="65">
        <f xml:space="preserve"> CustomerData[[#This Row],[Price]] * CustomerData[[#This Row],[Discount]]</f>
        <v>66.25</v>
      </c>
      <c r="M920" s="67">
        <f xml:space="preserve"> (CustomerData[[#This Row],[Total_Revenue]]-CustomerData[[#This Row],[Discount_Amount]]) - CustomerData[[#This Row],[Total_Cost]]</f>
        <v>-53406.25</v>
      </c>
      <c r="N920" s="69" t="str">
        <f xml:space="preserve"> IF(CustomerData[[#This Row],[Profit/Loss]] &lt; 0, "Loss", IF(CustomerData[[#This Row],[Profit/Loss]] &gt; 0, "Profit"))</f>
        <v>Loss</v>
      </c>
    </row>
    <row r="921" spans="1:14" ht="15.75" customHeight="1" x14ac:dyDescent="0.25">
      <c r="A921" s="22">
        <v>920</v>
      </c>
      <c r="B921" s="22" t="s">
        <v>1110</v>
      </c>
      <c r="C921" s="22">
        <v>71</v>
      </c>
      <c r="D921" s="22" t="s">
        <v>190</v>
      </c>
      <c r="E92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21" s="22">
        <v>1895</v>
      </c>
      <c r="G921" s="22">
        <v>300</v>
      </c>
      <c r="H921" s="22">
        <v>250</v>
      </c>
      <c r="I92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21" s="65">
        <f xml:space="preserve"> CustomerData[[#This Row],[Quantity]] *CustomerData[[#This Row],[Cost]]</f>
        <v>568500</v>
      </c>
      <c r="K921" s="65">
        <f xml:space="preserve"> CustomerData[[#This Row],[Quantity]] * CustomerData[[#This Row],[Price]]</f>
        <v>473750</v>
      </c>
      <c r="L921" s="65">
        <f xml:space="preserve"> CustomerData[[#This Row],[Price]] * CustomerData[[#This Row],[Discount]]</f>
        <v>62.5</v>
      </c>
      <c r="M921" s="67">
        <f xml:space="preserve"> (CustomerData[[#This Row],[Total_Revenue]]-CustomerData[[#This Row],[Discount_Amount]]) - CustomerData[[#This Row],[Total_Cost]]</f>
        <v>-94812.5</v>
      </c>
      <c r="N921" s="69" t="str">
        <f xml:space="preserve"> IF(CustomerData[[#This Row],[Profit/Loss]] &lt; 0, "Loss", IF(CustomerData[[#This Row],[Profit/Loss]] &gt; 0, "Profit"))</f>
        <v>Loss</v>
      </c>
    </row>
    <row r="922" spans="1:14" ht="15.75" customHeight="1" x14ac:dyDescent="0.25">
      <c r="A922" s="22">
        <v>921</v>
      </c>
      <c r="B922" s="22" t="s">
        <v>1111</v>
      </c>
      <c r="C922" s="22">
        <v>78</v>
      </c>
      <c r="D922" s="22" t="s">
        <v>190</v>
      </c>
      <c r="E92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22" s="22">
        <v>2347</v>
      </c>
      <c r="G922" s="22">
        <v>225</v>
      </c>
      <c r="H922" s="22">
        <v>469</v>
      </c>
      <c r="I92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22" s="65">
        <f xml:space="preserve"> CustomerData[[#This Row],[Quantity]] *CustomerData[[#This Row],[Cost]]</f>
        <v>528075</v>
      </c>
      <c r="K922" s="65">
        <f xml:space="preserve"> CustomerData[[#This Row],[Quantity]] * CustomerData[[#This Row],[Price]]</f>
        <v>1100743</v>
      </c>
      <c r="L922" s="65">
        <f xml:space="preserve"> CustomerData[[#This Row],[Price]] * CustomerData[[#This Row],[Discount]]</f>
        <v>117.25</v>
      </c>
      <c r="M922" s="67">
        <f xml:space="preserve"> (CustomerData[[#This Row],[Total_Revenue]]-CustomerData[[#This Row],[Discount_Amount]]) - CustomerData[[#This Row],[Total_Cost]]</f>
        <v>572550.75</v>
      </c>
      <c r="N922" s="69" t="str">
        <f xml:space="preserve"> IF(CustomerData[[#This Row],[Profit/Loss]] &lt; 0, "Loss", IF(CustomerData[[#This Row],[Profit/Loss]] &gt; 0, "Profit"))</f>
        <v>Profit</v>
      </c>
    </row>
    <row r="923" spans="1:14" ht="15.75" customHeight="1" x14ac:dyDescent="0.25">
      <c r="A923" s="22">
        <v>922</v>
      </c>
      <c r="B923" s="22" t="s">
        <v>1112</v>
      </c>
      <c r="C923" s="22">
        <v>32</v>
      </c>
      <c r="D923" s="22" t="s">
        <v>190</v>
      </c>
      <c r="E92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23" s="22">
        <v>1189</v>
      </c>
      <c r="G923" s="22">
        <v>208</v>
      </c>
      <c r="H923" s="22">
        <v>337</v>
      </c>
      <c r="I92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23" s="65">
        <f xml:space="preserve"> CustomerData[[#This Row],[Quantity]] *CustomerData[[#This Row],[Cost]]</f>
        <v>247312</v>
      </c>
      <c r="K923" s="65">
        <f xml:space="preserve"> CustomerData[[#This Row],[Quantity]] * CustomerData[[#This Row],[Price]]</f>
        <v>400693</v>
      </c>
      <c r="L923" s="65">
        <f xml:space="preserve"> CustomerData[[#This Row],[Price]] * CustomerData[[#This Row],[Discount]]</f>
        <v>50.55</v>
      </c>
      <c r="M923" s="67">
        <f xml:space="preserve"> (CustomerData[[#This Row],[Total_Revenue]]-CustomerData[[#This Row],[Discount_Amount]]) - CustomerData[[#This Row],[Total_Cost]]</f>
        <v>153330.45000000001</v>
      </c>
      <c r="N923" s="69" t="str">
        <f xml:space="preserve"> IF(CustomerData[[#This Row],[Profit/Loss]] &lt; 0, "Loss", IF(CustomerData[[#This Row],[Profit/Loss]] &gt; 0, "Profit"))</f>
        <v>Profit</v>
      </c>
    </row>
    <row r="924" spans="1:14" ht="15.75" customHeight="1" x14ac:dyDescent="0.25">
      <c r="A924" s="22">
        <v>923</v>
      </c>
      <c r="B924" s="22" t="s">
        <v>1113</v>
      </c>
      <c r="C924" s="22">
        <v>35</v>
      </c>
      <c r="D924" s="22" t="s">
        <v>192</v>
      </c>
      <c r="E92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24" s="22">
        <v>2038</v>
      </c>
      <c r="G924" s="22">
        <v>249</v>
      </c>
      <c r="H924" s="22">
        <v>389</v>
      </c>
      <c r="I92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24" s="65">
        <f xml:space="preserve"> CustomerData[[#This Row],[Quantity]] *CustomerData[[#This Row],[Cost]]</f>
        <v>507462</v>
      </c>
      <c r="K924" s="65">
        <f xml:space="preserve"> CustomerData[[#This Row],[Quantity]] * CustomerData[[#This Row],[Price]]</f>
        <v>792782</v>
      </c>
      <c r="L924" s="65">
        <f xml:space="preserve"> CustomerData[[#This Row],[Price]] * CustomerData[[#This Row],[Discount]]</f>
        <v>97.25</v>
      </c>
      <c r="M924" s="67">
        <f xml:space="preserve"> (CustomerData[[#This Row],[Total_Revenue]]-CustomerData[[#This Row],[Discount_Amount]]) - CustomerData[[#This Row],[Total_Cost]]</f>
        <v>285222.75</v>
      </c>
      <c r="N924" s="69" t="str">
        <f xml:space="preserve"> IF(CustomerData[[#This Row],[Profit/Loss]] &lt; 0, "Loss", IF(CustomerData[[#This Row],[Profit/Loss]] &gt; 0, "Profit"))</f>
        <v>Profit</v>
      </c>
    </row>
    <row r="925" spans="1:14" ht="15.75" customHeight="1" x14ac:dyDescent="0.25">
      <c r="A925" s="22">
        <v>924</v>
      </c>
      <c r="B925" s="22" t="s">
        <v>1114</v>
      </c>
      <c r="C925" s="22">
        <v>72</v>
      </c>
      <c r="D925" s="22" t="s">
        <v>190</v>
      </c>
      <c r="E92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25" s="22">
        <v>1347</v>
      </c>
      <c r="G925" s="22">
        <v>343</v>
      </c>
      <c r="H925" s="22">
        <v>425</v>
      </c>
      <c r="I92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25" s="65">
        <f xml:space="preserve"> CustomerData[[#This Row],[Quantity]] *CustomerData[[#This Row],[Cost]]</f>
        <v>462021</v>
      </c>
      <c r="K925" s="65">
        <f xml:space="preserve"> CustomerData[[#This Row],[Quantity]] * CustomerData[[#This Row],[Price]]</f>
        <v>572475</v>
      </c>
      <c r="L925" s="65">
        <f xml:space="preserve"> CustomerData[[#This Row],[Price]] * CustomerData[[#This Row],[Discount]]</f>
        <v>63.75</v>
      </c>
      <c r="M925" s="67">
        <f xml:space="preserve"> (CustomerData[[#This Row],[Total_Revenue]]-CustomerData[[#This Row],[Discount_Amount]]) - CustomerData[[#This Row],[Total_Cost]]</f>
        <v>110390.25</v>
      </c>
      <c r="N925" s="69" t="str">
        <f xml:space="preserve"> IF(CustomerData[[#This Row],[Profit/Loss]] &lt; 0, "Loss", IF(CustomerData[[#This Row],[Profit/Loss]] &gt; 0, "Profit"))</f>
        <v>Profit</v>
      </c>
    </row>
    <row r="926" spans="1:14" ht="15.75" customHeight="1" x14ac:dyDescent="0.25">
      <c r="A926" s="22">
        <v>925</v>
      </c>
      <c r="B926" s="22" t="s">
        <v>1115</v>
      </c>
      <c r="C926" s="22">
        <v>41</v>
      </c>
      <c r="D926" s="22" t="s">
        <v>190</v>
      </c>
      <c r="E92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26" s="22">
        <v>2153</v>
      </c>
      <c r="G926" s="22">
        <v>130</v>
      </c>
      <c r="H926" s="22">
        <v>418</v>
      </c>
      <c r="I92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26" s="65">
        <f xml:space="preserve"> CustomerData[[#This Row],[Quantity]] *CustomerData[[#This Row],[Cost]]</f>
        <v>279890</v>
      </c>
      <c r="K926" s="65">
        <f xml:space="preserve"> CustomerData[[#This Row],[Quantity]] * CustomerData[[#This Row],[Price]]</f>
        <v>899954</v>
      </c>
      <c r="L926" s="65">
        <f xml:space="preserve"> CustomerData[[#This Row],[Price]] * CustomerData[[#This Row],[Discount]]</f>
        <v>104.5</v>
      </c>
      <c r="M926" s="67">
        <f xml:space="preserve"> (CustomerData[[#This Row],[Total_Revenue]]-CustomerData[[#This Row],[Discount_Amount]]) - CustomerData[[#This Row],[Total_Cost]]</f>
        <v>619959.5</v>
      </c>
      <c r="N926" s="69" t="str">
        <f xml:space="preserve"> IF(CustomerData[[#This Row],[Profit/Loss]] &lt; 0, "Loss", IF(CustomerData[[#This Row],[Profit/Loss]] &gt; 0, "Profit"))</f>
        <v>Profit</v>
      </c>
    </row>
    <row r="927" spans="1:14" ht="15.75" customHeight="1" x14ac:dyDescent="0.25">
      <c r="A927" s="22">
        <v>926</v>
      </c>
      <c r="B927" s="22" t="s">
        <v>1116</v>
      </c>
      <c r="C927" s="22">
        <v>42</v>
      </c>
      <c r="D927" s="22" t="s">
        <v>190</v>
      </c>
      <c r="E92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27" s="22">
        <v>2148</v>
      </c>
      <c r="G927" s="22">
        <v>365</v>
      </c>
      <c r="H927" s="22">
        <v>521</v>
      </c>
      <c r="I92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27" s="65">
        <f xml:space="preserve"> CustomerData[[#This Row],[Quantity]] *CustomerData[[#This Row],[Cost]]</f>
        <v>784020</v>
      </c>
      <c r="K927" s="65">
        <f xml:space="preserve"> CustomerData[[#This Row],[Quantity]] * CustomerData[[#This Row],[Price]]</f>
        <v>1119108</v>
      </c>
      <c r="L927" s="65">
        <f xml:space="preserve"> CustomerData[[#This Row],[Price]] * CustomerData[[#This Row],[Discount]]</f>
        <v>130.25</v>
      </c>
      <c r="M927" s="67">
        <f xml:space="preserve"> (CustomerData[[#This Row],[Total_Revenue]]-CustomerData[[#This Row],[Discount_Amount]]) - CustomerData[[#This Row],[Total_Cost]]</f>
        <v>334957.75</v>
      </c>
      <c r="N927" s="69" t="str">
        <f xml:space="preserve"> IF(CustomerData[[#This Row],[Profit/Loss]] &lt; 0, "Loss", IF(CustomerData[[#This Row],[Profit/Loss]] &gt; 0, "Profit"))</f>
        <v>Profit</v>
      </c>
    </row>
    <row r="928" spans="1:14" ht="15.75" customHeight="1" x14ac:dyDescent="0.25">
      <c r="A928" s="22">
        <v>927</v>
      </c>
      <c r="B928" s="22" t="s">
        <v>1117</v>
      </c>
      <c r="C928" s="22">
        <v>79</v>
      </c>
      <c r="D928" s="22" t="s">
        <v>190</v>
      </c>
      <c r="E92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28" s="22">
        <v>1445</v>
      </c>
      <c r="G928" s="22">
        <v>130</v>
      </c>
      <c r="H928" s="22">
        <v>296</v>
      </c>
      <c r="I92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28" s="65">
        <f xml:space="preserve"> CustomerData[[#This Row],[Quantity]] *CustomerData[[#This Row],[Cost]]</f>
        <v>187850</v>
      </c>
      <c r="K928" s="65">
        <f xml:space="preserve"> CustomerData[[#This Row],[Quantity]] * CustomerData[[#This Row],[Price]]</f>
        <v>427720</v>
      </c>
      <c r="L928" s="65">
        <f xml:space="preserve"> CustomerData[[#This Row],[Price]] * CustomerData[[#This Row],[Discount]]</f>
        <v>44.4</v>
      </c>
      <c r="M928" s="67">
        <f xml:space="preserve"> (CustomerData[[#This Row],[Total_Revenue]]-CustomerData[[#This Row],[Discount_Amount]]) - CustomerData[[#This Row],[Total_Cost]]</f>
        <v>239825.59999999998</v>
      </c>
      <c r="N928" s="69" t="str">
        <f xml:space="preserve"> IF(CustomerData[[#This Row],[Profit/Loss]] &lt; 0, "Loss", IF(CustomerData[[#This Row],[Profit/Loss]] &gt; 0, "Profit"))</f>
        <v>Profit</v>
      </c>
    </row>
    <row r="929" spans="1:14" ht="15.75" customHeight="1" x14ac:dyDescent="0.25">
      <c r="A929" s="22">
        <v>928</v>
      </c>
      <c r="B929" s="22" t="s">
        <v>1118</v>
      </c>
      <c r="C929" s="22">
        <v>30</v>
      </c>
      <c r="D929" s="22" t="s">
        <v>192</v>
      </c>
      <c r="E92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29" s="22">
        <v>2466</v>
      </c>
      <c r="G929" s="22">
        <v>128</v>
      </c>
      <c r="H929" s="22">
        <v>308</v>
      </c>
      <c r="I92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29" s="65">
        <f xml:space="preserve"> CustomerData[[#This Row],[Quantity]] *CustomerData[[#This Row],[Cost]]</f>
        <v>315648</v>
      </c>
      <c r="K929" s="65">
        <f xml:space="preserve"> CustomerData[[#This Row],[Quantity]] * CustomerData[[#This Row],[Price]]</f>
        <v>759528</v>
      </c>
      <c r="L929" s="65">
        <f xml:space="preserve"> CustomerData[[#This Row],[Price]] * CustomerData[[#This Row],[Discount]]</f>
        <v>77</v>
      </c>
      <c r="M929" s="67">
        <f xml:space="preserve"> (CustomerData[[#This Row],[Total_Revenue]]-CustomerData[[#This Row],[Discount_Amount]]) - CustomerData[[#This Row],[Total_Cost]]</f>
        <v>443803</v>
      </c>
      <c r="N929" s="69" t="str">
        <f xml:space="preserve"> IF(CustomerData[[#This Row],[Profit/Loss]] &lt; 0, "Loss", IF(CustomerData[[#This Row],[Profit/Loss]] &gt; 0, "Profit"))</f>
        <v>Profit</v>
      </c>
    </row>
    <row r="930" spans="1:14" ht="15.75" customHeight="1" x14ac:dyDescent="0.25">
      <c r="A930" s="22">
        <v>929</v>
      </c>
      <c r="B930" s="22" t="s">
        <v>1119</v>
      </c>
      <c r="C930" s="22">
        <v>54</v>
      </c>
      <c r="D930" s="22" t="s">
        <v>190</v>
      </c>
      <c r="E93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30" s="22">
        <v>1419</v>
      </c>
      <c r="G930" s="22">
        <v>191</v>
      </c>
      <c r="H930" s="22">
        <v>463</v>
      </c>
      <c r="I93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30" s="65">
        <f xml:space="preserve"> CustomerData[[#This Row],[Quantity]] *CustomerData[[#This Row],[Cost]]</f>
        <v>271029</v>
      </c>
      <c r="K930" s="65">
        <f xml:space="preserve"> CustomerData[[#This Row],[Quantity]] * CustomerData[[#This Row],[Price]]</f>
        <v>656997</v>
      </c>
      <c r="L930" s="65">
        <f xml:space="preserve"> CustomerData[[#This Row],[Price]] * CustomerData[[#This Row],[Discount]]</f>
        <v>69.45</v>
      </c>
      <c r="M930" s="67">
        <f xml:space="preserve"> (CustomerData[[#This Row],[Total_Revenue]]-CustomerData[[#This Row],[Discount_Amount]]) - CustomerData[[#This Row],[Total_Cost]]</f>
        <v>385898.55000000005</v>
      </c>
      <c r="N930" s="69" t="str">
        <f xml:space="preserve"> IF(CustomerData[[#This Row],[Profit/Loss]] &lt; 0, "Loss", IF(CustomerData[[#This Row],[Profit/Loss]] &gt; 0, "Profit"))</f>
        <v>Profit</v>
      </c>
    </row>
    <row r="931" spans="1:14" ht="15.75" customHeight="1" x14ac:dyDescent="0.25">
      <c r="A931" s="22">
        <v>930</v>
      </c>
      <c r="B931" s="22" t="s">
        <v>1120</v>
      </c>
      <c r="C931" s="22">
        <v>53</v>
      </c>
      <c r="D931" s="22" t="s">
        <v>192</v>
      </c>
      <c r="E93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31" s="22">
        <v>1398</v>
      </c>
      <c r="G931" s="22">
        <v>303</v>
      </c>
      <c r="H931" s="22">
        <v>229</v>
      </c>
      <c r="I93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31" s="65">
        <f xml:space="preserve"> CustomerData[[#This Row],[Quantity]] *CustomerData[[#This Row],[Cost]]</f>
        <v>423594</v>
      </c>
      <c r="K931" s="65">
        <f xml:space="preserve"> CustomerData[[#This Row],[Quantity]] * CustomerData[[#This Row],[Price]]</f>
        <v>320142</v>
      </c>
      <c r="L931" s="65">
        <f xml:space="preserve"> CustomerData[[#This Row],[Price]] * CustomerData[[#This Row],[Discount]]</f>
        <v>34.35</v>
      </c>
      <c r="M931" s="67">
        <f xml:space="preserve"> (CustomerData[[#This Row],[Total_Revenue]]-CustomerData[[#This Row],[Discount_Amount]]) - CustomerData[[#This Row],[Total_Cost]]</f>
        <v>-103486.34999999998</v>
      </c>
      <c r="N931" s="69" t="str">
        <f xml:space="preserve"> IF(CustomerData[[#This Row],[Profit/Loss]] &lt; 0, "Loss", IF(CustomerData[[#This Row],[Profit/Loss]] &gt; 0, "Profit"))</f>
        <v>Loss</v>
      </c>
    </row>
    <row r="932" spans="1:14" ht="15.75" customHeight="1" x14ac:dyDescent="0.25">
      <c r="A932" s="22">
        <v>931</v>
      </c>
      <c r="B932" s="22" t="s">
        <v>1121</v>
      </c>
      <c r="C932" s="22">
        <v>57</v>
      </c>
      <c r="D932" s="22" t="s">
        <v>190</v>
      </c>
      <c r="E93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32" s="22">
        <v>1090</v>
      </c>
      <c r="G932" s="22">
        <v>354</v>
      </c>
      <c r="H932" s="22">
        <v>277</v>
      </c>
      <c r="I93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32" s="65">
        <f xml:space="preserve"> CustomerData[[#This Row],[Quantity]] *CustomerData[[#This Row],[Cost]]</f>
        <v>385860</v>
      </c>
      <c r="K932" s="65">
        <f xml:space="preserve"> CustomerData[[#This Row],[Quantity]] * CustomerData[[#This Row],[Price]]</f>
        <v>301930</v>
      </c>
      <c r="L932" s="65">
        <f xml:space="preserve"> CustomerData[[#This Row],[Price]] * CustomerData[[#This Row],[Discount]]</f>
        <v>41.55</v>
      </c>
      <c r="M932" s="67">
        <f xml:space="preserve"> (CustomerData[[#This Row],[Total_Revenue]]-CustomerData[[#This Row],[Discount_Amount]]) - CustomerData[[#This Row],[Total_Cost]]</f>
        <v>-83971.549999999988</v>
      </c>
      <c r="N932" s="69" t="str">
        <f xml:space="preserve"> IF(CustomerData[[#This Row],[Profit/Loss]] &lt; 0, "Loss", IF(CustomerData[[#This Row],[Profit/Loss]] &gt; 0, "Profit"))</f>
        <v>Loss</v>
      </c>
    </row>
    <row r="933" spans="1:14" ht="15.75" customHeight="1" x14ac:dyDescent="0.25">
      <c r="A933" s="22">
        <v>932</v>
      </c>
      <c r="B933" s="22" t="s">
        <v>1122</v>
      </c>
      <c r="C933" s="22">
        <v>16</v>
      </c>
      <c r="D933" s="22" t="s">
        <v>190</v>
      </c>
      <c r="E93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33" s="22">
        <v>1284</v>
      </c>
      <c r="G933" s="22">
        <v>399</v>
      </c>
      <c r="H933" s="22">
        <v>383</v>
      </c>
      <c r="I93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33" s="65">
        <f xml:space="preserve"> CustomerData[[#This Row],[Quantity]] *CustomerData[[#This Row],[Cost]]</f>
        <v>512316</v>
      </c>
      <c r="K933" s="65">
        <f xml:space="preserve"> CustomerData[[#This Row],[Quantity]] * CustomerData[[#This Row],[Price]]</f>
        <v>491772</v>
      </c>
      <c r="L933" s="65">
        <f xml:space="preserve"> CustomerData[[#This Row],[Price]] * CustomerData[[#This Row],[Discount]]</f>
        <v>57.449999999999996</v>
      </c>
      <c r="M933" s="67">
        <f xml:space="preserve"> (CustomerData[[#This Row],[Total_Revenue]]-CustomerData[[#This Row],[Discount_Amount]]) - CustomerData[[#This Row],[Total_Cost]]</f>
        <v>-20601.450000000012</v>
      </c>
      <c r="N933" s="69" t="str">
        <f xml:space="preserve"> IF(CustomerData[[#This Row],[Profit/Loss]] &lt; 0, "Loss", IF(CustomerData[[#This Row],[Profit/Loss]] &gt; 0, "Profit"))</f>
        <v>Loss</v>
      </c>
    </row>
    <row r="934" spans="1:14" ht="15.75" customHeight="1" x14ac:dyDescent="0.25">
      <c r="A934" s="22">
        <v>933</v>
      </c>
      <c r="B934" s="22" t="s">
        <v>1123</v>
      </c>
      <c r="C934" s="22">
        <v>58</v>
      </c>
      <c r="D934" s="22" t="s">
        <v>192</v>
      </c>
      <c r="E93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34" s="22">
        <v>2484</v>
      </c>
      <c r="G934" s="22">
        <v>265</v>
      </c>
      <c r="H934" s="22">
        <v>411</v>
      </c>
      <c r="I93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34" s="65">
        <f xml:space="preserve"> CustomerData[[#This Row],[Quantity]] *CustomerData[[#This Row],[Cost]]</f>
        <v>658260</v>
      </c>
      <c r="K934" s="65">
        <f xml:space="preserve"> CustomerData[[#This Row],[Quantity]] * CustomerData[[#This Row],[Price]]</f>
        <v>1020924</v>
      </c>
      <c r="L934" s="65">
        <f xml:space="preserve"> CustomerData[[#This Row],[Price]] * CustomerData[[#This Row],[Discount]]</f>
        <v>102.75</v>
      </c>
      <c r="M934" s="67">
        <f xml:space="preserve"> (CustomerData[[#This Row],[Total_Revenue]]-CustomerData[[#This Row],[Discount_Amount]]) - CustomerData[[#This Row],[Total_Cost]]</f>
        <v>362561.25</v>
      </c>
      <c r="N934" s="69" t="str">
        <f xml:space="preserve"> IF(CustomerData[[#This Row],[Profit/Loss]] &lt; 0, "Loss", IF(CustomerData[[#This Row],[Profit/Loss]] &gt; 0, "Profit"))</f>
        <v>Profit</v>
      </c>
    </row>
    <row r="935" spans="1:14" ht="15.75" customHeight="1" x14ac:dyDescent="0.25">
      <c r="A935" s="22">
        <v>934</v>
      </c>
      <c r="B935" s="22" t="s">
        <v>1124</v>
      </c>
      <c r="C935" s="22">
        <v>27</v>
      </c>
      <c r="D935" s="22" t="s">
        <v>192</v>
      </c>
      <c r="E93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35" s="22">
        <v>1533</v>
      </c>
      <c r="G935" s="22">
        <v>227</v>
      </c>
      <c r="H935" s="22">
        <v>200</v>
      </c>
      <c r="I93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35" s="65">
        <f xml:space="preserve"> CustomerData[[#This Row],[Quantity]] *CustomerData[[#This Row],[Cost]]</f>
        <v>347991</v>
      </c>
      <c r="K935" s="65">
        <f xml:space="preserve"> CustomerData[[#This Row],[Quantity]] * CustomerData[[#This Row],[Price]]</f>
        <v>306600</v>
      </c>
      <c r="L935" s="65">
        <f xml:space="preserve"> CustomerData[[#This Row],[Price]] * CustomerData[[#This Row],[Discount]]</f>
        <v>50</v>
      </c>
      <c r="M935" s="67">
        <f xml:space="preserve"> (CustomerData[[#This Row],[Total_Revenue]]-CustomerData[[#This Row],[Discount_Amount]]) - CustomerData[[#This Row],[Total_Cost]]</f>
        <v>-41441</v>
      </c>
      <c r="N935" s="69" t="str">
        <f xml:space="preserve"> IF(CustomerData[[#This Row],[Profit/Loss]] &lt; 0, "Loss", IF(CustomerData[[#This Row],[Profit/Loss]] &gt; 0, "Profit"))</f>
        <v>Loss</v>
      </c>
    </row>
    <row r="936" spans="1:14" ht="15.75" customHeight="1" x14ac:dyDescent="0.25">
      <c r="A936" s="22">
        <v>935</v>
      </c>
      <c r="B936" s="22" t="s">
        <v>1125</v>
      </c>
      <c r="C936" s="22">
        <v>39</v>
      </c>
      <c r="D936" s="22" t="s">
        <v>190</v>
      </c>
      <c r="E93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36" s="22">
        <v>2136</v>
      </c>
      <c r="G936" s="22">
        <v>272</v>
      </c>
      <c r="H936" s="22">
        <v>418</v>
      </c>
      <c r="I93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36" s="65">
        <f xml:space="preserve"> CustomerData[[#This Row],[Quantity]] *CustomerData[[#This Row],[Cost]]</f>
        <v>580992</v>
      </c>
      <c r="K936" s="65">
        <f xml:space="preserve"> CustomerData[[#This Row],[Quantity]] * CustomerData[[#This Row],[Price]]</f>
        <v>892848</v>
      </c>
      <c r="L936" s="65">
        <f xml:space="preserve"> CustomerData[[#This Row],[Price]] * CustomerData[[#This Row],[Discount]]</f>
        <v>104.5</v>
      </c>
      <c r="M936" s="67">
        <f xml:space="preserve"> (CustomerData[[#This Row],[Total_Revenue]]-CustomerData[[#This Row],[Discount_Amount]]) - CustomerData[[#This Row],[Total_Cost]]</f>
        <v>311751.5</v>
      </c>
      <c r="N936" s="69" t="str">
        <f xml:space="preserve"> IF(CustomerData[[#This Row],[Profit/Loss]] &lt; 0, "Loss", IF(CustomerData[[#This Row],[Profit/Loss]] &gt; 0, "Profit"))</f>
        <v>Profit</v>
      </c>
    </row>
    <row r="937" spans="1:14" ht="15.75" customHeight="1" x14ac:dyDescent="0.25">
      <c r="A937" s="22">
        <v>936</v>
      </c>
      <c r="B937" s="22" t="s">
        <v>1126</v>
      </c>
      <c r="C937" s="22">
        <v>52</v>
      </c>
      <c r="D937" s="22" t="s">
        <v>190</v>
      </c>
      <c r="E93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37" s="22">
        <v>2120</v>
      </c>
      <c r="G937" s="22">
        <v>271</v>
      </c>
      <c r="H937" s="22">
        <v>471</v>
      </c>
      <c r="I93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37" s="65">
        <f xml:space="preserve"> CustomerData[[#This Row],[Quantity]] *CustomerData[[#This Row],[Cost]]</f>
        <v>574520</v>
      </c>
      <c r="K937" s="65">
        <f xml:space="preserve"> CustomerData[[#This Row],[Quantity]] * CustomerData[[#This Row],[Price]]</f>
        <v>998520</v>
      </c>
      <c r="L937" s="65">
        <f xml:space="preserve"> CustomerData[[#This Row],[Price]] * CustomerData[[#This Row],[Discount]]</f>
        <v>117.75</v>
      </c>
      <c r="M937" s="67">
        <f xml:space="preserve"> (CustomerData[[#This Row],[Total_Revenue]]-CustomerData[[#This Row],[Discount_Amount]]) - CustomerData[[#This Row],[Total_Cost]]</f>
        <v>423882.25</v>
      </c>
      <c r="N937" s="69" t="str">
        <f xml:space="preserve"> IF(CustomerData[[#This Row],[Profit/Loss]] &lt; 0, "Loss", IF(CustomerData[[#This Row],[Profit/Loss]] &gt; 0, "Profit"))</f>
        <v>Profit</v>
      </c>
    </row>
    <row r="938" spans="1:14" ht="15.75" customHeight="1" x14ac:dyDescent="0.25">
      <c r="A938" s="22">
        <v>937</v>
      </c>
      <c r="B938" s="22" t="s">
        <v>1127</v>
      </c>
      <c r="C938" s="22">
        <v>79</v>
      </c>
      <c r="D938" s="22" t="s">
        <v>192</v>
      </c>
      <c r="E93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38" s="22">
        <v>2059</v>
      </c>
      <c r="G938" s="22">
        <v>348</v>
      </c>
      <c r="H938" s="22">
        <v>409</v>
      </c>
      <c r="I93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38" s="65">
        <f xml:space="preserve"> CustomerData[[#This Row],[Quantity]] *CustomerData[[#This Row],[Cost]]</f>
        <v>716532</v>
      </c>
      <c r="K938" s="65">
        <f xml:space="preserve"> CustomerData[[#This Row],[Quantity]] * CustomerData[[#This Row],[Price]]</f>
        <v>842131</v>
      </c>
      <c r="L938" s="65">
        <f xml:space="preserve"> CustomerData[[#This Row],[Price]] * CustomerData[[#This Row],[Discount]]</f>
        <v>102.25</v>
      </c>
      <c r="M938" s="67">
        <f xml:space="preserve"> (CustomerData[[#This Row],[Total_Revenue]]-CustomerData[[#This Row],[Discount_Amount]]) - CustomerData[[#This Row],[Total_Cost]]</f>
        <v>125496.75</v>
      </c>
      <c r="N938" s="69" t="str">
        <f xml:space="preserve"> IF(CustomerData[[#This Row],[Profit/Loss]] &lt; 0, "Loss", IF(CustomerData[[#This Row],[Profit/Loss]] &gt; 0, "Profit"))</f>
        <v>Profit</v>
      </c>
    </row>
    <row r="939" spans="1:14" ht="15.75" customHeight="1" x14ac:dyDescent="0.25">
      <c r="A939" s="22">
        <v>938</v>
      </c>
      <c r="B939" s="22" t="s">
        <v>1128</v>
      </c>
      <c r="C939" s="22">
        <v>29</v>
      </c>
      <c r="D939" s="22" t="s">
        <v>190</v>
      </c>
      <c r="E93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39" s="22">
        <v>2350</v>
      </c>
      <c r="G939" s="22">
        <v>363</v>
      </c>
      <c r="H939" s="22">
        <v>360</v>
      </c>
      <c r="I93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39" s="65">
        <f xml:space="preserve"> CustomerData[[#This Row],[Quantity]] *CustomerData[[#This Row],[Cost]]</f>
        <v>853050</v>
      </c>
      <c r="K939" s="65">
        <f xml:space="preserve"> CustomerData[[#This Row],[Quantity]] * CustomerData[[#This Row],[Price]]</f>
        <v>846000</v>
      </c>
      <c r="L939" s="65">
        <f xml:space="preserve"> CustomerData[[#This Row],[Price]] * CustomerData[[#This Row],[Discount]]</f>
        <v>90</v>
      </c>
      <c r="M939" s="67">
        <f xml:space="preserve"> (CustomerData[[#This Row],[Total_Revenue]]-CustomerData[[#This Row],[Discount_Amount]]) - CustomerData[[#This Row],[Total_Cost]]</f>
        <v>-7140</v>
      </c>
      <c r="N939" s="69" t="str">
        <f xml:space="preserve"> IF(CustomerData[[#This Row],[Profit/Loss]] &lt; 0, "Loss", IF(CustomerData[[#This Row],[Profit/Loss]] &gt; 0, "Profit"))</f>
        <v>Loss</v>
      </c>
    </row>
    <row r="940" spans="1:14" ht="15.75" customHeight="1" x14ac:dyDescent="0.25">
      <c r="A940" s="22">
        <v>939</v>
      </c>
      <c r="B940" s="22" t="s">
        <v>1129</v>
      </c>
      <c r="C940" s="22">
        <v>24</v>
      </c>
      <c r="D940" s="22" t="s">
        <v>192</v>
      </c>
      <c r="E94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40" s="22">
        <v>1827</v>
      </c>
      <c r="G940" s="22">
        <v>332</v>
      </c>
      <c r="H940" s="22">
        <v>457</v>
      </c>
      <c r="I94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40" s="65">
        <f xml:space="preserve"> CustomerData[[#This Row],[Quantity]] *CustomerData[[#This Row],[Cost]]</f>
        <v>606564</v>
      </c>
      <c r="K940" s="65">
        <f xml:space="preserve"> CustomerData[[#This Row],[Quantity]] * CustomerData[[#This Row],[Price]]</f>
        <v>834939</v>
      </c>
      <c r="L940" s="65">
        <f xml:space="preserve"> CustomerData[[#This Row],[Price]] * CustomerData[[#This Row],[Discount]]</f>
        <v>114.25</v>
      </c>
      <c r="M940" s="67">
        <f xml:space="preserve"> (CustomerData[[#This Row],[Total_Revenue]]-CustomerData[[#This Row],[Discount_Amount]]) - CustomerData[[#This Row],[Total_Cost]]</f>
        <v>228260.75</v>
      </c>
      <c r="N940" s="69" t="str">
        <f xml:space="preserve"> IF(CustomerData[[#This Row],[Profit/Loss]] &lt; 0, "Loss", IF(CustomerData[[#This Row],[Profit/Loss]] &gt; 0, "Profit"))</f>
        <v>Profit</v>
      </c>
    </row>
    <row r="941" spans="1:14" ht="15.75" customHeight="1" x14ac:dyDescent="0.25">
      <c r="A941" s="22">
        <v>940</v>
      </c>
      <c r="B941" s="22" t="s">
        <v>1130</v>
      </c>
      <c r="C941" s="22">
        <v>24</v>
      </c>
      <c r="D941" s="22" t="s">
        <v>192</v>
      </c>
      <c r="E94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41" s="22">
        <v>2404</v>
      </c>
      <c r="G941" s="22">
        <v>161</v>
      </c>
      <c r="H941" s="22">
        <v>415</v>
      </c>
      <c r="I94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41" s="65">
        <f xml:space="preserve"> CustomerData[[#This Row],[Quantity]] *CustomerData[[#This Row],[Cost]]</f>
        <v>387044</v>
      </c>
      <c r="K941" s="65">
        <f xml:space="preserve"> CustomerData[[#This Row],[Quantity]] * CustomerData[[#This Row],[Price]]</f>
        <v>997660</v>
      </c>
      <c r="L941" s="65">
        <f xml:space="preserve"> CustomerData[[#This Row],[Price]] * CustomerData[[#This Row],[Discount]]</f>
        <v>103.75</v>
      </c>
      <c r="M941" s="67">
        <f xml:space="preserve"> (CustomerData[[#This Row],[Total_Revenue]]-CustomerData[[#This Row],[Discount_Amount]]) - CustomerData[[#This Row],[Total_Cost]]</f>
        <v>610512.25</v>
      </c>
      <c r="N941" s="69" t="str">
        <f xml:space="preserve"> IF(CustomerData[[#This Row],[Profit/Loss]] &lt; 0, "Loss", IF(CustomerData[[#This Row],[Profit/Loss]] &gt; 0, "Profit"))</f>
        <v>Profit</v>
      </c>
    </row>
    <row r="942" spans="1:14" ht="15.75" customHeight="1" x14ac:dyDescent="0.25">
      <c r="A942" s="22">
        <v>941</v>
      </c>
      <c r="B942" s="22" t="s">
        <v>1131</v>
      </c>
      <c r="C942" s="22">
        <v>59</v>
      </c>
      <c r="D942" s="22" t="s">
        <v>190</v>
      </c>
      <c r="E94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42" s="22">
        <v>1502</v>
      </c>
      <c r="G942" s="22">
        <v>138</v>
      </c>
      <c r="H942" s="22">
        <v>469</v>
      </c>
      <c r="I94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42" s="65">
        <f xml:space="preserve"> CustomerData[[#This Row],[Quantity]] *CustomerData[[#This Row],[Cost]]</f>
        <v>207276</v>
      </c>
      <c r="K942" s="65">
        <f xml:space="preserve"> CustomerData[[#This Row],[Quantity]] * CustomerData[[#This Row],[Price]]</f>
        <v>704438</v>
      </c>
      <c r="L942" s="65">
        <f xml:space="preserve"> CustomerData[[#This Row],[Price]] * CustomerData[[#This Row],[Discount]]</f>
        <v>117.25</v>
      </c>
      <c r="M942" s="67">
        <f xml:space="preserve"> (CustomerData[[#This Row],[Total_Revenue]]-CustomerData[[#This Row],[Discount_Amount]]) - CustomerData[[#This Row],[Total_Cost]]</f>
        <v>497044.75</v>
      </c>
      <c r="N942" s="69" t="str">
        <f xml:space="preserve"> IF(CustomerData[[#This Row],[Profit/Loss]] &lt; 0, "Loss", IF(CustomerData[[#This Row],[Profit/Loss]] &gt; 0, "Profit"))</f>
        <v>Profit</v>
      </c>
    </row>
    <row r="943" spans="1:14" ht="15.75" customHeight="1" x14ac:dyDescent="0.25">
      <c r="A943" s="22">
        <v>942</v>
      </c>
      <c r="B943" s="22" t="s">
        <v>1132</v>
      </c>
      <c r="C943" s="22">
        <v>73</v>
      </c>
      <c r="D943" s="22" t="s">
        <v>190</v>
      </c>
      <c r="E94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43" s="22">
        <v>1678</v>
      </c>
      <c r="G943" s="22">
        <v>177</v>
      </c>
      <c r="H943" s="22">
        <v>495</v>
      </c>
      <c r="I94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43" s="65">
        <f xml:space="preserve"> CustomerData[[#This Row],[Quantity]] *CustomerData[[#This Row],[Cost]]</f>
        <v>297006</v>
      </c>
      <c r="K943" s="65">
        <f xml:space="preserve"> CustomerData[[#This Row],[Quantity]] * CustomerData[[#This Row],[Price]]</f>
        <v>830610</v>
      </c>
      <c r="L943" s="65">
        <f xml:space="preserve"> CustomerData[[#This Row],[Price]] * CustomerData[[#This Row],[Discount]]</f>
        <v>123.75</v>
      </c>
      <c r="M943" s="67">
        <f xml:space="preserve"> (CustomerData[[#This Row],[Total_Revenue]]-CustomerData[[#This Row],[Discount_Amount]]) - CustomerData[[#This Row],[Total_Cost]]</f>
        <v>533480.25</v>
      </c>
      <c r="N943" s="69" t="str">
        <f xml:space="preserve"> IF(CustomerData[[#This Row],[Profit/Loss]] &lt; 0, "Loss", IF(CustomerData[[#This Row],[Profit/Loss]] &gt; 0, "Profit"))</f>
        <v>Profit</v>
      </c>
    </row>
    <row r="944" spans="1:14" ht="15.75" customHeight="1" x14ac:dyDescent="0.25">
      <c r="A944" s="22">
        <v>943</v>
      </c>
      <c r="B944" s="22" t="s">
        <v>1133</v>
      </c>
      <c r="C944" s="22">
        <v>64</v>
      </c>
      <c r="D944" s="22" t="s">
        <v>190</v>
      </c>
      <c r="E94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44" s="22">
        <v>1509</v>
      </c>
      <c r="G944" s="22">
        <v>103</v>
      </c>
      <c r="H944" s="22">
        <v>476</v>
      </c>
      <c r="I94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44" s="65">
        <f xml:space="preserve"> CustomerData[[#This Row],[Quantity]] *CustomerData[[#This Row],[Cost]]</f>
        <v>155427</v>
      </c>
      <c r="K944" s="65">
        <f xml:space="preserve"> CustomerData[[#This Row],[Quantity]] * CustomerData[[#This Row],[Price]]</f>
        <v>718284</v>
      </c>
      <c r="L944" s="65">
        <f xml:space="preserve"> CustomerData[[#This Row],[Price]] * CustomerData[[#This Row],[Discount]]</f>
        <v>119</v>
      </c>
      <c r="M944" s="67">
        <f xml:space="preserve"> (CustomerData[[#This Row],[Total_Revenue]]-CustomerData[[#This Row],[Discount_Amount]]) - CustomerData[[#This Row],[Total_Cost]]</f>
        <v>562738</v>
      </c>
      <c r="N944" s="69" t="str">
        <f xml:space="preserve"> IF(CustomerData[[#This Row],[Profit/Loss]] &lt; 0, "Loss", IF(CustomerData[[#This Row],[Profit/Loss]] &gt; 0, "Profit"))</f>
        <v>Profit</v>
      </c>
    </row>
    <row r="945" spans="1:14" ht="15.75" customHeight="1" x14ac:dyDescent="0.25">
      <c r="A945" s="22">
        <v>944</v>
      </c>
      <c r="B945" s="22" t="s">
        <v>1134</v>
      </c>
      <c r="C945" s="22">
        <v>44</v>
      </c>
      <c r="D945" s="22" t="s">
        <v>192</v>
      </c>
      <c r="E94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45" s="22">
        <v>2031</v>
      </c>
      <c r="G945" s="22">
        <v>308</v>
      </c>
      <c r="H945" s="22">
        <v>307</v>
      </c>
      <c r="I94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45" s="65">
        <f xml:space="preserve"> CustomerData[[#This Row],[Quantity]] *CustomerData[[#This Row],[Cost]]</f>
        <v>625548</v>
      </c>
      <c r="K945" s="65">
        <f xml:space="preserve"> CustomerData[[#This Row],[Quantity]] * CustomerData[[#This Row],[Price]]</f>
        <v>623517</v>
      </c>
      <c r="L945" s="65">
        <f xml:space="preserve"> CustomerData[[#This Row],[Price]] * CustomerData[[#This Row],[Discount]]</f>
        <v>76.75</v>
      </c>
      <c r="M945" s="67">
        <f xml:space="preserve"> (CustomerData[[#This Row],[Total_Revenue]]-CustomerData[[#This Row],[Discount_Amount]]) - CustomerData[[#This Row],[Total_Cost]]</f>
        <v>-2107.75</v>
      </c>
      <c r="N945" s="69" t="str">
        <f xml:space="preserve"> IF(CustomerData[[#This Row],[Profit/Loss]] &lt; 0, "Loss", IF(CustomerData[[#This Row],[Profit/Loss]] &gt; 0, "Profit"))</f>
        <v>Loss</v>
      </c>
    </row>
    <row r="946" spans="1:14" ht="15.75" customHeight="1" x14ac:dyDescent="0.25">
      <c r="A946" s="22">
        <v>945</v>
      </c>
      <c r="B946" s="22" t="s">
        <v>1135</v>
      </c>
      <c r="C946" s="22">
        <v>61</v>
      </c>
      <c r="D946" s="22" t="s">
        <v>192</v>
      </c>
      <c r="E94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46" s="22">
        <v>1583</v>
      </c>
      <c r="G946" s="22">
        <v>228</v>
      </c>
      <c r="H946" s="22">
        <v>424</v>
      </c>
      <c r="I94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46" s="65">
        <f xml:space="preserve"> CustomerData[[#This Row],[Quantity]] *CustomerData[[#This Row],[Cost]]</f>
        <v>360924</v>
      </c>
      <c r="K946" s="65">
        <f xml:space="preserve"> CustomerData[[#This Row],[Quantity]] * CustomerData[[#This Row],[Price]]</f>
        <v>671192</v>
      </c>
      <c r="L946" s="65">
        <f xml:space="preserve"> CustomerData[[#This Row],[Price]] * CustomerData[[#This Row],[Discount]]</f>
        <v>106</v>
      </c>
      <c r="M946" s="67">
        <f xml:space="preserve"> (CustomerData[[#This Row],[Total_Revenue]]-CustomerData[[#This Row],[Discount_Amount]]) - CustomerData[[#This Row],[Total_Cost]]</f>
        <v>310162</v>
      </c>
      <c r="N946" s="69" t="str">
        <f xml:space="preserve"> IF(CustomerData[[#This Row],[Profit/Loss]] &lt; 0, "Loss", IF(CustomerData[[#This Row],[Profit/Loss]] &gt; 0, "Profit"))</f>
        <v>Profit</v>
      </c>
    </row>
    <row r="947" spans="1:14" ht="15.75" customHeight="1" x14ac:dyDescent="0.25">
      <c r="A947" s="22">
        <v>946</v>
      </c>
      <c r="B947" s="22" t="s">
        <v>1136</v>
      </c>
      <c r="C947" s="22">
        <v>60</v>
      </c>
      <c r="D947" s="22" t="s">
        <v>192</v>
      </c>
      <c r="E94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47" s="22">
        <v>1353</v>
      </c>
      <c r="G947" s="22">
        <v>356</v>
      </c>
      <c r="H947" s="22">
        <v>510</v>
      </c>
      <c r="I94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47" s="65">
        <f xml:space="preserve"> CustomerData[[#This Row],[Quantity]] *CustomerData[[#This Row],[Cost]]</f>
        <v>481668</v>
      </c>
      <c r="K947" s="65">
        <f xml:space="preserve"> CustomerData[[#This Row],[Quantity]] * CustomerData[[#This Row],[Price]]</f>
        <v>690030</v>
      </c>
      <c r="L947" s="65">
        <f xml:space="preserve"> CustomerData[[#This Row],[Price]] * CustomerData[[#This Row],[Discount]]</f>
        <v>76.5</v>
      </c>
      <c r="M947" s="67">
        <f xml:space="preserve"> (CustomerData[[#This Row],[Total_Revenue]]-CustomerData[[#This Row],[Discount_Amount]]) - CustomerData[[#This Row],[Total_Cost]]</f>
        <v>208285.5</v>
      </c>
      <c r="N947" s="69" t="str">
        <f xml:space="preserve"> IF(CustomerData[[#This Row],[Profit/Loss]] &lt; 0, "Loss", IF(CustomerData[[#This Row],[Profit/Loss]] &gt; 0, "Profit"))</f>
        <v>Profit</v>
      </c>
    </row>
    <row r="948" spans="1:14" ht="15.75" customHeight="1" x14ac:dyDescent="0.25">
      <c r="A948" s="22">
        <v>947</v>
      </c>
      <c r="B948" s="22" t="s">
        <v>1137</v>
      </c>
      <c r="C948" s="22">
        <v>51</v>
      </c>
      <c r="D948" s="22" t="s">
        <v>192</v>
      </c>
      <c r="E94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48" s="22">
        <v>2334</v>
      </c>
      <c r="G948" s="22">
        <v>377</v>
      </c>
      <c r="H948" s="22">
        <v>497</v>
      </c>
      <c r="I94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48" s="65">
        <f xml:space="preserve"> CustomerData[[#This Row],[Quantity]] *CustomerData[[#This Row],[Cost]]</f>
        <v>879918</v>
      </c>
      <c r="K948" s="65">
        <f xml:space="preserve"> CustomerData[[#This Row],[Quantity]] * CustomerData[[#This Row],[Price]]</f>
        <v>1159998</v>
      </c>
      <c r="L948" s="65">
        <f xml:space="preserve"> CustomerData[[#This Row],[Price]] * CustomerData[[#This Row],[Discount]]</f>
        <v>124.25</v>
      </c>
      <c r="M948" s="67">
        <f xml:space="preserve"> (CustomerData[[#This Row],[Total_Revenue]]-CustomerData[[#This Row],[Discount_Amount]]) - CustomerData[[#This Row],[Total_Cost]]</f>
        <v>279955.75</v>
      </c>
      <c r="N948" s="69" t="str">
        <f xml:space="preserve"> IF(CustomerData[[#This Row],[Profit/Loss]] &lt; 0, "Loss", IF(CustomerData[[#This Row],[Profit/Loss]] &gt; 0, "Profit"))</f>
        <v>Profit</v>
      </c>
    </row>
    <row r="949" spans="1:14" ht="15.75" customHeight="1" x14ac:dyDescent="0.25">
      <c r="A949" s="22">
        <v>948</v>
      </c>
      <c r="B949" s="22" t="s">
        <v>1138</v>
      </c>
      <c r="C949" s="22">
        <v>60</v>
      </c>
      <c r="D949" s="22" t="s">
        <v>192</v>
      </c>
      <c r="E94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49" s="22">
        <v>1528</v>
      </c>
      <c r="G949" s="22">
        <v>209</v>
      </c>
      <c r="H949" s="22">
        <v>369</v>
      </c>
      <c r="I94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49" s="65">
        <f xml:space="preserve"> CustomerData[[#This Row],[Quantity]] *CustomerData[[#This Row],[Cost]]</f>
        <v>319352</v>
      </c>
      <c r="K949" s="65">
        <f xml:space="preserve"> CustomerData[[#This Row],[Quantity]] * CustomerData[[#This Row],[Price]]</f>
        <v>563832</v>
      </c>
      <c r="L949" s="65">
        <f xml:space="preserve"> CustomerData[[#This Row],[Price]] * CustomerData[[#This Row],[Discount]]</f>
        <v>92.25</v>
      </c>
      <c r="M949" s="67">
        <f xml:space="preserve"> (CustomerData[[#This Row],[Total_Revenue]]-CustomerData[[#This Row],[Discount_Amount]]) - CustomerData[[#This Row],[Total_Cost]]</f>
        <v>244387.75</v>
      </c>
      <c r="N949" s="69" t="str">
        <f xml:space="preserve"> IF(CustomerData[[#This Row],[Profit/Loss]] &lt; 0, "Loss", IF(CustomerData[[#This Row],[Profit/Loss]] &gt; 0, "Profit"))</f>
        <v>Profit</v>
      </c>
    </row>
    <row r="950" spans="1:14" ht="15.75" customHeight="1" x14ac:dyDescent="0.25">
      <c r="A950" s="22">
        <v>949</v>
      </c>
      <c r="B950" s="22" t="s">
        <v>1139</v>
      </c>
      <c r="C950" s="22">
        <v>54</v>
      </c>
      <c r="D950" s="22" t="s">
        <v>192</v>
      </c>
      <c r="E95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50" s="22">
        <v>2378</v>
      </c>
      <c r="G950" s="22">
        <v>154</v>
      </c>
      <c r="H950" s="22">
        <v>507</v>
      </c>
      <c r="I95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50" s="65">
        <f xml:space="preserve"> CustomerData[[#This Row],[Quantity]] *CustomerData[[#This Row],[Cost]]</f>
        <v>366212</v>
      </c>
      <c r="K950" s="65">
        <f xml:space="preserve"> CustomerData[[#This Row],[Quantity]] * CustomerData[[#This Row],[Price]]</f>
        <v>1205646</v>
      </c>
      <c r="L950" s="65">
        <f xml:space="preserve"> CustomerData[[#This Row],[Price]] * CustomerData[[#This Row],[Discount]]</f>
        <v>126.75</v>
      </c>
      <c r="M950" s="67">
        <f xml:space="preserve"> (CustomerData[[#This Row],[Total_Revenue]]-CustomerData[[#This Row],[Discount_Amount]]) - CustomerData[[#This Row],[Total_Cost]]</f>
        <v>839307.25</v>
      </c>
      <c r="N950" s="69" t="str">
        <f xml:space="preserve"> IF(CustomerData[[#This Row],[Profit/Loss]] &lt; 0, "Loss", IF(CustomerData[[#This Row],[Profit/Loss]] &gt; 0, "Profit"))</f>
        <v>Profit</v>
      </c>
    </row>
    <row r="951" spans="1:14" ht="15.75" customHeight="1" x14ac:dyDescent="0.25">
      <c r="A951" s="22">
        <v>950</v>
      </c>
      <c r="B951" s="22" t="s">
        <v>1140</v>
      </c>
      <c r="C951" s="22">
        <v>85</v>
      </c>
      <c r="D951" s="22" t="s">
        <v>190</v>
      </c>
      <c r="E95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51" s="22">
        <v>1550</v>
      </c>
      <c r="G951" s="22">
        <v>320</v>
      </c>
      <c r="H951" s="22">
        <v>231</v>
      </c>
      <c r="I95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51" s="65">
        <f xml:space="preserve"> CustomerData[[#This Row],[Quantity]] *CustomerData[[#This Row],[Cost]]</f>
        <v>496000</v>
      </c>
      <c r="K951" s="65">
        <f xml:space="preserve"> CustomerData[[#This Row],[Quantity]] * CustomerData[[#This Row],[Price]]</f>
        <v>358050</v>
      </c>
      <c r="L951" s="65">
        <f xml:space="preserve"> CustomerData[[#This Row],[Price]] * CustomerData[[#This Row],[Discount]]</f>
        <v>57.75</v>
      </c>
      <c r="M951" s="67">
        <f xml:space="preserve"> (CustomerData[[#This Row],[Total_Revenue]]-CustomerData[[#This Row],[Discount_Amount]]) - CustomerData[[#This Row],[Total_Cost]]</f>
        <v>-138007.75</v>
      </c>
      <c r="N951" s="69" t="str">
        <f xml:space="preserve"> IF(CustomerData[[#This Row],[Profit/Loss]] &lt; 0, "Loss", IF(CustomerData[[#This Row],[Profit/Loss]] &gt; 0, "Profit"))</f>
        <v>Loss</v>
      </c>
    </row>
    <row r="952" spans="1:14" ht="15.75" customHeight="1" x14ac:dyDescent="0.25">
      <c r="A952" s="22">
        <v>951</v>
      </c>
      <c r="B952" s="22" t="s">
        <v>1141</v>
      </c>
      <c r="C952" s="22">
        <v>16</v>
      </c>
      <c r="D952" s="22" t="s">
        <v>190</v>
      </c>
      <c r="E95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52" s="22">
        <v>2322</v>
      </c>
      <c r="G952" s="22">
        <v>278</v>
      </c>
      <c r="H952" s="22">
        <v>394</v>
      </c>
      <c r="I95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52" s="65">
        <f xml:space="preserve"> CustomerData[[#This Row],[Quantity]] *CustomerData[[#This Row],[Cost]]</f>
        <v>645516</v>
      </c>
      <c r="K952" s="65">
        <f xml:space="preserve"> CustomerData[[#This Row],[Quantity]] * CustomerData[[#This Row],[Price]]</f>
        <v>914868</v>
      </c>
      <c r="L952" s="65">
        <f xml:space="preserve"> CustomerData[[#This Row],[Price]] * CustomerData[[#This Row],[Discount]]</f>
        <v>98.5</v>
      </c>
      <c r="M952" s="67">
        <f xml:space="preserve"> (CustomerData[[#This Row],[Total_Revenue]]-CustomerData[[#This Row],[Discount_Amount]]) - CustomerData[[#This Row],[Total_Cost]]</f>
        <v>269253.5</v>
      </c>
      <c r="N952" s="69" t="str">
        <f xml:space="preserve"> IF(CustomerData[[#This Row],[Profit/Loss]] &lt; 0, "Loss", IF(CustomerData[[#This Row],[Profit/Loss]] &gt; 0, "Profit"))</f>
        <v>Profit</v>
      </c>
    </row>
    <row r="953" spans="1:14" ht="15.75" customHeight="1" x14ac:dyDescent="0.25">
      <c r="A953" s="22">
        <v>952</v>
      </c>
      <c r="B953" s="22" t="s">
        <v>1142</v>
      </c>
      <c r="C953" s="22">
        <v>48</v>
      </c>
      <c r="D953" s="22" t="s">
        <v>192</v>
      </c>
      <c r="E95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53" s="22">
        <v>2236</v>
      </c>
      <c r="G953" s="22">
        <v>160</v>
      </c>
      <c r="H953" s="22">
        <v>317</v>
      </c>
      <c r="I95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53" s="65">
        <f xml:space="preserve"> CustomerData[[#This Row],[Quantity]] *CustomerData[[#This Row],[Cost]]</f>
        <v>357760</v>
      </c>
      <c r="K953" s="65">
        <f xml:space="preserve"> CustomerData[[#This Row],[Quantity]] * CustomerData[[#This Row],[Price]]</f>
        <v>708812</v>
      </c>
      <c r="L953" s="65">
        <f xml:space="preserve"> CustomerData[[#This Row],[Price]] * CustomerData[[#This Row],[Discount]]</f>
        <v>79.25</v>
      </c>
      <c r="M953" s="67">
        <f xml:space="preserve"> (CustomerData[[#This Row],[Total_Revenue]]-CustomerData[[#This Row],[Discount_Amount]]) - CustomerData[[#This Row],[Total_Cost]]</f>
        <v>350972.75</v>
      </c>
      <c r="N953" s="69" t="str">
        <f xml:space="preserve"> IF(CustomerData[[#This Row],[Profit/Loss]] &lt; 0, "Loss", IF(CustomerData[[#This Row],[Profit/Loss]] &gt; 0, "Profit"))</f>
        <v>Profit</v>
      </c>
    </row>
    <row r="954" spans="1:14" ht="15.75" customHeight="1" x14ac:dyDescent="0.25">
      <c r="A954" s="22">
        <v>953</v>
      </c>
      <c r="B954" s="22" t="s">
        <v>1143</v>
      </c>
      <c r="C954" s="22">
        <v>53</v>
      </c>
      <c r="D954" s="22" t="s">
        <v>192</v>
      </c>
      <c r="E95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54" s="22">
        <v>2351</v>
      </c>
      <c r="G954" s="22">
        <v>269</v>
      </c>
      <c r="H954" s="22">
        <v>363</v>
      </c>
      <c r="I95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54" s="65">
        <f xml:space="preserve"> CustomerData[[#This Row],[Quantity]] *CustomerData[[#This Row],[Cost]]</f>
        <v>632419</v>
      </c>
      <c r="K954" s="65">
        <f xml:space="preserve"> CustomerData[[#This Row],[Quantity]] * CustomerData[[#This Row],[Price]]</f>
        <v>853413</v>
      </c>
      <c r="L954" s="65">
        <f xml:space="preserve"> CustomerData[[#This Row],[Price]] * CustomerData[[#This Row],[Discount]]</f>
        <v>90.75</v>
      </c>
      <c r="M954" s="67">
        <f xml:space="preserve"> (CustomerData[[#This Row],[Total_Revenue]]-CustomerData[[#This Row],[Discount_Amount]]) - CustomerData[[#This Row],[Total_Cost]]</f>
        <v>220903.25</v>
      </c>
      <c r="N954" s="69" t="str">
        <f xml:space="preserve"> IF(CustomerData[[#This Row],[Profit/Loss]] &lt; 0, "Loss", IF(CustomerData[[#This Row],[Profit/Loss]] &gt; 0, "Profit"))</f>
        <v>Profit</v>
      </c>
    </row>
    <row r="955" spans="1:14" ht="15.75" customHeight="1" x14ac:dyDescent="0.25">
      <c r="A955" s="22">
        <v>954</v>
      </c>
      <c r="B955" s="22" t="s">
        <v>1144</v>
      </c>
      <c r="C955" s="22">
        <v>21</v>
      </c>
      <c r="D955" s="22" t="s">
        <v>192</v>
      </c>
      <c r="E95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55" s="22">
        <v>1026</v>
      </c>
      <c r="G955" s="22">
        <v>217</v>
      </c>
      <c r="H955" s="22">
        <v>391</v>
      </c>
      <c r="I95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55" s="65">
        <f xml:space="preserve"> CustomerData[[#This Row],[Quantity]] *CustomerData[[#This Row],[Cost]]</f>
        <v>222642</v>
      </c>
      <c r="K955" s="65">
        <f xml:space="preserve"> CustomerData[[#This Row],[Quantity]] * CustomerData[[#This Row],[Price]]</f>
        <v>401166</v>
      </c>
      <c r="L955" s="65">
        <f xml:space="preserve"> CustomerData[[#This Row],[Price]] * CustomerData[[#This Row],[Discount]]</f>
        <v>58.65</v>
      </c>
      <c r="M955" s="67">
        <f xml:space="preserve"> (CustomerData[[#This Row],[Total_Revenue]]-CustomerData[[#This Row],[Discount_Amount]]) - CustomerData[[#This Row],[Total_Cost]]</f>
        <v>178465.34999999998</v>
      </c>
      <c r="N955" s="69" t="str">
        <f xml:space="preserve"> IF(CustomerData[[#This Row],[Profit/Loss]] &lt; 0, "Loss", IF(CustomerData[[#This Row],[Profit/Loss]] &gt; 0, "Profit"))</f>
        <v>Profit</v>
      </c>
    </row>
    <row r="956" spans="1:14" ht="15.75" customHeight="1" x14ac:dyDescent="0.25">
      <c r="A956" s="22">
        <v>955</v>
      </c>
      <c r="B956" s="22" t="s">
        <v>1145</v>
      </c>
      <c r="C956" s="22">
        <v>60</v>
      </c>
      <c r="D956" s="22" t="s">
        <v>190</v>
      </c>
      <c r="E95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56" s="22">
        <v>1651</v>
      </c>
      <c r="G956" s="22">
        <v>222</v>
      </c>
      <c r="H956" s="22">
        <v>432</v>
      </c>
      <c r="I95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56" s="65">
        <f xml:space="preserve"> CustomerData[[#This Row],[Quantity]] *CustomerData[[#This Row],[Cost]]</f>
        <v>366522</v>
      </c>
      <c r="K956" s="65">
        <f xml:space="preserve"> CustomerData[[#This Row],[Quantity]] * CustomerData[[#This Row],[Price]]</f>
        <v>713232</v>
      </c>
      <c r="L956" s="65">
        <f xml:space="preserve"> CustomerData[[#This Row],[Price]] * CustomerData[[#This Row],[Discount]]</f>
        <v>108</v>
      </c>
      <c r="M956" s="67">
        <f xml:space="preserve"> (CustomerData[[#This Row],[Total_Revenue]]-CustomerData[[#This Row],[Discount_Amount]]) - CustomerData[[#This Row],[Total_Cost]]</f>
        <v>346602</v>
      </c>
      <c r="N956" s="69" t="str">
        <f xml:space="preserve"> IF(CustomerData[[#This Row],[Profit/Loss]] &lt; 0, "Loss", IF(CustomerData[[#This Row],[Profit/Loss]] &gt; 0, "Profit"))</f>
        <v>Profit</v>
      </c>
    </row>
    <row r="957" spans="1:14" ht="15.75" customHeight="1" x14ac:dyDescent="0.25">
      <c r="A957" s="22">
        <v>956</v>
      </c>
      <c r="B957" s="22" t="s">
        <v>1146</v>
      </c>
      <c r="C957" s="22">
        <v>76</v>
      </c>
      <c r="D957" s="22" t="s">
        <v>190</v>
      </c>
      <c r="E95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57" s="22">
        <v>1140</v>
      </c>
      <c r="G957" s="22">
        <v>204</v>
      </c>
      <c r="H957" s="22">
        <v>444</v>
      </c>
      <c r="I95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57" s="65">
        <f xml:space="preserve"> CustomerData[[#This Row],[Quantity]] *CustomerData[[#This Row],[Cost]]</f>
        <v>232560</v>
      </c>
      <c r="K957" s="65">
        <f xml:space="preserve"> CustomerData[[#This Row],[Quantity]] * CustomerData[[#This Row],[Price]]</f>
        <v>506160</v>
      </c>
      <c r="L957" s="65">
        <f xml:space="preserve"> CustomerData[[#This Row],[Price]] * CustomerData[[#This Row],[Discount]]</f>
        <v>66.599999999999994</v>
      </c>
      <c r="M957" s="67">
        <f xml:space="preserve"> (CustomerData[[#This Row],[Total_Revenue]]-CustomerData[[#This Row],[Discount_Amount]]) - CustomerData[[#This Row],[Total_Cost]]</f>
        <v>273533.40000000002</v>
      </c>
      <c r="N957" s="69" t="str">
        <f xml:space="preserve"> IF(CustomerData[[#This Row],[Profit/Loss]] &lt; 0, "Loss", IF(CustomerData[[#This Row],[Profit/Loss]] &gt; 0, "Profit"))</f>
        <v>Profit</v>
      </c>
    </row>
    <row r="958" spans="1:14" ht="15.75" customHeight="1" x14ac:dyDescent="0.25">
      <c r="A958" s="22">
        <v>957</v>
      </c>
      <c r="B958" s="22" t="s">
        <v>1147</v>
      </c>
      <c r="C958" s="22">
        <v>35</v>
      </c>
      <c r="D958" s="22" t="s">
        <v>192</v>
      </c>
      <c r="E95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58" s="22">
        <v>2031</v>
      </c>
      <c r="G958" s="22">
        <v>316</v>
      </c>
      <c r="H958" s="22">
        <v>272</v>
      </c>
      <c r="I95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58" s="65">
        <f xml:space="preserve"> CustomerData[[#This Row],[Quantity]] *CustomerData[[#This Row],[Cost]]</f>
        <v>641796</v>
      </c>
      <c r="K958" s="65">
        <f xml:space="preserve"> CustomerData[[#This Row],[Quantity]] * CustomerData[[#This Row],[Price]]</f>
        <v>552432</v>
      </c>
      <c r="L958" s="65">
        <f xml:space="preserve"> CustomerData[[#This Row],[Price]] * CustomerData[[#This Row],[Discount]]</f>
        <v>68</v>
      </c>
      <c r="M958" s="67">
        <f xml:space="preserve"> (CustomerData[[#This Row],[Total_Revenue]]-CustomerData[[#This Row],[Discount_Amount]]) - CustomerData[[#This Row],[Total_Cost]]</f>
        <v>-89432</v>
      </c>
      <c r="N958" s="69" t="str">
        <f xml:space="preserve"> IF(CustomerData[[#This Row],[Profit/Loss]] &lt; 0, "Loss", IF(CustomerData[[#This Row],[Profit/Loss]] &gt; 0, "Profit"))</f>
        <v>Loss</v>
      </c>
    </row>
    <row r="959" spans="1:14" ht="15.75" customHeight="1" x14ac:dyDescent="0.25">
      <c r="A959" s="22">
        <v>958</v>
      </c>
      <c r="B959" s="22" t="s">
        <v>1148</v>
      </c>
      <c r="C959" s="22">
        <v>49</v>
      </c>
      <c r="D959" s="22" t="s">
        <v>190</v>
      </c>
      <c r="E95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59" s="22">
        <v>1100</v>
      </c>
      <c r="G959" s="22">
        <v>389</v>
      </c>
      <c r="H959" s="22">
        <v>235</v>
      </c>
      <c r="I95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59" s="65">
        <f xml:space="preserve"> CustomerData[[#This Row],[Quantity]] *CustomerData[[#This Row],[Cost]]</f>
        <v>427900</v>
      </c>
      <c r="K959" s="65">
        <f xml:space="preserve"> CustomerData[[#This Row],[Quantity]] * CustomerData[[#This Row],[Price]]</f>
        <v>258500</v>
      </c>
      <c r="L959" s="65">
        <f xml:space="preserve"> CustomerData[[#This Row],[Price]] * CustomerData[[#This Row],[Discount]]</f>
        <v>35.25</v>
      </c>
      <c r="M959" s="67">
        <f xml:space="preserve"> (CustomerData[[#This Row],[Total_Revenue]]-CustomerData[[#This Row],[Discount_Amount]]) - CustomerData[[#This Row],[Total_Cost]]</f>
        <v>-169435.25</v>
      </c>
      <c r="N959" s="69" t="str">
        <f xml:space="preserve"> IF(CustomerData[[#This Row],[Profit/Loss]] &lt; 0, "Loss", IF(CustomerData[[#This Row],[Profit/Loss]] &gt; 0, "Profit"))</f>
        <v>Loss</v>
      </c>
    </row>
    <row r="960" spans="1:14" ht="15.75" customHeight="1" x14ac:dyDescent="0.25">
      <c r="A960" s="22">
        <v>959</v>
      </c>
      <c r="B960" s="22" t="s">
        <v>1149</v>
      </c>
      <c r="C960" s="22">
        <v>77</v>
      </c>
      <c r="D960" s="22" t="s">
        <v>192</v>
      </c>
      <c r="E96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60" s="22">
        <v>2432</v>
      </c>
      <c r="G960" s="22">
        <v>237</v>
      </c>
      <c r="H960" s="22">
        <v>360</v>
      </c>
      <c r="I96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60" s="65">
        <f xml:space="preserve"> CustomerData[[#This Row],[Quantity]] *CustomerData[[#This Row],[Cost]]</f>
        <v>576384</v>
      </c>
      <c r="K960" s="65">
        <f xml:space="preserve"> CustomerData[[#This Row],[Quantity]] * CustomerData[[#This Row],[Price]]</f>
        <v>875520</v>
      </c>
      <c r="L960" s="65">
        <f xml:space="preserve"> CustomerData[[#This Row],[Price]] * CustomerData[[#This Row],[Discount]]</f>
        <v>90</v>
      </c>
      <c r="M960" s="67">
        <f xml:space="preserve"> (CustomerData[[#This Row],[Total_Revenue]]-CustomerData[[#This Row],[Discount_Amount]]) - CustomerData[[#This Row],[Total_Cost]]</f>
        <v>299046</v>
      </c>
      <c r="N960" s="69" t="str">
        <f xml:space="preserve"> IF(CustomerData[[#This Row],[Profit/Loss]] &lt; 0, "Loss", IF(CustomerData[[#This Row],[Profit/Loss]] &gt; 0, "Profit"))</f>
        <v>Profit</v>
      </c>
    </row>
    <row r="961" spans="1:14" ht="15.75" customHeight="1" x14ac:dyDescent="0.25">
      <c r="A961" s="22">
        <v>960</v>
      </c>
      <c r="B961" s="22" t="s">
        <v>1150</v>
      </c>
      <c r="C961" s="22">
        <v>31</v>
      </c>
      <c r="D961" s="22" t="s">
        <v>192</v>
      </c>
      <c r="E96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61" s="22">
        <v>2259</v>
      </c>
      <c r="G961" s="22">
        <v>255</v>
      </c>
      <c r="H961" s="22">
        <v>420</v>
      </c>
      <c r="I96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61" s="65">
        <f xml:space="preserve"> CustomerData[[#This Row],[Quantity]] *CustomerData[[#This Row],[Cost]]</f>
        <v>576045</v>
      </c>
      <c r="K961" s="65">
        <f xml:space="preserve"> CustomerData[[#This Row],[Quantity]] * CustomerData[[#This Row],[Price]]</f>
        <v>948780</v>
      </c>
      <c r="L961" s="65">
        <f xml:space="preserve"> CustomerData[[#This Row],[Price]] * CustomerData[[#This Row],[Discount]]</f>
        <v>105</v>
      </c>
      <c r="M961" s="67">
        <f xml:space="preserve"> (CustomerData[[#This Row],[Total_Revenue]]-CustomerData[[#This Row],[Discount_Amount]]) - CustomerData[[#This Row],[Total_Cost]]</f>
        <v>372630</v>
      </c>
      <c r="N961" s="69" t="str">
        <f xml:space="preserve"> IF(CustomerData[[#This Row],[Profit/Loss]] &lt; 0, "Loss", IF(CustomerData[[#This Row],[Profit/Loss]] &gt; 0, "Profit"))</f>
        <v>Profit</v>
      </c>
    </row>
    <row r="962" spans="1:14" ht="15.75" customHeight="1" x14ac:dyDescent="0.25">
      <c r="A962" s="22">
        <v>961</v>
      </c>
      <c r="B962" s="22" t="s">
        <v>1151</v>
      </c>
      <c r="C962" s="22">
        <v>46</v>
      </c>
      <c r="D962" s="22" t="s">
        <v>190</v>
      </c>
      <c r="E96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62" s="22">
        <v>1141</v>
      </c>
      <c r="G962" s="22">
        <v>339</v>
      </c>
      <c r="H962" s="22">
        <v>292</v>
      </c>
      <c r="I96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62" s="65">
        <f xml:space="preserve"> CustomerData[[#This Row],[Quantity]] *CustomerData[[#This Row],[Cost]]</f>
        <v>386799</v>
      </c>
      <c r="K962" s="65">
        <f xml:space="preserve"> CustomerData[[#This Row],[Quantity]] * CustomerData[[#This Row],[Price]]</f>
        <v>333172</v>
      </c>
      <c r="L962" s="65">
        <f xml:space="preserve"> CustomerData[[#This Row],[Price]] * CustomerData[[#This Row],[Discount]]</f>
        <v>43.8</v>
      </c>
      <c r="M962" s="67">
        <f xml:space="preserve"> (CustomerData[[#This Row],[Total_Revenue]]-CustomerData[[#This Row],[Discount_Amount]]) - CustomerData[[#This Row],[Total_Cost]]</f>
        <v>-53670.799999999988</v>
      </c>
      <c r="N962" s="69" t="str">
        <f xml:space="preserve"> IF(CustomerData[[#This Row],[Profit/Loss]] &lt; 0, "Loss", IF(CustomerData[[#This Row],[Profit/Loss]] &gt; 0, "Profit"))</f>
        <v>Loss</v>
      </c>
    </row>
    <row r="963" spans="1:14" ht="15.75" customHeight="1" x14ac:dyDescent="0.25">
      <c r="A963" s="22">
        <v>962</v>
      </c>
      <c r="B963" s="22" t="s">
        <v>1152</v>
      </c>
      <c r="C963" s="22">
        <v>72</v>
      </c>
      <c r="D963" s="22" t="s">
        <v>190</v>
      </c>
      <c r="E96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63" s="22">
        <v>2176</v>
      </c>
      <c r="G963" s="22">
        <v>118</v>
      </c>
      <c r="H963" s="22">
        <v>258</v>
      </c>
      <c r="I96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63" s="65">
        <f xml:space="preserve"> CustomerData[[#This Row],[Quantity]] *CustomerData[[#This Row],[Cost]]</f>
        <v>256768</v>
      </c>
      <c r="K963" s="65">
        <f xml:space="preserve"> CustomerData[[#This Row],[Quantity]] * CustomerData[[#This Row],[Price]]</f>
        <v>561408</v>
      </c>
      <c r="L963" s="65">
        <f xml:space="preserve"> CustomerData[[#This Row],[Price]] * CustomerData[[#This Row],[Discount]]</f>
        <v>64.5</v>
      </c>
      <c r="M963" s="67">
        <f xml:space="preserve"> (CustomerData[[#This Row],[Total_Revenue]]-CustomerData[[#This Row],[Discount_Amount]]) - CustomerData[[#This Row],[Total_Cost]]</f>
        <v>304575.5</v>
      </c>
      <c r="N963" s="69" t="str">
        <f xml:space="preserve"> IF(CustomerData[[#This Row],[Profit/Loss]] &lt; 0, "Loss", IF(CustomerData[[#This Row],[Profit/Loss]] &gt; 0, "Profit"))</f>
        <v>Profit</v>
      </c>
    </row>
    <row r="964" spans="1:14" ht="15.75" customHeight="1" x14ac:dyDescent="0.25">
      <c r="A964" s="22">
        <v>963</v>
      </c>
      <c r="B964" s="22" t="s">
        <v>1153</v>
      </c>
      <c r="C964" s="22">
        <v>49</v>
      </c>
      <c r="D964" s="22" t="s">
        <v>190</v>
      </c>
      <c r="E96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64" s="22">
        <v>1220</v>
      </c>
      <c r="G964" s="22">
        <v>308</v>
      </c>
      <c r="H964" s="22">
        <v>210</v>
      </c>
      <c r="I96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64" s="65">
        <f xml:space="preserve"> CustomerData[[#This Row],[Quantity]] *CustomerData[[#This Row],[Cost]]</f>
        <v>375760</v>
      </c>
      <c r="K964" s="65">
        <f xml:space="preserve"> CustomerData[[#This Row],[Quantity]] * CustomerData[[#This Row],[Price]]</f>
        <v>256200</v>
      </c>
      <c r="L964" s="65">
        <f xml:space="preserve"> CustomerData[[#This Row],[Price]] * CustomerData[[#This Row],[Discount]]</f>
        <v>31.5</v>
      </c>
      <c r="M964" s="67">
        <f xml:space="preserve"> (CustomerData[[#This Row],[Total_Revenue]]-CustomerData[[#This Row],[Discount_Amount]]) - CustomerData[[#This Row],[Total_Cost]]</f>
        <v>-119591.5</v>
      </c>
      <c r="N964" s="69" t="str">
        <f xml:space="preserve"> IF(CustomerData[[#This Row],[Profit/Loss]] &lt; 0, "Loss", IF(CustomerData[[#This Row],[Profit/Loss]] &gt; 0, "Profit"))</f>
        <v>Loss</v>
      </c>
    </row>
    <row r="965" spans="1:14" ht="15.75" customHeight="1" x14ac:dyDescent="0.25">
      <c r="A965" s="22">
        <v>964</v>
      </c>
      <c r="B965" s="22" t="s">
        <v>1154</v>
      </c>
      <c r="C965" s="22">
        <v>51</v>
      </c>
      <c r="D965" s="22" t="s">
        <v>190</v>
      </c>
      <c r="E96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65" s="22">
        <v>1878</v>
      </c>
      <c r="G965" s="22">
        <v>387</v>
      </c>
      <c r="H965" s="22">
        <v>397</v>
      </c>
      <c r="I96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65" s="65">
        <f xml:space="preserve"> CustomerData[[#This Row],[Quantity]] *CustomerData[[#This Row],[Cost]]</f>
        <v>726786</v>
      </c>
      <c r="K965" s="65">
        <f xml:space="preserve"> CustomerData[[#This Row],[Quantity]] * CustomerData[[#This Row],[Price]]</f>
        <v>745566</v>
      </c>
      <c r="L965" s="65">
        <f xml:space="preserve"> CustomerData[[#This Row],[Price]] * CustomerData[[#This Row],[Discount]]</f>
        <v>99.25</v>
      </c>
      <c r="M965" s="67">
        <f xml:space="preserve"> (CustomerData[[#This Row],[Total_Revenue]]-CustomerData[[#This Row],[Discount_Amount]]) - CustomerData[[#This Row],[Total_Cost]]</f>
        <v>18680.75</v>
      </c>
      <c r="N965" s="69" t="str">
        <f xml:space="preserve"> IF(CustomerData[[#This Row],[Profit/Loss]] &lt; 0, "Loss", IF(CustomerData[[#This Row],[Profit/Loss]] &gt; 0, "Profit"))</f>
        <v>Profit</v>
      </c>
    </row>
    <row r="966" spans="1:14" ht="15.75" customHeight="1" x14ac:dyDescent="0.25">
      <c r="A966" s="22">
        <v>965</v>
      </c>
      <c r="B966" s="22" t="s">
        <v>1155</v>
      </c>
      <c r="C966" s="22">
        <v>79</v>
      </c>
      <c r="D966" s="22" t="s">
        <v>190</v>
      </c>
      <c r="E96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66" s="22">
        <v>1028</v>
      </c>
      <c r="G966" s="22">
        <v>148</v>
      </c>
      <c r="H966" s="22">
        <v>532</v>
      </c>
      <c r="I96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66" s="65">
        <f xml:space="preserve"> CustomerData[[#This Row],[Quantity]] *CustomerData[[#This Row],[Cost]]</f>
        <v>152144</v>
      </c>
      <c r="K966" s="65">
        <f xml:space="preserve"> CustomerData[[#This Row],[Quantity]] * CustomerData[[#This Row],[Price]]</f>
        <v>546896</v>
      </c>
      <c r="L966" s="65">
        <f xml:space="preserve"> CustomerData[[#This Row],[Price]] * CustomerData[[#This Row],[Discount]]</f>
        <v>79.8</v>
      </c>
      <c r="M966" s="67">
        <f xml:space="preserve"> (CustomerData[[#This Row],[Total_Revenue]]-CustomerData[[#This Row],[Discount_Amount]]) - CustomerData[[#This Row],[Total_Cost]]</f>
        <v>394672.19999999995</v>
      </c>
      <c r="N966" s="69" t="str">
        <f xml:space="preserve"> IF(CustomerData[[#This Row],[Profit/Loss]] &lt; 0, "Loss", IF(CustomerData[[#This Row],[Profit/Loss]] &gt; 0, "Profit"))</f>
        <v>Profit</v>
      </c>
    </row>
    <row r="967" spans="1:14" ht="15.75" customHeight="1" x14ac:dyDescent="0.25">
      <c r="A967" s="22">
        <v>966</v>
      </c>
      <c r="B967" s="22" t="s">
        <v>1156</v>
      </c>
      <c r="C967" s="22">
        <v>47</v>
      </c>
      <c r="D967" s="22" t="s">
        <v>192</v>
      </c>
      <c r="E96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67" s="22">
        <v>1917</v>
      </c>
      <c r="G967" s="22">
        <v>374</v>
      </c>
      <c r="H967" s="22">
        <v>290</v>
      </c>
      <c r="I96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67" s="65">
        <f xml:space="preserve"> CustomerData[[#This Row],[Quantity]] *CustomerData[[#This Row],[Cost]]</f>
        <v>716958</v>
      </c>
      <c r="K967" s="65">
        <f xml:space="preserve"> CustomerData[[#This Row],[Quantity]] * CustomerData[[#This Row],[Price]]</f>
        <v>555930</v>
      </c>
      <c r="L967" s="65">
        <f xml:space="preserve"> CustomerData[[#This Row],[Price]] * CustomerData[[#This Row],[Discount]]</f>
        <v>72.5</v>
      </c>
      <c r="M967" s="67">
        <f xml:space="preserve"> (CustomerData[[#This Row],[Total_Revenue]]-CustomerData[[#This Row],[Discount_Amount]]) - CustomerData[[#This Row],[Total_Cost]]</f>
        <v>-161100.5</v>
      </c>
      <c r="N967" s="69" t="str">
        <f xml:space="preserve"> IF(CustomerData[[#This Row],[Profit/Loss]] &lt; 0, "Loss", IF(CustomerData[[#This Row],[Profit/Loss]] &gt; 0, "Profit"))</f>
        <v>Loss</v>
      </c>
    </row>
    <row r="968" spans="1:14" ht="15.75" customHeight="1" x14ac:dyDescent="0.25">
      <c r="A968" s="22">
        <v>967</v>
      </c>
      <c r="B968" s="22" t="s">
        <v>1157</v>
      </c>
      <c r="C968" s="22">
        <v>33</v>
      </c>
      <c r="D968" s="22" t="s">
        <v>192</v>
      </c>
      <c r="E96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68" s="22">
        <v>2322</v>
      </c>
      <c r="G968" s="22">
        <v>118</v>
      </c>
      <c r="H968" s="22">
        <v>295</v>
      </c>
      <c r="I96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68" s="65">
        <f xml:space="preserve"> CustomerData[[#This Row],[Quantity]] *CustomerData[[#This Row],[Cost]]</f>
        <v>273996</v>
      </c>
      <c r="K968" s="65">
        <f xml:space="preserve"> CustomerData[[#This Row],[Quantity]] * CustomerData[[#This Row],[Price]]</f>
        <v>684990</v>
      </c>
      <c r="L968" s="65">
        <f xml:space="preserve"> CustomerData[[#This Row],[Price]] * CustomerData[[#This Row],[Discount]]</f>
        <v>73.75</v>
      </c>
      <c r="M968" s="67">
        <f xml:space="preserve"> (CustomerData[[#This Row],[Total_Revenue]]-CustomerData[[#This Row],[Discount_Amount]]) - CustomerData[[#This Row],[Total_Cost]]</f>
        <v>410920.25</v>
      </c>
      <c r="N968" s="69" t="str">
        <f xml:space="preserve"> IF(CustomerData[[#This Row],[Profit/Loss]] &lt; 0, "Loss", IF(CustomerData[[#This Row],[Profit/Loss]] &gt; 0, "Profit"))</f>
        <v>Profit</v>
      </c>
    </row>
    <row r="969" spans="1:14" ht="15.75" customHeight="1" x14ac:dyDescent="0.25">
      <c r="A969" s="22">
        <v>968</v>
      </c>
      <c r="B969" s="22" t="s">
        <v>1158</v>
      </c>
      <c r="C969" s="22">
        <v>41</v>
      </c>
      <c r="D969" s="22" t="s">
        <v>190</v>
      </c>
      <c r="E96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69" s="22">
        <v>1692</v>
      </c>
      <c r="G969" s="22">
        <v>357</v>
      </c>
      <c r="H969" s="22">
        <v>406</v>
      </c>
      <c r="I96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69" s="65">
        <f xml:space="preserve"> CustomerData[[#This Row],[Quantity]] *CustomerData[[#This Row],[Cost]]</f>
        <v>604044</v>
      </c>
      <c r="K969" s="65">
        <f xml:space="preserve"> CustomerData[[#This Row],[Quantity]] * CustomerData[[#This Row],[Price]]</f>
        <v>686952</v>
      </c>
      <c r="L969" s="65">
        <f xml:space="preserve"> CustomerData[[#This Row],[Price]] * CustomerData[[#This Row],[Discount]]</f>
        <v>101.5</v>
      </c>
      <c r="M969" s="67">
        <f xml:space="preserve"> (CustomerData[[#This Row],[Total_Revenue]]-CustomerData[[#This Row],[Discount_Amount]]) - CustomerData[[#This Row],[Total_Cost]]</f>
        <v>82806.5</v>
      </c>
      <c r="N969" s="69" t="str">
        <f xml:space="preserve"> IF(CustomerData[[#This Row],[Profit/Loss]] &lt; 0, "Loss", IF(CustomerData[[#This Row],[Profit/Loss]] &gt; 0, "Profit"))</f>
        <v>Profit</v>
      </c>
    </row>
    <row r="970" spans="1:14" ht="15.75" customHeight="1" x14ac:dyDescent="0.25">
      <c r="A970" s="22">
        <v>969</v>
      </c>
      <c r="B970" s="22" t="s">
        <v>1159</v>
      </c>
      <c r="C970" s="22">
        <v>79</v>
      </c>
      <c r="D970" s="22" t="s">
        <v>192</v>
      </c>
      <c r="E97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70" s="22">
        <v>1894</v>
      </c>
      <c r="G970" s="22">
        <v>131</v>
      </c>
      <c r="H970" s="22">
        <v>550</v>
      </c>
      <c r="I97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70" s="65">
        <f xml:space="preserve"> CustomerData[[#This Row],[Quantity]] *CustomerData[[#This Row],[Cost]]</f>
        <v>248114</v>
      </c>
      <c r="K970" s="65">
        <f xml:space="preserve"> CustomerData[[#This Row],[Quantity]] * CustomerData[[#This Row],[Price]]</f>
        <v>1041700</v>
      </c>
      <c r="L970" s="65">
        <f xml:space="preserve"> CustomerData[[#This Row],[Price]] * CustomerData[[#This Row],[Discount]]</f>
        <v>137.5</v>
      </c>
      <c r="M970" s="67">
        <f xml:space="preserve"> (CustomerData[[#This Row],[Total_Revenue]]-CustomerData[[#This Row],[Discount_Amount]]) - CustomerData[[#This Row],[Total_Cost]]</f>
        <v>793448.5</v>
      </c>
      <c r="N970" s="69" t="str">
        <f xml:space="preserve"> IF(CustomerData[[#This Row],[Profit/Loss]] &lt; 0, "Loss", IF(CustomerData[[#This Row],[Profit/Loss]] &gt; 0, "Profit"))</f>
        <v>Profit</v>
      </c>
    </row>
    <row r="971" spans="1:14" ht="15.75" customHeight="1" x14ac:dyDescent="0.25">
      <c r="A971" s="22">
        <v>970</v>
      </c>
      <c r="B971" s="22" t="s">
        <v>1160</v>
      </c>
      <c r="C971" s="22">
        <v>41</v>
      </c>
      <c r="D971" s="22" t="s">
        <v>190</v>
      </c>
      <c r="E97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71" s="22">
        <v>1439</v>
      </c>
      <c r="G971" s="22">
        <v>159</v>
      </c>
      <c r="H971" s="22">
        <v>530</v>
      </c>
      <c r="I97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71" s="65">
        <f xml:space="preserve"> CustomerData[[#This Row],[Quantity]] *CustomerData[[#This Row],[Cost]]</f>
        <v>228801</v>
      </c>
      <c r="K971" s="65">
        <f xml:space="preserve"> CustomerData[[#This Row],[Quantity]] * CustomerData[[#This Row],[Price]]</f>
        <v>762670</v>
      </c>
      <c r="L971" s="65">
        <f xml:space="preserve"> CustomerData[[#This Row],[Price]] * CustomerData[[#This Row],[Discount]]</f>
        <v>79.5</v>
      </c>
      <c r="M971" s="67">
        <f xml:space="preserve"> (CustomerData[[#This Row],[Total_Revenue]]-CustomerData[[#This Row],[Discount_Amount]]) - CustomerData[[#This Row],[Total_Cost]]</f>
        <v>533789.5</v>
      </c>
      <c r="N971" s="69" t="str">
        <f xml:space="preserve"> IF(CustomerData[[#This Row],[Profit/Loss]] &lt; 0, "Loss", IF(CustomerData[[#This Row],[Profit/Loss]] &gt; 0, "Profit"))</f>
        <v>Profit</v>
      </c>
    </row>
    <row r="972" spans="1:14" ht="15.75" customHeight="1" x14ac:dyDescent="0.25">
      <c r="A972" s="22">
        <v>971</v>
      </c>
      <c r="B972" s="22" t="s">
        <v>1161</v>
      </c>
      <c r="C972" s="22">
        <v>15</v>
      </c>
      <c r="D972" s="22" t="s">
        <v>190</v>
      </c>
      <c r="E97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72" s="22">
        <v>1004</v>
      </c>
      <c r="G972" s="22">
        <v>259</v>
      </c>
      <c r="H972" s="22">
        <v>201</v>
      </c>
      <c r="I97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72" s="65">
        <f xml:space="preserve"> CustomerData[[#This Row],[Quantity]] *CustomerData[[#This Row],[Cost]]</f>
        <v>260036</v>
      </c>
      <c r="K972" s="65">
        <f xml:space="preserve"> CustomerData[[#This Row],[Quantity]] * CustomerData[[#This Row],[Price]]</f>
        <v>201804</v>
      </c>
      <c r="L972" s="65">
        <f xml:space="preserve"> CustomerData[[#This Row],[Price]] * CustomerData[[#This Row],[Discount]]</f>
        <v>30.15</v>
      </c>
      <c r="M972" s="67">
        <f xml:space="preserve"> (CustomerData[[#This Row],[Total_Revenue]]-CustomerData[[#This Row],[Discount_Amount]]) - CustomerData[[#This Row],[Total_Cost]]</f>
        <v>-58262.149999999994</v>
      </c>
      <c r="N972" s="69" t="str">
        <f xml:space="preserve"> IF(CustomerData[[#This Row],[Profit/Loss]] &lt; 0, "Loss", IF(CustomerData[[#This Row],[Profit/Loss]] &gt; 0, "Profit"))</f>
        <v>Loss</v>
      </c>
    </row>
    <row r="973" spans="1:14" ht="15.75" customHeight="1" x14ac:dyDescent="0.25">
      <c r="A973" s="22">
        <v>972</v>
      </c>
      <c r="B973" s="22" t="s">
        <v>1162</v>
      </c>
      <c r="C973" s="22">
        <v>85</v>
      </c>
      <c r="D973" s="22" t="s">
        <v>190</v>
      </c>
      <c r="E97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73" s="22">
        <v>2363</v>
      </c>
      <c r="G973" s="22">
        <v>362</v>
      </c>
      <c r="H973" s="22">
        <v>478</v>
      </c>
      <c r="I97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73" s="65">
        <f xml:space="preserve"> CustomerData[[#This Row],[Quantity]] *CustomerData[[#This Row],[Cost]]</f>
        <v>855406</v>
      </c>
      <c r="K973" s="65">
        <f xml:space="preserve"> CustomerData[[#This Row],[Quantity]] * CustomerData[[#This Row],[Price]]</f>
        <v>1129514</v>
      </c>
      <c r="L973" s="65">
        <f xml:space="preserve"> CustomerData[[#This Row],[Price]] * CustomerData[[#This Row],[Discount]]</f>
        <v>119.5</v>
      </c>
      <c r="M973" s="67">
        <f xml:space="preserve"> (CustomerData[[#This Row],[Total_Revenue]]-CustomerData[[#This Row],[Discount_Amount]]) - CustomerData[[#This Row],[Total_Cost]]</f>
        <v>273988.5</v>
      </c>
      <c r="N973" s="69" t="str">
        <f xml:space="preserve"> IF(CustomerData[[#This Row],[Profit/Loss]] &lt; 0, "Loss", IF(CustomerData[[#This Row],[Profit/Loss]] &gt; 0, "Profit"))</f>
        <v>Profit</v>
      </c>
    </row>
    <row r="974" spans="1:14" ht="15.75" customHeight="1" x14ac:dyDescent="0.25">
      <c r="A974" s="22">
        <v>973</v>
      </c>
      <c r="B974" s="22" t="s">
        <v>1163</v>
      </c>
      <c r="C974" s="22">
        <v>79</v>
      </c>
      <c r="D974" s="22" t="s">
        <v>190</v>
      </c>
      <c r="E97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74" s="22">
        <v>1115</v>
      </c>
      <c r="G974" s="22">
        <v>290</v>
      </c>
      <c r="H974" s="22">
        <v>511</v>
      </c>
      <c r="I97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74" s="65">
        <f xml:space="preserve"> CustomerData[[#This Row],[Quantity]] *CustomerData[[#This Row],[Cost]]</f>
        <v>323350</v>
      </c>
      <c r="K974" s="65">
        <f xml:space="preserve"> CustomerData[[#This Row],[Quantity]] * CustomerData[[#This Row],[Price]]</f>
        <v>569765</v>
      </c>
      <c r="L974" s="65">
        <f xml:space="preserve"> CustomerData[[#This Row],[Price]] * CustomerData[[#This Row],[Discount]]</f>
        <v>76.649999999999991</v>
      </c>
      <c r="M974" s="67">
        <f xml:space="preserve"> (CustomerData[[#This Row],[Total_Revenue]]-CustomerData[[#This Row],[Discount_Amount]]) - CustomerData[[#This Row],[Total_Cost]]</f>
        <v>246338.34999999998</v>
      </c>
      <c r="N974" s="69" t="str">
        <f xml:space="preserve"> IF(CustomerData[[#This Row],[Profit/Loss]] &lt; 0, "Loss", IF(CustomerData[[#This Row],[Profit/Loss]] &gt; 0, "Profit"))</f>
        <v>Profit</v>
      </c>
    </row>
    <row r="975" spans="1:14" ht="15.75" customHeight="1" x14ac:dyDescent="0.25">
      <c r="A975" s="22">
        <v>974</v>
      </c>
      <c r="B975" s="22" t="s">
        <v>1164</v>
      </c>
      <c r="C975" s="22">
        <v>62</v>
      </c>
      <c r="D975" s="22" t="s">
        <v>190</v>
      </c>
      <c r="E97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75" s="22">
        <v>2115</v>
      </c>
      <c r="G975" s="22">
        <v>334</v>
      </c>
      <c r="H975" s="22">
        <v>413</v>
      </c>
      <c r="I97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75" s="65">
        <f xml:space="preserve"> CustomerData[[#This Row],[Quantity]] *CustomerData[[#This Row],[Cost]]</f>
        <v>706410</v>
      </c>
      <c r="K975" s="65">
        <f xml:space="preserve"> CustomerData[[#This Row],[Quantity]] * CustomerData[[#This Row],[Price]]</f>
        <v>873495</v>
      </c>
      <c r="L975" s="65">
        <f xml:space="preserve"> CustomerData[[#This Row],[Price]] * CustomerData[[#This Row],[Discount]]</f>
        <v>103.25</v>
      </c>
      <c r="M975" s="67">
        <f xml:space="preserve"> (CustomerData[[#This Row],[Total_Revenue]]-CustomerData[[#This Row],[Discount_Amount]]) - CustomerData[[#This Row],[Total_Cost]]</f>
        <v>166981.75</v>
      </c>
      <c r="N975" s="69" t="str">
        <f xml:space="preserve"> IF(CustomerData[[#This Row],[Profit/Loss]] &lt; 0, "Loss", IF(CustomerData[[#This Row],[Profit/Loss]] &gt; 0, "Profit"))</f>
        <v>Profit</v>
      </c>
    </row>
    <row r="976" spans="1:14" ht="15.75" customHeight="1" x14ac:dyDescent="0.25">
      <c r="A976" s="22">
        <v>975</v>
      </c>
      <c r="B976" s="22" t="s">
        <v>1165</v>
      </c>
      <c r="C976" s="22">
        <v>64</v>
      </c>
      <c r="D976" s="22" t="s">
        <v>192</v>
      </c>
      <c r="E97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76" s="22">
        <v>1072</v>
      </c>
      <c r="G976" s="22">
        <v>345</v>
      </c>
      <c r="H976" s="22">
        <v>509</v>
      </c>
      <c r="I97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76" s="65">
        <f xml:space="preserve"> CustomerData[[#This Row],[Quantity]] *CustomerData[[#This Row],[Cost]]</f>
        <v>369840</v>
      </c>
      <c r="K976" s="65">
        <f xml:space="preserve"> CustomerData[[#This Row],[Quantity]] * CustomerData[[#This Row],[Price]]</f>
        <v>545648</v>
      </c>
      <c r="L976" s="65">
        <f xml:space="preserve"> CustomerData[[#This Row],[Price]] * CustomerData[[#This Row],[Discount]]</f>
        <v>76.349999999999994</v>
      </c>
      <c r="M976" s="67">
        <f xml:space="preserve"> (CustomerData[[#This Row],[Total_Revenue]]-CustomerData[[#This Row],[Discount_Amount]]) - CustomerData[[#This Row],[Total_Cost]]</f>
        <v>175731.65000000002</v>
      </c>
      <c r="N976" s="69" t="str">
        <f xml:space="preserve"> IF(CustomerData[[#This Row],[Profit/Loss]] &lt; 0, "Loss", IF(CustomerData[[#This Row],[Profit/Loss]] &gt; 0, "Profit"))</f>
        <v>Profit</v>
      </c>
    </row>
    <row r="977" spans="1:14" ht="15.75" customHeight="1" x14ac:dyDescent="0.25">
      <c r="A977" s="22">
        <v>976</v>
      </c>
      <c r="B977" s="22" t="s">
        <v>1166</v>
      </c>
      <c r="C977" s="22">
        <v>81</v>
      </c>
      <c r="D977" s="22" t="s">
        <v>192</v>
      </c>
      <c r="E97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77" s="22">
        <v>1130</v>
      </c>
      <c r="G977" s="22">
        <v>308</v>
      </c>
      <c r="H977" s="22">
        <v>427</v>
      </c>
      <c r="I97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77" s="65">
        <f xml:space="preserve"> CustomerData[[#This Row],[Quantity]] *CustomerData[[#This Row],[Cost]]</f>
        <v>348040</v>
      </c>
      <c r="K977" s="65">
        <f xml:space="preserve"> CustomerData[[#This Row],[Quantity]] * CustomerData[[#This Row],[Price]]</f>
        <v>482510</v>
      </c>
      <c r="L977" s="65">
        <f xml:space="preserve"> CustomerData[[#This Row],[Price]] * CustomerData[[#This Row],[Discount]]</f>
        <v>64.05</v>
      </c>
      <c r="M977" s="67">
        <f xml:space="preserve"> (CustomerData[[#This Row],[Total_Revenue]]-CustomerData[[#This Row],[Discount_Amount]]) - CustomerData[[#This Row],[Total_Cost]]</f>
        <v>134405.95000000001</v>
      </c>
      <c r="N977" s="69" t="str">
        <f xml:space="preserve"> IF(CustomerData[[#This Row],[Profit/Loss]] &lt; 0, "Loss", IF(CustomerData[[#This Row],[Profit/Loss]] &gt; 0, "Profit"))</f>
        <v>Profit</v>
      </c>
    </row>
    <row r="978" spans="1:14" ht="15.75" customHeight="1" x14ac:dyDescent="0.25">
      <c r="A978" s="22">
        <v>977</v>
      </c>
      <c r="B978" s="22" t="s">
        <v>1167</v>
      </c>
      <c r="C978" s="22">
        <v>65</v>
      </c>
      <c r="D978" s="22" t="s">
        <v>190</v>
      </c>
      <c r="E97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78" s="22">
        <v>1766</v>
      </c>
      <c r="G978" s="22">
        <v>254</v>
      </c>
      <c r="H978" s="22">
        <v>383</v>
      </c>
      <c r="I97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78" s="65">
        <f xml:space="preserve"> CustomerData[[#This Row],[Quantity]] *CustomerData[[#This Row],[Cost]]</f>
        <v>448564</v>
      </c>
      <c r="K978" s="65">
        <f xml:space="preserve"> CustomerData[[#This Row],[Quantity]] * CustomerData[[#This Row],[Price]]</f>
        <v>676378</v>
      </c>
      <c r="L978" s="65">
        <f xml:space="preserve"> CustomerData[[#This Row],[Price]] * CustomerData[[#This Row],[Discount]]</f>
        <v>95.75</v>
      </c>
      <c r="M978" s="67">
        <f xml:space="preserve"> (CustomerData[[#This Row],[Total_Revenue]]-CustomerData[[#This Row],[Discount_Amount]]) - CustomerData[[#This Row],[Total_Cost]]</f>
        <v>227718.25</v>
      </c>
      <c r="N978" s="69" t="str">
        <f xml:space="preserve"> IF(CustomerData[[#This Row],[Profit/Loss]] &lt; 0, "Loss", IF(CustomerData[[#This Row],[Profit/Loss]] &gt; 0, "Profit"))</f>
        <v>Profit</v>
      </c>
    </row>
    <row r="979" spans="1:14" ht="15.75" customHeight="1" x14ac:dyDescent="0.25">
      <c r="A979" s="22">
        <v>978</v>
      </c>
      <c r="B979" s="22" t="s">
        <v>1168</v>
      </c>
      <c r="C979" s="22">
        <v>23</v>
      </c>
      <c r="D979" s="22" t="s">
        <v>190</v>
      </c>
      <c r="E97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79" s="22">
        <v>2374</v>
      </c>
      <c r="G979" s="22">
        <v>244</v>
      </c>
      <c r="H979" s="22">
        <v>217</v>
      </c>
      <c r="I97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79" s="65">
        <f xml:space="preserve"> CustomerData[[#This Row],[Quantity]] *CustomerData[[#This Row],[Cost]]</f>
        <v>579256</v>
      </c>
      <c r="K979" s="65">
        <f xml:space="preserve"> CustomerData[[#This Row],[Quantity]] * CustomerData[[#This Row],[Price]]</f>
        <v>515158</v>
      </c>
      <c r="L979" s="65">
        <f xml:space="preserve"> CustomerData[[#This Row],[Price]] * CustomerData[[#This Row],[Discount]]</f>
        <v>54.25</v>
      </c>
      <c r="M979" s="67">
        <f xml:space="preserve"> (CustomerData[[#This Row],[Total_Revenue]]-CustomerData[[#This Row],[Discount_Amount]]) - CustomerData[[#This Row],[Total_Cost]]</f>
        <v>-64152.25</v>
      </c>
      <c r="N979" s="69" t="str">
        <f xml:space="preserve"> IF(CustomerData[[#This Row],[Profit/Loss]] &lt; 0, "Loss", IF(CustomerData[[#This Row],[Profit/Loss]] &gt; 0, "Profit"))</f>
        <v>Loss</v>
      </c>
    </row>
    <row r="980" spans="1:14" ht="15.75" customHeight="1" x14ac:dyDescent="0.25">
      <c r="A980" s="22">
        <v>979</v>
      </c>
      <c r="B980" s="22" t="s">
        <v>1169</v>
      </c>
      <c r="C980" s="22">
        <v>42</v>
      </c>
      <c r="D980" s="22" t="s">
        <v>190</v>
      </c>
      <c r="E98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80" s="22">
        <v>1243</v>
      </c>
      <c r="G980" s="22">
        <v>355</v>
      </c>
      <c r="H980" s="22">
        <v>265</v>
      </c>
      <c r="I98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80" s="65">
        <f xml:space="preserve"> CustomerData[[#This Row],[Quantity]] *CustomerData[[#This Row],[Cost]]</f>
        <v>441265</v>
      </c>
      <c r="K980" s="65">
        <f xml:space="preserve"> CustomerData[[#This Row],[Quantity]] * CustomerData[[#This Row],[Price]]</f>
        <v>329395</v>
      </c>
      <c r="L980" s="65">
        <f xml:space="preserve"> CustomerData[[#This Row],[Price]] * CustomerData[[#This Row],[Discount]]</f>
        <v>39.75</v>
      </c>
      <c r="M980" s="67">
        <f xml:space="preserve"> (CustomerData[[#This Row],[Total_Revenue]]-CustomerData[[#This Row],[Discount_Amount]]) - CustomerData[[#This Row],[Total_Cost]]</f>
        <v>-111909.75</v>
      </c>
      <c r="N980" s="69" t="str">
        <f xml:space="preserve"> IF(CustomerData[[#This Row],[Profit/Loss]] &lt; 0, "Loss", IF(CustomerData[[#This Row],[Profit/Loss]] &gt; 0, "Profit"))</f>
        <v>Loss</v>
      </c>
    </row>
    <row r="981" spans="1:14" ht="15.75" customHeight="1" x14ac:dyDescent="0.25">
      <c r="A981" s="22">
        <v>980</v>
      </c>
      <c r="B981" s="22" t="s">
        <v>1170</v>
      </c>
      <c r="C981" s="22">
        <v>28</v>
      </c>
      <c r="D981" s="22" t="s">
        <v>192</v>
      </c>
      <c r="E98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81" s="22">
        <v>1127</v>
      </c>
      <c r="G981" s="22">
        <v>170</v>
      </c>
      <c r="H981" s="22">
        <v>467</v>
      </c>
      <c r="I98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81" s="65">
        <f xml:space="preserve"> CustomerData[[#This Row],[Quantity]] *CustomerData[[#This Row],[Cost]]</f>
        <v>191590</v>
      </c>
      <c r="K981" s="65">
        <f xml:space="preserve"> CustomerData[[#This Row],[Quantity]] * CustomerData[[#This Row],[Price]]</f>
        <v>526309</v>
      </c>
      <c r="L981" s="65">
        <f xml:space="preserve"> CustomerData[[#This Row],[Price]] * CustomerData[[#This Row],[Discount]]</f>
        <v>70.05</v>
      </c>
      <c r="M981" s="67">
        <f xml:space="preserve"> (CustomerData[[#This Row],[Total_Revenue]]-CustomerData[[#This Row],[Discount_Amount]]) - CustomerData[[#This Row],[Total_Cost]]</f>
        <v>334648.94999999995</v>
      </c>
      <c r="N981" s="69" t="str">
        <f xml:space="preserve"> IF(CustomerData[[#This Row],[Profit/Loss]] &lt; 0, "Loss", IF(CustomerData[[#This Row],[Profit/Loss]] &gt; 0, "Profit"))</f>
        <v>Profit</v>
      </c>
    </row>
    <row r="982" spans="1:14" ht="15.75" customHeight="1" x14ac:dyDescent="0.25">
      <c r="A982" s="22">
        <v>981</v>
      </c>
      <c r="B982" s="22" t="s">
        <v>1171</v>
      </c>
      <c r="C982" s="22">
        <v>38</v>
      </c>
      <c r="D982" s="22" t="s">
        <v>190</v>
      </c>
      <c r="E98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82" s="22">
        <v>1169</v>
      </c>
      <c r="G982" s="22">
        <v>105</v>
      </c>
      <c r="H982" s="22">
        <v>213</v>
      </c>
      <c r="I98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82" s="65">
        <f xml:space="preserve"> CustomerData[[#This Row],[Quantity]] *CustomerData[[#This Row],[Cost]]</f>
        <v>122745</v>
      </c>
      <c r="K982" s="65">
        <f xml:space="preserve"> CustomerData[[#This Row],[Quantity]] * CustomerData[[#This Row],[Price]]</f>
        <v>248997</v>
      </c>
      <c r="L982" s="65">
        <f xml:space="preserve"> CustomerData[[#This Row],[Price]] * CustomerData[[#This Row],[Discount]]</f>
        <v>31.95</v>
      </c>
      <c r="M982" s="67">
        <f xml:space="preserve"> (CustomerData[[#This Row],[Total_Revenue]]-CustomerData[[#This Row],[Discount_Amount]]) - CustomerData[[#This Row],[Total_Cost]]</f>
        <v>126220.04999999999</v>
      </c>
      <c r="N982" s="69" t="str">
        <f xml:space="preserve"> IF(CustomerData[[#This Row],[Profit/Loss]] &lt; 0, "Loss", IF(CustomerData[[#This Row],[Profit/Loss]] &gt; 0, "Profit"))</f>
        <v>Profit</v>
      </c>
    </row>
    <row r="983" spans="1:14" ht="15.75" customHeight="1" x14ac:dyDescent="0.25">
      <c r="A983" s="22">
        <v>982</v>
      </c>
      <c r="B983" s="22" t="s">
        <v>1172</v>
      </c>
      <c r="C983" s="22">
        <v>56</v>
      </c>
      <c r="D983" s="22" t="s">
        <v>190</v>
      </c>
      <c r="E98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83" s="22">
        <v>1488</v>
      </c>
      <c r="G983" s="22">
        <v>123</v>
      </c>
      <c r="H983" s="22">
        <v>272</v>
      </c>
      <c r="I98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83" s="65">
        <f xml:space="preserve"> CustomerData[[#This Row],[Quantity]] *CustomerData[[#This Row],[Cost]]</f>
        <v>183024</v>
      </c>
      <c r="K983" s="65">
        <f xml:space="preserve"> CustomerData[[#This Row],[Quantity]] * CustomerData[[#This Row],[Price]]</f>
        <v>404736</v>
      </c>
      <c r="L983" s="65">
        <f xml:space="preserve"> CustomerData[[#This Row],[Price]] * CustomerData[[#This Row],[Discount]]</f>
        <v>40.799999999999997</v>
      </c>
      <c r="M983" s="67">
        <f xml:space="preserve"> (CustomerData[[#This Row],[Total_Revenue]]-CustomerData[[#This Row],[Discount_Amount]]) - CustomerData[[#This Row],[Total_Cost]]</f>
        <v>221671.2</v>
      </c>
      <c r="N983" s="69" t="str">
        <f xml:space="preserve"> IF(CustomerData[[#This Row],[Profit/Loss]] &lt; 0, "Loss", IF(CustomerData[[#This Row],[Profit/Loss]] &gt; 0, "Profit"))</f>
        <v>Profit</v>
      </c>
    </row>
    <row r="984" spans="1:14" ht="15.75" customHeight="1" x14ac:dyDescent="0.25">
      <c r="A984" s="22">
        <v>983</v>
      </c>
      <c r="B984" s="22" t="s">
        <v>1173</v>
      </c>
      <c r="C984" s="22">
        <v>68</v>
      </c>
      <c r="D984" s="22" t="s">
        <v>190</v>
      </c>
      <c r="E98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84" s="22">
        <v>1633</v>
      </c>
      <c r="G984" s="22">
        <v>371</v>
      </c>
      <c r="H984" s="22">
        <v>541</v>
      </c>
      <c r="I98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84" s="65">
        <f xml:space="preserve"> CustomerData[[#This Row],[Quantity]] *CustomerData[[#This Row],[Cost]]</f>
        <v>605843</v>
      </c>
      <c r="K984" s="65">
        <f xml:space="preserve"> CustomerData[[#This Row],[Quantity]] * CustomerData[[#This Row],[Price]]</f>
        <v>883453</v>
      </c>
      <c r="L984" s="65">
        <f xml:space="preserve"> CustomerData[[#This Row],[Price]] * CustomerData[[#This Row],[Discount]]</f>
        <v>135.25</v>
      </c>
      <c r="M984" s="67">
        <f xml:space="preserve"> (CustomerData[[#This Row],[Total_Revenue]]-CustomerData[[#This Row],[Discount_Amount]]) - CustomerData[[#This Row],[Total_Cost]]</f>
        <v>277474.75</v>
      </c>
      <c r="N984" s="69" t="str">
        <f xml:space="preserve"> IF(CustomerData[[#This Row],[Profit/Loss]] &lt; 0, "Loss", IF(CustomerData[[#This Row],[Profit/Loss]] &gt; 0, "Profit"))</f>
        <v>Profit</v>
      </c>
    </row>
    <row r="985" spans="1:14" ht="15.75" customHeight="1" x14ac:dyDescent="0.25">
      <c r="A985" s="22">
        <v>984</v>
      </c>
      <c r="B985" s="22" t="s">
        <v>1174</v>
      </c>
      <c r="C985" s="22">
        <v>78</v>
      </c>
      <c r="D985" s="22" t="s">
        <v>192</v>
      </c>
      <c r="E98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85" s="22">
        <v>2115</v>
      </c>
      <c r="G985" s="22">
        <v>125</v>
      </c>
      <c r="H985" s="22">
        <v>516</v>
      </c>
      <c r="I98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85" s="65">
        <f xml:space="preserve"> CustomerData[[#This Row],[Quantity]] *CustomerData[[#This Row],[Cost]]</f>
        <v>264375</v>
      </c>
      <c r="K985" s="65">
        <f xml:space="preserve"> CustomerData[[#This Row],[Quantity]] * CustomerData[[#This Row],[Price]]</f>
        <v>1091340</v>
      </c>
      <c r="L985" s="65">
        <f xml:space="preserve"> CustomerData[[#This Row],[Price]] * CustomerData[[#This Row],[Discount]]</f>
        <v>129</v>
      </c>
      <c r="M985" s="67">
        <f xml:space="preserve"> (CustomerData[[#This Row],[Total_Revenue]]-CustomerData[[#This Row],[Discount_Amount]]) - CustomerData[[#This Row],[Total_Cost]]</f>
        <v>826836</v>
      </c>
      <c r="N985" s="69" t="str">
        <f xml:space="preserve"> IF(CustomerData[[#This Row],[Profit/Loss]] &lt; 0, "Loss", IF(CustomerData[[#This Row],[Profit/Loss]] &gt; 0, "Profit"))</f>
        <v>Profit</v>
      </c>
    </row>
    <row r="986" spans="1:14" ht="15.75" customHeight="1" x14ac:dyDescent="0.25">
      <c r="A986" s="22">
        <v>985</v>
      </c>
      <c r="B986" s="22" t="s">
        <v>1175</v>
      </c>
      <c r="C986" s="22">
        <v>31</v>
      </c>
      <c r="D986" s="22" t="s">
        <v>192</v>
      </c>
      <c r="E98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86" s="22">
        <v>2485</v>
      </c>
      <c r="G986" s="22">
        <v>206</v>
      </c>
      <c r="H986" s="22">
        <v>492</v>
      </c>
      <c r="I98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86" s="65">
        <f xml:space="preserve"> CustomerData[[#This Row],[Quantity]] *CustomerData[[#This Row],[Cost]]</f>
        <v>511910</v>
      </c>
      <c r="K986" s="65">
        <f xml:space="preserve"> CustomerData[[#This Row],[Quantity]] * CustomerData[[#This Row],[Price]]</f>
        <v>1222620</v>
      </c>
      <c r="L986" s="65">
        <f xml:space="preserve"> CustomerData[[#This Row],[Price]] * CustomerData[[#This Row],[Discount]]</f>
        <v>123</v>
      </c>
      <c r="M986" s="67">
        <f xml:space="preserve"> (CustomerData[[#This Row],[Total_Revenue]]-CustomerData[[#This Row],[Discount_Amount]]) - CustomerData[[#This Row],[Total_Cost]]</f>
        <v>710587</v>
      </c>
      <c r="N986" s="69" t="str">
        <f xml:space="preserve"> IF(CustomerData[[#This Row],[Profit/Loss]] &lt; 0, "Loss", IF(CustomerData[[#This Row],[Profit/Loss]] &gt; 0, "Profit"))</f>
        <v>Profit</v>
      </c>
    </row>
    <row r="987" spans="1:14" ht="15.75" customHeight="1" x14ac:dyDescent="0.25">
      <c r="A987" s="22">
        <v>986</v>
      </c>
      <c r="B987" s="22" t="s">
        <v>1176</v>
      </c>
      <c r="C987" s="22">
        <v>68</v>
      </c>
      <c r="D987" s="22" t="s">
        <v>192</v>
      </c>
      <c r="E98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87" s="22">
        <v>2176</v>
      </c>
      <c r="G987" s="22">
        <v>244</v>
      </c>
      <c r="H987" s="22">
        <v>287</v>
      </c>
      <c r="I98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87" s="65">
        <f xml:space="preserve"> CustomerData[[#This Row],[Quantity]] *CustomerData[[#This Row],[Cost]]</f>
        <v>530944</v>
      </c>
      <c r="K987" s="65">
        <f xml:space="preserve"> CustomerData[[#This Row],[Quantity]] * CustomerData[[#This Row],[Price]]</f>
        <v>624512</v>
      </c>
      <c r="L987" s="65">
        <f xml:space="preserve"> CustomerData[[#This Row],[Price]] * CustomerData[[#This Row],[Discount]]</f>
        <v>71.75</v>
      </c>
      <c r="M987" s="67">
        <f xml:space="preserve"> (CustomerData[[#This Row],[Total_Revenue]]-CustomerData[[#This Row],[Discount_Amount]]) - CustomerData[[#This Row],[Total_Cost]]</f>
        <v>93496.25</v>
      </c>
      <c r="N987" s="69" t="str">
        <f xml:space="preserve"> IF(CustomerData[[#This Row],[Profit/Loss]] &lt; 0, "Loss", IF(CustomerData[[#This Row],[Profit/Loss]] &gt; 0, "Profit"))</f>
        <v>Profit</v>
      </c>
    </row>
    <row r="988" spans="1:14" ht="15.75" customHeight="1" x14ac:dyDescent="0.25">
      <c r="A988" s="22">
        <v>987</v>
      </c>
      <c r="B988" s="22" t="s">
        <v>1177</v>
      </c>
      <c r="C988" s="22">
        <v>18</v>
      </c>
      <c r="D988" s="22" t="s">
        <v>190</v>
      </c>
      <c r="E98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88" s="22">
        <v>2280</v>
      </c>
      <c r="G988" s="22">
        <v>278</v>
      </c>
      <c r="H988" s="22">
        <v>236</v>
      </c>
      <c r="I98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88" s="65">
        <f xml:space="preserve"> CustomerData[[#This Row],[Quantity]] *CustomerData[[#This Row],[Cost]]</f>
        <v>633840</v>
      </c>
      <c r="K988" s="65">
        <f xml:space="preserve"> CustomerData[[#This Row],[Quantity]] * CustomerData[[#This Row],[Price]]</f>
        <v>538080</v>
      </c>
      <c r="L988" s="65">
        <f xml:space="preserve"> CustomerData[[#This Row],[Price]] * CustomerData[[#This Row],[Discount]]</f>
        <v>59</v>
      </c>
      <c r="M988" s="67">
        <f xml:space="preserve"> (CustomerData[[#This Row],[Total_Revenue]]-CustomerData[[#This Row],[Discount_Amount]]) - CustomerData[[#This Row],[Total_Cost]]</f>
        <v>-95819</v>
      </c>
      <c r="N988" s="69" t="str">
        <f xml:space="preserve"> IF(CustomerData[[#This Row],[Profit/Loss]] &lt; 0, "Loss", IF(CustomerData[[#This Row],[Profit/Loss]] &gt; 0, "Profit"))</f>
        <v>Loss</v>
      </c>
    </row>
    <row r="989" spans="1:14" ht="15.75" customHeight="1" x14ac:dyDescent="0.25">
      <c r="A989" s="22">
        <v>988</v>
      </c>
      <c r="B989" s="22" t="s">
        <v>1178</v>
      </c>
      <c r="C989" s="22">
        <v>64</v>
      </c>
      <c r="D989" s="22" t="s">
        <v>192</v>
      </c>
      <c r="E98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89" s="22">
        <v>2441</v>
      </c>
      <c r="G989" s="22">
        <v>203</v>
      </c>
      <c r="H989" s="22">
        <v>409</v>
      </c>
      <c r="I98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89" s="65">
        <f xml:space="preserve"> CustomerData[[#This Row],[Quantity]] *CustomerData[[#This Row],[Cost]]</f>
        <v>495523</v>
      </c>
      <c r="K989" s="65">
        <f xml:space="preserve"> CustomerData[[#This Row],[Quantity]] * CustomerData[[#This Row],[Price]]</f>
        <v>998369</v>
      </c>
      <c r="L989" s="65">
        <f xml:space="preserve"> CustomerData[[#This Row],[Price]] * CustomerData[[#This Row],[Discount]]</f>
        <v>102.25</v>
      </c>
      <c r="M989" s="67">
        <f xml:space="preserve"> (CustomerData[[#This Row],[Total_Revenue]]-CustomerData[[#This Row],[Discount_Amount]]) - CustomerData[[#This Row],[Total_Cost]]</f>
        <v>502743.75</v>
      </c>
      <c r="N989" s="69" t="str">
        <f xml:space="preserve"> IF(CustomerData[[#This Row],[Profit/Loss]] &lt; 0, "Loss", IF(CustomerData[[#This Row],[Profit/Loss]] &gt; 0, "Profit"))</f>
        <v>Profit</v>
      </c>
    </row>
    <row r="990" spans="1:14" ht="15.75" customHeight="1" x14ac:dyDescent="0.25">
      <c r="A990" s="22">
        <v>989</v>
      </c>
      <c r="B990" s="22" t="s">
        <v>1179</v>
      </c>
      <c r="C990" s="22">
        <v>57</v>
      </c>
      <c r="D990" s="22" t="s">
        <v>192</v>
      </c>
      <c r="E99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90" s="22">
        <v>2143</v>
      </c>
      <c r="G990" s="22">
        <v>221</v>
      </c>
      <c r="H990" s="22">
        <v>273</v>
      </c>
      <c r="I99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90" s="65">
        <f xml:space="preserve"> CustomerData[[#This Row],[Quantity]] *CustomerData[[#This Row],[Cost]]</f>
        <v>473603</v>
      </c>
      <c r="K990" s="65">
        <f xml:space="preserve"> CustomerData[[#This Row],[Quantity]] * CustomerData[[#This Row],[Price]]</f>
        <v>585039</v>
      </c>
      <c r="L990" s="65">
        <f xml:space="preserve"> CustomerData[[#This Row],[Price]] * CustomerData[[#This Row],[Discount]]</f>
        <v>68.25</v>
      </c>
      <c r="M990" s="67">
        <f xml:space="preserve"> (CustomerData[[#This Row],[Total_Revenue]]-CustomerData[[#This Row],[Discount_Amount]]) - CustomerData[[#This Row],[Total_Cost]]</f>
        <v>111367.75</v>
      </c>
      <c r="N990" s="69" t="str">
        <f xml:space="preserve"> IF(CustomerData[[#This Row],[Profit/Loss]] &lt; 0, "Loss", IF(CustomerData[[#This Row],[Profit/Loss]] &gt; 0, "Profit"))</f>
        <v>Profit</v>
      </c>
    </row>
    <row r="991" spans="1:14" ht="15.75" customHeight="1" x14ac:dyDescent="0.25">
      <c r="A991" s="22">
        <v>990</v>
      </c>
      <c r="B991" s="22" t="s">
        <v>1180</v>
      </c>
      <c r="C991" s="22">
        <v>73</v>
      </c>
      <c r="D991" s="22" t="s">
        <v>192</v>
      </c>
      <c r="E99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91" s="22">
        <v>1605</v>
      </c>
      <c r="G991" s="22">
        <v>358</v>
      </c>
      <c r="H991" s="22">
        <v>422</v>
      </c>
      <c r="I99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91" s="65">
        <f xml:space="preserve"> CustomerData[[#This Row],[Quantity]] *CustomerData[[#This Row],[Cost]]</f>
        <v>574590</v>
      </c>
      <c r="K991" s="65">
        <f xml:space="preserve"> CustomerData[[#This Row],[Quantity]] * CustomerData[[#This Row],[Price]]</f>
        <v>677310</v>
      </c>
      <c r="L991" s="65">
        <f xml:space="preserve"> CustomerData[[#This Row],[Price]] * CustomerData[[#This Row],[Discount]]</f>
        <v>105.5</v>
      </c>
      <c r="M991" s="67">
        <f xml:space="preserve"> (CustomerData[[#This Row],[Total_Revenue]]-CustomerData[[#This Row],[Discount_Amount]]) - CustomerData[[#This Row],[Total_Cost]]</f>
        <v>102614.5</v>
      </c>
      <c r="N991" s="69" t="str">
        <f xml:space="preserve"> IF(CustomerData[[#This Row],[Profit/Loss]] &lt; 0, "Loss", IF(CustomerData[[#This Row],[Profit/Loss]] &gt; 0, "Profit"))</f>
        <v>Profit</v>
      </c>
    </row>
    <row r="992" spans="1:14" ht="15.75" customHeight="1" x14ac:dyDescent="0.25">
      <c r="A992" s="22">
        <v>991</v>
      </c>
      <c r="B992" s="22" t="s">
        <v>1181</v>
      </c>
      <c r="C992" s="22">
        <v>50</v>
      </c>
      <c r="D992" s="22" t="s">
        <v>190</v>
      </c>
      <c r="E99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92" s="22">
        <v>1664</v>
      </c>
      <c r="G992" s="22">
        <v>290</v>
      </c>
      <c r="H992" s="22">
        <v>322</v>
      </c>
      <c r="I992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92" s="65">
        <f xml:space="preserve"> CustomerData[[#This Row],[Quantity]] *CustomerData[[#This Row],[Cost]]</f>
        <v>482560</v>
      </c>
      <c r="K992" s="65">
        <f xml:space="preserve"> CustomerData[[#This Row],[Quantity]] * CustomerData[[#This Row],[Price]]</f>
        <v>535808</v>
      </c>
      <c r="L992" s="65">
        <f xml:space="preserve"> CustomerData[[#This Row],[Price]] * CustomerData[[#This Row],[Discount]]</f>
        <v>80.5</v>
      </c>
      <c r="M992" s="67">
        <f xml:space="preserve"> (CustomerData[[#This Row],[Total_Revenue]]-CustomerData[[#This Row],[Discount_Amount]]) - CustomerData[[#This Row],[Total_Cost]]</f>
        <v>53167.5</v>
      </c>
      <c r="N992" s="69" t="str">
        <f xml:space="preserve"> IF(CustomerData[[#This Row],[Profit/Loss]] &lt; 0, "Loss", IF(CustomerData[[#This Row],[Profit/Loss]] &gt; 0, "Profit"))</f>
        <v>Profit</v>
      </c>
    </row>
    <row r="993" spans="1:14" ht="15.75" customHeight="1" x14ac:dyDescent="0.25">
      <c r="A993" s="22">
        <v>992</v>
      </c>
      <c r="B993" s="22" t="s">
        <v>1182</v>
      </c>
      <c r="C993" s="22">
        <v>40</v>
      </c>
      <c r="D993" s="22" t="s">
        <v>192</v>
      </c>
      <c r="E99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93" s="22">
        <v>2393</v>
      </c>
      <c r="G993" s="22">
        <v>146</v>
      </c>
      <c r="H993" s="22">
        <v>386</v>
      </c>
      <c r="I993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93" s="65">
        <f xml:space="preserve"> CustomerData[[#This Row],[Quantity]] *CustomerData[[#This Row],[Cost]]</f>
        <v>349378</v>
      </c>
      <c r="K993" s="65">
        <f xml:space="preserve"> CustomerData[[#This Row],[Quantity]] * CustomerData[[#This Row],[Price]]</f>
        <v>923698</v>
      </c>
      <c r="L993" s="65">
        <f xml:space="preserve"> CustomerData[[#This Row],[Price]] * CustomerData[[#This Row],[Discount]]</f>
        <v>96.5</v>
      </c>
      <c r="M993" s="67">
        <f xml:space="preserve"> (CustomerData[[#This Row],[Total_Revenue]]-CustomerData[[#This Row],[Discount_Amount]]) - CustomerData[[#This Row],[Total_Cost]]</f>
        <v>574223.5</v>
      </c>
      <c r="N993" s="69" t="str">
        <f xml:space="preserve"> IF(CustomerData[[#This Row],[Profit/Loss]] &lt; 0, "Loss", IF(CustomerData[[#This Row],[Profit/Loss]] &gt; 0, "Profit"))</f>
        <v>Profit</v>
      </c>
    </row>
    <row r="994" spans="1:14" ht="15.75" customHeight="1" x14ac:dyDescent="0.25">
      <c r="A994" s="22">
        <v>993</v>
      </c>
      <c r="B994" s="22" t="s">
        <v>1183</v>
      </c>
      <c r="C994" s="22">
        <v>83</v>
      </c>
      <c r="D994" s="22" t="s">
        <v>192</v>
      </c>
      <c r="E99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94" s="22">
        <v>1756</v>
      </c>
      <c r="G994" s="22">
        <v>326</v>
      </c>
      <c r="H994" s="22">
        <v>507</v>
      </c>
      <c r="I994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94" s="65">
        <f xml:space="preserve"> CustomerData[[#This Row],[Quantity]] *CustomerData[[#This Row],[Cost]]</f>
        <v>572456</v>
      </c>
      <c r="K994" s="65">
        <f xml:space="preserve"> CustomerData[[#This Row],[Quantity]] * CustomerData[[#This Row],[Price]]</f>
        <v>890292</v>
      </c>
      <c r="L994" s="65">
        <f xml:space="preserve"> CustomerData[[#This Row],[Price]] * CustomerData[[#This Row],[Discount]]</f>
        <v>126.75</v>
      </c>
      <c r="M994" s="67">
        <f xml:space="preserve"> (CustomerData[[#This Row],[Total_Revenue]]-CustomerData[[#This Row],[Discount_Amount]]) - CustomerData[[#This Row],[Total_Cost]]</f>
        <v>317709.25</v>
      </c>
      <c r="N994" s="69" t="str">
        <f xml:space="preserve"> IF(CustomerData[[#This Row],[Profit/Loss]] &lt; 0, "Loss", IF(CustomerData[[#This Row],[Profit/Loss]] &gt; 0, "Profit"))</f>
        <v>Profit</v>
      </c>
    </row>
    <row r="995" spans="1:14" ht="15.75" customHeight="1" x14ac:dyDescent="0.25">
      <c r="A995" s="22">
        <v>994</v>
      </c>
      <c r="B995" s="22" t="s">
        <v>1184</v>
      </c>
      <c r="C995" s="22">
        <v>36</v>
      </c>
      <c r="D995" s="22" t="s">
        <v>192</v>
      </c>
      <c r="E99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95" s="22">
        <v>2397</v>
      </c>
      <c r="G995" s="22">
        <v>251</v>
      </c>
      <c r="H995" s="22">
        <v>542</v>
      </c>
      <c r="I995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95" s="65">
        <f xml:space="preserve"> CustomerData[[#This Row],[Quantity]] *CustomerData[[#This Row],[Cost]]</f>
        <v>601647</v>
      </c>
      <c r="K995" s="65">
        <f xml:space="preserve"> CustomerData[[#This Row],[Quantity]] * CustomerData[[#This Row],[Price]]</f>
        <v>1299174</v>
      </c>
      <c r="L995" s="65">
        <f xml:space="preserve"> CustomerData[[#This Row],[Price]] * CustomerData[[#This Row],[Discount]]</f>
        <v>135.5</v>
      </c>
      <c r="M995" s="67">
        <f xml:space="preserve"> (CustomerData[[#This Row],[Total_Revenue]]-CustomerData[[#This Row],[Discount_Amount]]) - CustomerData[[#This Row],[Total_Cost]]</f>
        <v>697391.5</v>
      </c>
      <c r="N995" s="69" t="str">
        <f xml:space="preserve"> IF(CustomerData[[#This Row],[Profit/Loss]] &lt; 0, "Loss", IF(CustomerData[[#This Row],[Profit/Loss]] &gt; 0, "Profit"))</f>
        <v>Profit</v>
      </c>
    </row>
    <row r="996" spans="1:14" ht="15.75" customHeight="1" x14ac:dyDescent="0.25">
      <c r="A996" s="22">
        <v>995</v>
      </c>
      <c r="B996" s="22" t="s">
        <v>1185</v>
      </c>
      <c r="C996" s="22">
        <v>46</v>
      </c>
      <c r="D996" s="22" t="s">
        <v>192</v>
      </c>
      <c r="E99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96" s="22">
        <v>1191</v>
      </c>
      <c r="G996" s="22">
        <v>215</v>
      </c>
      <c r="H996" s="22">
        <v>330</v>
      </c>
      <c r="I996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96" s="65">
        <f xml:space="preserve"> CustomerData[[#This Row],[Quantity]] *CustomerData[[#This Row],[Cost]]</f>
        <v>256065</v>
      </c>
      <c r="K996" s="65">
        <f xml:space="preserve"> CustomerData[[#This Row],[Quantity]] * CustomerData[[#This Row],[Price]]</f>
        <v>393030</v>
      </c>
      <c r="L996" s="65">
        <f xml:space="preserve"> CustomerData[[#This Row],[Price]] * CustomerData[[#This Row],[Discount]]</f>
        <v>49.5</v>
      </c>
      <c r="M996" s="67">
        <f xml:space="preserve"> (CustomerData[[#This Row],[Total_Revenue]]-CustomerData[[#This Row],[Discount_Amount]]) - CustomerData[[#This Row],[Total_Cost]]</f>
        <v>136915.5</v>
      </c>
      <c r="N996" s="69" t="str">
        <f xml:space="preserve"> IF(CustomerData[[#This Row],[Profit/Loss]] &lt; 0, "Loss", IF(CustomerData[[#This Row],[Profit/Loss]] &gt; 0, "Profit"))</f>
        <v>Profit</v>
      </c>
    </row>
    <row r="997" spans="1:14" ht="15.75" customHeight="1" x14ac:dyDescent="0.25">
      <c r="A997" s="22">
        <v>996</v>
      </c>
      <c r="B997" s="22" t="s">
        <v>1186</v>
      </c>
      <c r="C997" s="22">
        <v>20</v>
      </c>
      <c r="D997" s="22" t="s">
        <v>192</v>
      </c>
      <c r="E99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97" s="22">
        <v>1238</v>
      </c>
      <c r="G997" s="22">
        <v>186</v>
      </c>
      <c r="H997" s="22">
        <v>476</v>
      </c>
      <c r="I997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97" s="65">
        <f xml:space="preserve"> CustomerData[[#This Row],[Quantity]] *CustomerData[[#This Row],[Cost]]</f>
        <v>230268</v>
      </c>
      <c r="K997" s="65">
        <f xml:space="preserve"> CustomerData[[#This Row],[Quantity]] * CustomerData[[#This Row],[Price]]</f>
        <v>589288</v>
      </c>
      <c r="L997" s="65">
        <f xml:space="preserve"> CustomerData[[#This Row],[Price]] * CustomerData[[#This Row],[Discount]]</f>
        <v>71.399999999999991</v>
      </c>
      <c r="M997" s="67">
        <f xml:space="preserve"> (CustomerData[[#This Row],[Total_Revenue]]-CustomerData[[#This Row],[Discount_Amount]]) - CustomerData[[#This Row],[Total_Cost]]</f>
        <v>358948.6</v>
      </c>
      <c r="N997" s="69" t="str">
        <f xml:space="preserve"> IF(CustomerData[[#This Row],[Profit/Loss]] &lt; 0, "Loss", IF(CustomerData[[#This Row],[Profit/Loss]] &gt; 0, "Profit"))</f>
        <v>Profit</v>
      </c>
    </row>
    <row r="998" spans="1:14" ht="15.75" customHeight="1" x14ac:dyDescent="0.25">
      <c r="A998" s="22">
        <v>997</v>
      </c>
      <c r="B998" s="22" t="s">
        <v>1187</v>
      </c>
      <c r="C998" s="22">
        <v>49</v>
      </c>
      <c r="D998" s="22" t="s">
        <v>192</v>
      </c>
      <c r="E99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98" s="22">
        <v>1490</v>
      </c>
      <c r="G998" s="22">
        <v>284</v>
      </c>
      <c r="H998" s="22">
        <v>506</v>
      </c>
      <c r="I998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98" s="65">
        <f xml:space="preserve"> CustomerData[[#This Row],[Quantity]] *CustomerData[[#This Row],[Cost]]</f>
        <v>423160</v>
      </c>
      <c r="K998" s="65">
        <f xml:space="preserve"> CustomerData[[#This Row],[Quantity]] * CustomerData[[#This Row],[Price]]</f>
        <v>753940</v>
      </c>
      <c r="L998" s="65">
        <f xml:space="preserve"> CustomerData[[#This Row],[Price]] * CustomerData[[#This Row],[Discount]]</f>
        <v>75.899999999999991</v>
      </c>
      <c r="M998" s="67">
        <f xml:space="preserve"> (CustomerData[[#This Row],[Total_Revenue]]-CustomerData[[#This Row],[Discount_Amount]]) - CustomerData[[#This Row],[Total_Cost]]</f>
        <v>330704.09999999998</v>
      </c>
      <c r="N998" s="69" t="str">
        <f xml:space="preserve"> IF(CustomerData[[#This Row],[Profit/Loss]] &lt; 0, "Loss", IF(CustomerData[[#This Row],[Profit/Loss]] &gt; 0, "Profit"))</f>
        <v>Profit</v>
      </c>
    </row>
    <row r="999" spans="1:14" ht="15.75" customHeight="1" x14ac:dyDescent="0.25">
      <c r="A999" s="22">
        <v>998</v>
      </c>
      <c r="B999" s="22" t="s">
        <v>1188</v>
      </c>
      <c r="C999" s="22">
        <v>80</v>
      </c>
      <c r="D999" s="22" t="s">
        <v>192</v>
      </c>
      <c r="E99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99" s="22">
        <v>1145</v>
      </c>
      <c r="G999" s="22">
        <v>332</v>
      </c>
      <c r="H999" s="22">
        <v>368</v>
      </c>
      <c r="I999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99" s="65">
        <f xml:space="preserve"> CustomerData[[#This Row],[Quantity]] *CustomerData[[#This Row],[Cost]]</f>
        <v>380140</v>
      </c>
      <c r="K999" s="65">
        <f xml:space="preserve"> CustomerData[[#This Row],[Quantity]] * CustomerData[[#This Row],[Price]]</f>
        <v>421360</v>
      </c>
      <c r="L999" s="65">
        <f xml:space="preserve"> CustomerData[[#This Row],[Price]] * CustomerData[[#This Row],[Discount]]</f>
        <v>55.199999999999996</v>
      </c>
      <c r="M999" s="67">
        <f xml:space="preserve"> (CustomerData[[#This Row],[Total_Revenue]]-CustomerData[[#This Row],[Discount_Amount]]) - CustomerData[[#This Row],[Total_Cost]]</f>
        <v>41164.799999999988</v>
      </c>
      <c r="N999" s="69" t="str">
        <f xml:space="preserve"> IF(CustomerData[[#This Row],[Profit/Loss]] &lt; 0, "Loss", IF(CustomerData[[#This Row],[Profit/Loss]] &gt; 0, "Profit"))</f>
        <v>Profit</v>
      </c>
    </row>
    <row r="1000" spans="1:14" ht="15.75" customHeight="1" x14ac:dyDescent="0.25">
      <c r="A1000" s="22">
        <v>999</v>
      </c>
      <c r="B1000" s="22" t="s">
        <v>1189</v>
      </c>
      <c r="C1000" s="22">
        <v>69</v>
      </c>
      <c r="D1000" s="22" t="s">
        <v>192</v>
      </c>
      <c r="E100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000" s="22">
        <v>1229</v>
      </c>
      <c r="G1000" s="22">
        <v>210</v>
      </c>
      <c r="H1000" s="22">
        <v>387</v>
      </c>
      <c r="I1000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000" s="65">
        <f xml:space="preserve"> CustomerData[[#This Row],[Quantity]] *CustomerData[[#This Row],[Cost]]</f>
        <v>258090</v>
      </c>
      <c r="K1000" s="65">
        <f xml:space="preserve"> CustomerData[[#This Row],[Quantity]] * CustomerData[[#This Row],[Price]]</f>
        <v>475623</v>
      </c>
      <c r="L1000" s="65">
        <f xml:space="preserve"> CustomerData[[#This Row],[Price]] * CustomerData[[#This Row],[Discount]]</f>
        <v>58.05</v>
      </c>
      <c r="M1000" s="67">
        <f xml:space="preserve"> (CustomerData[[#This Row],[Total_Revenue]]-CustomerData[[#This Row],[Discount_Amount]]) - CustomerData[[#This Row],[Total_Cost]]</f>
        <v>217474.95</v>
      </c>
      <c r="N1000" s="69" t="str">
        <f xml:space="preserve"> IF(CustomerData[[#This Row],[Profit/Loss]] &lt; 0, "Loss", IF(CustomerData[[#This Row],[Profit/Loss]] &gt; 0, "Profit"))</f>
        <v>Profit</v>
      </c>
    </row>
    <row r="1001" spans="1:14" ht="15.75" customHeight="1" x14ac:dyDescent="0.25">
      <c r="A1001" s="22">
        <v>1000</v>
      </c>
      <c r="B1001" s="22" t="s">
        <v>1190</v>
      </c>
      <c r="C1001" s="22">
        <v>19</v>
      </c>
      <c r="D1001" s="22" t="s">
        <v>190</v>
      </c>
      <c r="E100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001" s="22">
        <v>1148</v>
      </c>
      <c r="G1001" s="22">
        <v>348</v>
      </c>
      <c r="H1001" s="22">
        <v>498</v>
      </c>
      <c r="I1001" s="70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001" s="65">
        <f xml:space="preserve"> CustomerData[[#This Row],[Quantity]] *CustomerData[[#This Row],[Cost]]</f>
        <v>399504</v>
      </c>
      <c r="K1001" s="65">
        <f xml:space="preserve"> CustomerData[[#This Row],[Quantity]] * CustomerData[[#This Row],[Price]]</f>
        <v>571704</v>
      </c>
      <c r="L1001" s="65">
        <f xml:space="preserve"> CustomerData[[#This Row],[Price]] * CustomerData[[#This Row],[Discount]]</f>
        <v>74.7</v>
      </c>
      <c r="M1001" s="67">
        <f xml:space="preserve"> (CustomerData[[#This Row],[Total_Revenue]]-CustomerData[[#This Row],[Discount_Amount]]) - CustomerData[[#This Row],[Total_Cost]]</f>
        <v>172125.30000000005</v>
      </c>
      <c r="N1001" s="69" t="str">
        <f xml:space="preserve"> IF(CustomerData[[#This Row],[Profit/Loss]] &lt; 0, "Loss", IF(CustomerData[[#This Row],[Profit/Loss]] &gt; 0, "Profit"))</f>
        <v>Profit</v>
      </c>
    </row>
    <row r="1002" spans="1:14" ht="15" customHeight="1" x14ac:dyDescent="0.25">
      <c r="A1002" s="50"/>
      <c r="B1002" s="50"/>
      <c r="C1002" s="50"/>
      <c r="D1002" s="50"/>
      <c r="E1002" s="50"/>
      <c r="F1002" s="50">
        <f>SUBTOTAL(109,CustomerData[Quantity])</f>
        <v>1713104</v>
      </c>
      <c r="G1002" s="50">
        <f>SUBTOTAL(109,CustomerData[Cost])</f>
        <v>253669</v>
      </c>
      <c r="H1002" s="50">
        <f>SUBTOTAL(109,CustomerData[Price])</f>
        <v>378620</v>
      </c>
      <c r="I1002" s="71">
        <f>SUBTOTAL(109,CustomerData[Discount])</f>
        <v>214.75000000000134</v>
      </c>
      <c r="J1002" s="68">
        <f>SUBTOTAL(109,CustomerData[Total_Cost])</f>
        <v>433967535</v>
      </c>
      <c r="K1002" s="68">
        <f>SUBTOTAL(109,CustomerData[Total_Revenue])</f>
        <v>647472987</v>
      </c>
      <c r="L1002" s="68"/>
      <c r="N1002" s="63"/>
    </row>
  </sheetData>
  <pageMargins left="0.7" right="0.7" top="0.75" bottom="0.75" header="0" footer="0"/>
  <pageSetup orientation="landscape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4C902-09BE-48F1-8F10-9D010DA3BD43}">
  <dimension ref="A1:D1002"/>
  <sheetViews>
    <sheetView workbookViewId="0">
      <selection activeCell="A3" sqref="A3"/>
    </sheetView>
  </sheetViews>
  <sheetFormatPr defaultRowHeight="14.25" x14ac:dyDescent="0.2"/>
  <cols>
    <col min="1" max="1" width="13.125" bestFit="1" customWidth="1"/>
    <col min="2" max="2" width="21.75" bestFit="1" customWidth="1"/>
    <col min="3" max="6" width="5.5" bestFit="1" customWidth="1"/>
    <col min="7" max="7" width="11.375" bestFit="1" customWidth="1"/>
  </cols>
  <sheetData>
    <row r="1" spans="1:4" ht="15" x14ac:dyDescent="0.25">
      <c r="D1" s="22"/>
    </row>
    <row r="2" spans="1:4" ht="15" x14ac:dyDescent="0.25">
      <c r="D2" s="22"/>
    </row>
    <row r="3" spans="1:4" ht="15" x14ac:dyDescent="0.25">
      <c r="A3" s="47" t="s">
        <v>1192</v>
      </c>
      <c r="B3" t="s">
        <v>1194</v>
      </c>
    </row>
    <row r="4" spans="1:4" x14ac:dyDescent="0.2">
      <c r="A4" s="48" t="s">
        <v>1195</v>
      </c>
      <c r="B4" s="46">
        <v>181</v>
      </c>
    </row>
    <row r="5" spans="1:4" x14ac:dyDescent="0.2">
      <c r="A5" s="48" t="s">
        <v>1196</v>
      </c>
      <c r="B5" s="46">
        <v>187</v>
      </c>
    </row>
    <row r="6" spans="1:4" ht="15" x14ac:dyDescent="0.25">
      <c r="A6" s="48" t="s">
        <v>1197</v>
      </c>
      <c r="B6" s="46">
        <v>212</v>
      </c>
      <c r="D6" s="22"/>
    </row>
    <row r="7" spans="1:4" ht="15" x14ac:dyDescent="0.25">
      <c r="A7" s="48" t="s">
        <v>1198</v>
      </c>
      <c r="B7" s="46">
        <v>203</v>
      </c>
      <c r="D7" s="22"/>
    </row>
    <row r="8" spans="1:4" ht="15" x14ac:dyDescent="0.25">
      <c r="A8" s="48" t="s">
        <v>1199</v>
      </c>
      <c r="B8" s="46">
        <v>217</v>
      </c>
      <c r="D8" s="22"/>
    </row>
    <row r="9" spans="1:4" ht="15" x14ac:dyDescent="0.25">
      <c r="A9" s="48" t="s">
        <v>1193</v>
      </c>
      <c r="B9" s="46">
        <v>1000</v>
      </c>
      <c r="D9" s="22"/>
    </row>
    <row r="10" spans="1:4" ht="15" x14ac:dyDescent="0.25">
      <c r="D10" s="22"/>
    </row>
    <row r="11" spans="1:4" ht="15" x14ac:dyDescent="0.25">
      <c r="D11" s="22"/>
    </row>
    <row r="12" spans="1:4" ht="15" x14ac:dyDescent="0.25">
      <c r="D12" s="22"/>
    </row>
    <row r="13" spans="1:4" ht="15" x14ac:dyDescent="0.25">
      <c r="D13" s="22"/>
    </row>
    <row r="14" spans="1:4" ht="15" x14ac:dyDescent="0.25">
      <c r="D14" s="22"/>
    </row>
    <row r="15" spans="1:4" ht="15" x14ac:dyDescent="0.25">
      <c r="D15" s="22"/>
    </row>
    <row r="16" spans="1:4" ht="15" x14ac:dyDescent="0.25">
      <c r="D16" s="22"/>
    </row>
    <row r="17" spans="4:4" ht="15" x14ac:dyDescent="0.25">
      <c r="D17" s="22"/>
    </row>
    <row r="18" spans="4:4" ht="15" x14ac:dyDescent="0.25">
      <c r="D18" s="22"/>
    </row>
    <row r="19" spans="4:4" ht="15" x14ac:dyDescent="0.25">
      <c r="D19" s="22"/>
    </row>
    <row r="20" spans="4:4" ht="15" x14ac:dyDescent="0.25">
      <c r="D20" s="22"/>
    </row>
    <row r="21" spans="4:4" ht="15" x14ac:dyDescent="0.25">
      <c r="D21" s="22"/>
    </row>
    <row r="22" spans="4:4" ht="15" x14ac:dyDescent="0.25">
      <c r="D22" s="22"/>
    </row>
    <row r="23" spans="4:4" ht="15" x14ac:dyDescent="0.25">
      <c r="D23" s="22"/>
    </row>
    <row r="24" spans="4:4" ht="15" x14ac:dyDescent="0.25">
      <c r="D24" s="22"/>
    </row>
    <row r="25" spans="4:4" ht="15" x14ac:dyDescent="0.25">
      <c r="D25" s="22"/>
    </row>
    <row r="26" spans="4:4" ht="15" x14ac:dyDescent="0.25">
      <c r="D26" s="22"/>
    </row>
    <row r="27" spans="4:4" ht="15" x14ac:dyDescent="0.25">
      <c r="D27" s="22"/>
    </row>
    <row r="28" spans="4:4" ht="15" x14ac:dyDescent="0.25">
      <c r="D28" s="22"/>
    </row>
    <row r="29" spans="4:4" ht="15" x14ac:dyDescent="0.25">
      <c r="D29" s="22"/>
    </row>
    <row r="30" spans="4:4" ht="15" x14ac:dyDescent="0.25">
      <c r="D30" s="22"/>
    </row>
    <row r="31" spans="4:4" ht="15" x14ac:dyDescent="0.25">
      <c r="D31" s="22"/>
    </row>
    <row r="32" spans="4:4" ht="15" x14ac:dyDescent="0.25">
      <c r="D32" s="22"/>
    </row>
    <row r="33" spans="4:4" ht="15" x14ac:dyDescent="0.25">
      <c r="D33" s="22"/>
    </row>
    <row r="34" spans="4:4" ht="15" x14ac:dyDescent="0.25">
      <c r="D34" s="22"/>
    </row>
    <row r="35" spans="4:4" ht="15" x14ac:dyDescent="0.25">
      <c r="D35" s="22"/>
    </row>
    <row r="36" spans="4:4" ht="15" x14ac:dyDescent="0.25">
      <c r="D36" s="22"/>
    </row>
    <row r="37" spans="4:4" ht="15" x14ac:dyDescent="0.25">
      <c r="D37" s="22"/>
    </row>
    <row r="38" spans="4:4" ht="15" x14ac:dyDescent="0.25">
      <c r="D38" s="22"/>
    </row>
    <row r="39" spans="4:4" ht="15" x14ac:dyDescent="0.25">
      <c r="D39" s="22"/>
    </row>
    <row r="40" spans="4:4" ht="15" x14ac:dyDescent="0.25">
      <c r="D40" s="22"/>
    </row>
    <row r="41" spans="4:4" ht="15" x14ac:dyDescent="0.25">
      <c r="D41" s="22"/>
    </row>
    <row r="42" spans="4:4" ht="15" x14ac:dyDescent="0.25">
      <c r="D42" s="22"/>
    </row>
    <row r="43" spans="4:4" ht="15" x14ac:dyDescent="0.25">
      <c r="D43" s="22"/>
    </row>
    <row r="44" spans="4:4" ht="15" x14ac:dyDescent="0.25">
      <c r="D44" s="22"/>
    </row>
    <row r="45" spans="4:4" ht="15" x14ac:dyDescent="0.25">
      <c r="D45" s="22"/>
    </row>
    <row r="46" spans="4:4" ht="15" x14ac:dyDescent="0.25">
      <c r="D46" s="22"/>
    </row>
    <row r="47" spans="4:4" ht="15" x14ac:dyDescent="0.25">
      <c r="D47" s="22"/>
    </row>
    <row r="48" spans="4:4" ht="15" x14ac:dyDescent="0.25">
      <c r="D48" s="22"/>
    </row>
    <row r="49" spans="4:4" ht="15" x14ac:dyDescent="0.25">
      <c r="D49" s="22"/>
    </row>
    <row r="50" spans="4:4" ht="15" x14ac:dyDescent="0.25">
      <c r="D50" s="22"/>
    </row>
    <row r="51" spans="4:4" ht="15" x14ac:dyDescent="0.25">
      <c r="D51" s="22"/>
    </row>
    <row r="52" spans="4:4" ht="15" x14ac:dyDescent="0.25">
      <c r="D52" s="22"/>
    </row>
    <row r="53" spans="4:4" ht="15" x14ac:dyDescent="0.25">
      <c r="D53" s="22"/>
    </row>
    <row r="54" spans="4:4" ht="15" x14ac:dyDescent="0.25">
      <c r="D54" s="22"/>
    </row>
    <row r="55" spans="4:4" ht="15" x14ac:dyDescent="0.25">
      <c r="D55" s="22"/>
    </row>
    <row r="56" spans="4:4" ht="15" x14ac:dyDescent="0.25">
      <c r="D56" s="22"/>
    </row>
    <row r="57" spans="4:4" ht="15" x14ac:dyDescent="0.25">
      <c r="D57" s="22"/>
    </row>
    <row r="58" spans="4:4" ht="15" x14ac:dyDescent="0.25">
      <c r="D58" s="22"/>
    </row>
    <row r="59" spans="4:4" ht="15" x14ac:dyDescent="0.25">
      <c r="D59" s="22"/>
    </row>
    <row r="60" spans="4:4" ht="15" x14ac:dyDescent="0.25">
      <c r="D60" s="22"/>
    </row>
    <row r="61" spans="4:4" ht="15" x14ac:dyDescent="0.25">
      <c r="D61" s="22"/>
    </row>
    <row r="62" spans="4:4" ht="15" x14ac:dyDescent="0.25">
      <c r="D62" s="22"/>
    </row>
    <row r="63" spans="4:4" ht="15" x14ac:dyDescent="0.25">
      <c r="D63" s="22"/>
    </row>
    <row r="64" spans="4:4" ht="15" x14ac:dyDescent="0.25">
      <c r="D64" s="22"/>
    </row>
    <row r="65" spans="4:4" ht="15" x14ac:dyDescent="0.25">
      <c r="D65" s="22"/>
    </row>
    <row r="66" spans="4:4" ht="15" x14ac:dyDescent="0.25">
      <c r="D66" s="22"/>
    </row>
    <row r="67" spans="4:4" ht="15" x14ac:dyDescent="0.25">
      <c r="D67" s="22"/>
    </row>
    <row r="68" spans="4:4" ht="15" x14ac:dyDescent="0.25">
      <c r="D68" s="22"/>
    </row>
    <row r="69" spans="4:4" ht="15" x14ac:dyDescent="0.25">
      <c r="D69" s="22"/>
    </row>
    <row r="70" spans="4:4" ht="15" x14ac:dyDescent="0.25">
      <c r="D70" s="22"/>
    </row>
    <row r="71" spans="4:4" ht="15" x14ac:dyDescent="0.25">
      <c r="D71" s="22"/>
    </row>
    <row r="72" spans="4:4" ht="15" x14ac:dyDescent="0.25">
      <c r="D72" s="22"/>
    </row>
    <row r="73" spans="4:4" ht="15" x14ac:dyDescent="0.25">
      <c r="D73" s="22"/>
    </row>
    <row r="74" spans="4:4" ht="15" x14ac:dyDescent="0.25">
      <c r="D74" s="22"/>
    </row>
    <row r="75" spans="4:4" ht="15" x14ac:dyDescent="0.25">
      <c r="D75" s="22"/>
    </row>
    <row r="76" spans="4:4" ht="15" x14ac:dyDescent="0.25">
      <c r="D76" s="22"/>
    </row>
    <row r="77" spans="4:4" ht="15" x14ac:dyDescent="0.25">
      <c r="D77" s="22"/>
    </row>
    <row r="78" spans="4:4" ht="15" x14ac:dyDescent="0.25">
      <c r="D78" s="22"/>
    </row>
    <row r="79" spans="4:4" ht="15" x14ac:dyDescent="0.25">
      <c r="D79" s="22"/>
    </row>
    <row r="80" spans="4:4" ht="15" x14ac:dyDescent="0.25">
      <c r="D80" s="22"/>
    </row>
    <row r="81" spans="4:4" ht="15" x14ac:dyDescent="0.25">
      <c r="D81" s="22"/>
    </row>
    <row r="82" spans="4:4" ht="15" x14ac:dyDescent="0.25">
      <c r="D82" s="22"/>
    </row>
    <row r="83" spans="4:4" ht="15" x14ac:dyDescent="0.25">
      <c r="D83" s="22"/>
    </row>
    <row r="84" spans="4:4" ht="15" x14ac:dyDescent="0.25">
      <c r="D84" s="22"/>
    </row>
    <row r="85" spans="4:4" ht="15" x14ac:dyDescent="0.25">
      <c r="D85" s="22"/>
    </row>
    <row r="86" spans="4:4" ht="15" x14ac:dyDescent="0.25">
      <c r="D86" s="22"/>
    </row>
    <row r="87" spans="4:4" ht="15" x14ac:dyDescent="0.25">
      <c r="D87" s="22"/>
    </row>
    <row r="88" spans="4:4" ht="15" x14ac:dyDescent="0.25">
      <c r="D88" s="22"/>
    </row>
    <row r="89" spans="4:4" ht="15" x14ac:dyDescent="0.25">
      <c r="D89" s="22"/>
    </row>
    <row r="90" spans="4:4" ht="15" x14ac:dyDescent="0.25">
      <c r="D90" s="22"/>
    </row>
    <row r="91" spans="4:4" ht="15" x14ac:dyDescent="0.25">
      <c r="D91" s="22"/>
    </row>
    <row r="92" spans="4:4" ht="15" x14ac:dyDescent="0.25">
      <c r="D92" s="22"/>
    </row>
    <row r="93" spans="4:4" ht="15" x14ac:dyDescent="0.25">
      <c r="D93" s="22"/>
    </row>
    <row r="94" spans="4:4" ht="15" x14ac:dyDescent="0.25">
      <c r="D94" s="22"/>
    </row>
    <row r="95" spans="4:4" ht="15" x14ac:dyDescent="0.25">
      <c r="D95" s="22"/>
    </row>
    <row r="96" spans="4:4" ht="15" x14ac:dyDescent="0.25">
      <c r="D96" s="22"/>
    </row>
    <row r="97" spans="4:4" ht="15" x14ac:dyDescent="0.25">
      <c r="D97" s="22"/>
    </row>
    <row r="98" spans="4:4" ht="15" x14ac:dyDescent="0.25">
      <c r="D98" s="22"/>
    </row>
    <row r="99" spans="4:4" ht="15" x14ac:dyDescent="0.25">
      <c r="D99" s="22"/>
    </row>
    <row r="100" spans="4:4" ht="15" x14ac:dyDescent="0.25">
      <c r="D100" s="22"/>
    </row>
    <row r="101" spans="4:4" ht="15" x14ac:dyDescent="0.25">
      <c r="D101" s="22"/>
    </row>
    <row r="102" spans="4:4" ht="15" x14ac:dyDescent="0.25">
      <c r="D102" s="22"/>
    </row>
    <row r="103" spans="4:4" ht="15" x14ac:dyDescent="0.25">
      <c r="D103" s="22"/>
    </row>
    <row r="104" spans="4:4" ht="15" x14ac:dyDescent="0.25">
      <c r="D104" s="22"/>
    </row>
    <row r="105" spans="4:4" ht="15" x14ac:dyDescent="0.25">
      <c r="D105" s="22"/>
    </row>
    <row r="106" spans="4:4" ht="15" x14ac:dyDescent="0.25">
      <c r="D106" s="22"/>
    </row>
    <row r="107" spans="4:4" ht="15" x14ac:dyDescent="0.25">
      <c r="D107" s="22"/>
    </row>
    <row r="108" spans="4:4" ht="15" x14ac:dyDescent="0.25">
      <c r="D108" s="22"/>
    </row>
    <row r="109" spans="4:4" ht="15" x14ac:dyDescent="0.25">
      <c r="D109" s="22"/>
    </row>
    <row r="110" spans="4:4" ht="15" x14ac:dyDescent="0.25">
      <c r="D110" s="22"/>
    </row>
    <row r="111" spans="4:4" ht="15" x14ac:dyDescent="0.25">
      <c r="D111" s="22"/>
    </row>
    <row r="112" spans="4:4" ht="15" x14ac:dyDescent="0.25">
      <c r="D112" s="22"/>
    </row>
    <row r="113" spans="4:4" ht="15" x14ac:dyDescent="0.25">
      <c r="D113" s="22"/>
    </row>
    <row r="114" spans="4:4" ht="15" x14ac:dyDescent="0.25">
      <c r="D114" s="22"/>
    </row>
    <row r="115" spans="4:4" ht="15" x14ac:dyDescent="0.25">
      <c r="D115" s="22"/>
    </row>
    <row r="116" spans="4:4" ht="15" x14ac:dyDescent="0.25">
      <c r="D116" s="22"/>
    </row>
    <row r="117" spans="4:4" ht="15" x14ac:dyDescent="0.25">
      <c r="D117" s="22"/>
    </row>
    <row r="118" spans="4:4" ht="15" x14ac:dyDescent="0.25">
      <c r="D118" s="22"/>
    </row>
    <row r="119" spans="4:4" ht="15" x14ac:dyDescent="0.25">
      <c r="D119" s="22"/>
    </row>
    <row r="120" spans="4:4" ht="15" x14ac:dyDescent="0.25">
      <c r="D120" s="22"/>
    </row>
    <row r="121" spans="4:4" ht="15" x14ac:dyDescent="0.25">
      <c r="D121" s="22"/>
    </row>
    <row r="122" spans="4:4" ht="15" x14ac:dyDescent="0.25">
      <c r="D122" s="22"/>
    </row>
    <row r="123" spans="4:4" ht="15" x14ac:dyDescent="0.25">
      <c r="D123" s="22"/>
    </row>
    <row r="124" spans="4:4" ht="15" x14ac:dyDescent="0.25">
      <c r="D124" s="22"/>
    </row>
    <row r="125" spans="4:4" ht="15" x14ac:dyDescent="0.25">
      <c r="D125" s="22"/>
    </row>
    <row r="126" spans="4:4" ht="15" x14ac:dyDescent="0.25">
      <c r="D126" s="22"/>
    </row>
    <row r="127" spans="4:4" ht="15" x14ac:dyDescent="0.25">
      <c r="D127" s="22"/>
    </row>
    <row r="128" spans="4:4" ht="15" x14ac:dyDescent="0.25">
      <c r="D128" s="22"/>
    </row>
    <row r="129" spans="4:4" ht="15" x14ac:dyDescent="0.25">
      <c r="D129" s="22"/>
    </row>
    <row r="130" spans="4:4" ht="15" x14ac:dyDescent="0.25">
      <c r="D130" s="22"/>
    </row>
    <row r="131" spans="4:4" ht="15" x14ac:dyDescent="0.25">
      <c r="D131" s="22"/>
    </row>
    <row r="132" spans="4:4" ht="15" x14ac:dyDescent="0.25">
      <c r="D132" s="22"/>
    </row>
    <row r="133" spans="4:4" ht="15" x14ac:dyDescent="0.25">
      <c r="D133" s="22"/>
    </row>
    <row r="134" spans="4:4" ht="15" x14ac:dyDescent="0.25">
      <c r="D134" s="22"/>
    </row>
    <row r="135" spans="4:4" ht="15" x14ac:dyDescent="0.25">
      <c r="D135" s="22"/>
    </row>
    <row r="136" spans="4:4" ht="15" x14ac:dyDescent="0.25">
      <c r="D136" s="22"/>
    </row>
    <row r="137" spans="4:4" ht="15" x14ac:dyDescent="0.25">
      <c r="D137" s="22"/>
    </row>
    <row r="138" spans="4:4" ht="15" x14ac:dyDescent="0.25">
      <c r="D138" s="22"/>
    </row>
    <row r="139" spans="4:4" ht="15" x14ac:dyDescent="0.25">
      <c r="D139" s="22"/>
    </row>
    <row r="140" spans="4:4" ht="15" x14ac:dyDescent="0.25">
      <c r="D140" s="22"/>
    </row>
    <row r="141" spans="4:4" ht="15" x14ac:dyDescent="0.25">
      <c r="D141" s="22"/>
    </row>
    <row r="142" spans="4:4" ht="15" x14ac:dyDescent="0.25">
      <c r="D142" s="22"/>
    </row>
    <row r="143" spans="4:4" ht="15" x14ac:dyDescent="0.25">
      <c r="D143" s="22"/>
    </row>
    <row r="144" spans="4:4" ht="15" x14ac:dyDescent="0.25">
      <c r="D144" s="22"/>
    </row>
    <row r="145" spans="4:4" ht="15" x14ac:dyDescent="0.25">
      <c r="D145" s="22"/>
    </row>
    <row r="146" spans="4:4" ht="15" x14ac:dyDescent="0.25">
      <c r="D146" s="22"/>
    </row>
    <row r="147" spans="4:4" ht="15" x14ac:dyDescent="0.25">
      <c r="D147" s="22"/>
    </row>
    <row r="148" spans="4:4" ht="15" x14ac:dyDescent="0.25">
      <c r="D148" s="22"/>
    </row>
    <row r="149" spans="4:4" ht="15" x14ac:dyDescent="0.25">
      <c r="D149" s="22"/>
    </row>
    <row r="150" spans="4:4" ht="15" x14ac:dyDescent="0.25">
      <c r="D150" s="22"/>
    </row>
    <row r="151" spans="4:4" ht="15" x14ac:dyDescent="0.25">
      <c r="D151" s="22"/>
    </row>
    <row r="152" spans="4:4" ht="15" x14ac:dyDescent="0.25">
      <c r="D152" s="22"/>
    </row>
    <row r="153" spans="4:4" ht="15" x14ac:dyDescent="0.25">
      <c r="D153" s="22"/>
    </row>
    <row r="154" spans="4:4" ht="15" x14ac:dyDescent="0.25">
      <c r="D154" s="22"/>
    </row>
    <row r="155" spans="4:4" ht="15" x14ac:dyDescent="0.25">
      <c r="D155" s="22"/>
    </row>
    <row r="156" spans="4:4" ht="15" x14ac:dyDescent="0.25">
      <c r="D156" s="22"/>
    </row>
    <row r="157" spans="4:4" ht="15" x14ac:dyDescent="0.25">
      <c r="D157" s="22"/>
    </row>
    <row r="158" spans="4:4" ht="15" x14ac:dyDescent="0.25">
      <c r="D158" s="22"/>
    </row>
    <row r="159" spans="4:4" ht="15" x14ac:dyDescent="0.25">
      <c r="D159" s="22"/>
    </row>
    <row r="160" spans="4:4" ht="15" x14ac:dyDescent="0.25">
      <c r="D160" s="22"/>
    </row>
    <row r="161" spans="4:4" ht="15" x14ac:dyDescent="0.25">
      <c r="D161" s="22"/>
    </row>
    <row r="162" spans="4:4" ht="15" x14ac:dyDescent="0.25">
      <c r="D162" s="22"/>
    </row>
    <row r="163" spans="4:4" ht="15" x14ac:dyDescent="0.25">
      <c r="D163" s="22"/>
    </row>
    <row r="164" spans="4:4" ht="15" x14ac:dyDescent="0.25">
      <c r="D164" s="22"/>
    </row>
    <row r="165" spans="4:4" ht="15" x14ac:dyDescent="0.25">
      <c r="D165" s="22"/>
    </row>
    <row r="166" spans="4:4" ht="15" x14ac:dyDescent="0.25">
      <c r="D166" s="22"/>
    </row>
    <row r="167" spans="4:4" ht="15" x14ac:dyDescent="0.25">
      <c r="D167" s="22"/>
    </row>
    <row r="168" spans="4:4" ht="15" x14ac:dyDescent="0.25">
      <c r="D168" s="22"/>
    </row>
    <row r="169" spans="4:4" ht="15" x14ac:dyDescent="0.25">
      <c r="D169" s="22"/>
    </row>
    <row r="170" spans="4:4" ht="15" x14ac:dyDescent="0.25">
      <c r="D170" s="22"/>
    </row>
    <row r="171" spans="4:4" ht="15" x14ac:dyDescent="0.25">
      <c r="D171" s="22"/>
    </row>
    <row r="172" spans="4:4" ht="15" x14ac:dyDescent="0.25">
      <c r="D172" s="22"/>
    </row>
    <row r="173" spans="4:4" ht="15" x14ac:dyDescent="0.25">
      <c r="D173" s="22"/>
    </row>
    <row r="174" spans="4:4" ht="15" x14ac:dyDescent="0.25">
      <c r="D174" s="22"/>
    </row>
    <row r="175" spans="4:4" ht="15" x14ac:dyDescent="0.25">
      <c r="D175" s="22"/>
    </row>
    <row r="176" spans="4:4" ht="15" x14ac:dyDescent="0.25">
      <c r="D176" s="22"/>
    </row>
    <row r="177" spans="4:4" ht="15" x14ac:dyDescent="0.25">
      <c r="D177" s="22"/>
    </row>
    <row r="178" spans="4:4" ht="15" x14ac:dyDescent="0.25">
      <c r="D178" s="22"/>
    </row>
    <row r="179" spans="4:4" ht="15" x14ac:dyDescent="0.25">
      <c r="D179" s="22"/>
    </row>
    <row r="180" spans="4:4" ht="15" x14ac:dyDescent="0.25">
      <c r="D180" s="22"/>
    </row>
    <row r="181" spans="4:4" ht="15" x14ac:dyDescent="0.25">
      <c r="D181" s="22"/>
    </row>
    <row r="182" spans="4:4" ht="15" x14ac:dyDescent="0.25">
      <c r="D182" s="22"/>
    </row>
    <row r="183" spans="4:4" ht="15" x14ac:dyDescent="0.25">
      <c r="D183" s="22"/>
    </row>
    <row r="184" spans="4:4" ht="15" x14ac:dyDescent="0.25">
      <c r="D184" s="22"/>
    </row>
    <row r="185" spans="4:4" ht="15" x14ac:dyDescent="0.25">
      <c r="D185" s="22"/>
    </row>
    <row r="186" spans="4:4" ht="15" x14ac:dyDescent="0.25">
      <c r="D186" s="22"/>
    </row>
    <row r="187" spans="4:4" ht="15" x14ac:dyDescent="0.25">
      <c r="D187" s="22"/>
    </row>
    <row r="188" spans="4:4" ht="15" x14ac:dyDescent="0.25">
      <c r="D188" s="22"/>
    </row>
    <row r="189" spans="4:4" ht="15" x14ac:dyDescent="0.25">
      <c r="D189" s="22"/>
    </row>
    <row r="190" spans="4:4" ht="15" x14ac:dyDescent="0.25">
      <c r="D190" s="22"/>
    </row>
    <row r="191" spans="4:4" ht="15" x14ac:dyDescent="0.25">
      <c r="D191" s="22"/>
    </row>
    <row r="192" spans="4:4" ht="15" x14ac:dyDescent="0.25">
      <c r="D192" s="22"/>
    </row>
    <row r="193" spans="4:4" ht="15" x14ac:dyDescent="0.25">
      <c r="D193" s="22"/>
    </row>
    <row r="194" spans="4:4" ht="15" x14ac:dyDescent="0.25">
      <c r="D194" s="22"/>
    </row>
    <row r="195" spans="4:4" ht="15" x14ac:dyDescent="0.25">
      <c r="D195" s="22"/>
    </row>
    <row r="196" spans="4:4" ht="15" x14ac:dyDescent="0.25">
      <c r="D196" s="22"/>
    </row>
    <row r="197" spans="4:4" ht="15" x14ac:dyDescent="0.25">
      <c r="D197" s="22"/>
    </row>
    <row r="198" spans="4:4" ht="15" x14ac:dyDescent="0.25">
      <c r="D198" s="22"/>
    </row>
    <row r="199" spans="4:4" ht="15" x14ac:dyDescent="0.25">
      <c r="D199" s="22"/>
    </row>
    <row r="200" spans="4:4" ht="15" x14ac:dyDescent="0.25">
      <c r="D200" s="22"/>
    </row>
    <row r="201" spans="4:4" ht="15" x14ac:dyDescent="0.25">
      <c r="D201" s="22"/>
    </row>
    <row r="202" spans="4:4" ht="15" x14ac:dyDescent="0.25">
      <c r="D202" s="22"/>
    </row>
    <row r="203" spans="4:4" ht="15" x14ac:dyDescent="0.25">
      <c r="D203" s="22"/>
    </row>
    <row r="204" spans="4:4" ht="15" x14ac:dyDescent="0.25">
      <c r="D204" s="22"/>
    </row>
    <row r="205" spans="4:4" ht="15" x14ac:dyDescent="0.25">
      <c r="D205" s="22"/>
    </row>
    <row r="206" spans="4:4" ht="15" x14ac:dyDescent="0.25">
      <c r="D206" s="22"/>
    </row>
    <row r="207" spans="4:4" ht="15" x14ac:dyDescent="0.25">
      <c r="D207" s="22"/>
    </row>
    <row r="208" spans="4:4" ht="15" x14ac:dyDescent="0.25">
      <c r="D208" s="22"/>
    </row>
    <row r="209" spans="4:4" ht="15" x14ac:dyDescent="0.25">
      <c r="D209" s="22"/>
    </row>
    <row r="210" spans="4:4" ht="15" x14ac:dyDescent="0.25">
      <c r="D210" s="22"/>
    </row>
    <row r="211" spans="4:4" ht="15" x14ac:dyDescent="0.25">
      <c r="D211" s="22"/>
    </row>
    <row r="212" spans="4:4" ht="15" x14ac:dyDescent="0.25">
      <c r="D212" s="22"/>
    </row>
    <row r="213" spans="4:4" ht="15" x14ac:dyDescent="0.25">
      <c r="D213" s="22"/>
    </row>
    <row r="214" spans="4:4" ht="15" x14ac:dyDescent="0.25">
      <c r="D214" s="22"/>
    </row>
    <row r="215" spans="4:4" ht="15" x14ac:dyDescent="0.25">
      <c r="D215" s="22"/>
    </row>
    <row r="216" spans="4:4" ht="15" x14ac:dyDescent="0.25">
      <c r="D216" s="22"/>
    </row>
    <row r="217" spans="4:4" ht="15" x14ac:dyDescent="0.25">
      <c r="D217" s="22"/>
    </row>
    <row r="218" spans="4:4" ht="15" x14ac:dyDescent="0.25">
      <c r="D218" s="22"/>
    </row>
    <row r="219" spans="4:4" ht="15" x14ac:dyDescent="0.25">
      <c r="D219" s="22"/>
    </row>
    <row r="220" spans="4:4" ht="15" x14ac:dyDescent="0.25">
      <c r="D220" s="22"/>
    </row>
    <row r="221" spans="4:4" ht="15" x14ac:dyDescent="0.25">
      <c r="D221" s="22"/>
    </row>
    <row r="222" spans="4:4" ht="15" x14ac:dyDescent="0.25">
      <c r="D222" s="22"/>
    </row>
    <row r="223" spans="4:4" ht="15" x14ac:dyDescent="0.25">
      <c r="D223" s="22"/>
    </row>
    <row r="224" spans="4:4" ht="15" x14ac:dyDescent="0.25">
      <c r="D224" s="22"/>
    </row>
    <row r="225" spans="4:4" ht="15" x14ac:dyDescent="0.25">
      <c r="D225" s="22"/>
    </row>
    <row r="226" spans="4:4" ht="15" x14ac:dyDescent="0.25">
      <c r="D226" s="22"/>
    </row>
    <row r="227" spans="4:4" ht="15" x14ac:dyDescent="0.25">
      <c r="D227" s="22"/>
    </row>
    <row r="228" spans="4:4" ht="15" x14ac:dyDescent="0.25">
      <c r="D228" s="22"/>
    </row>
    <row r="229" spans="4:4" ht="15" x14ac:dyDescent="0.25">
      <c r="D229" s="22"/>
    </row>
    <row r="230" spans="4:4" ht="15" x14ac:dyDescent="0.25">
      <c r="D230" s="22"/>
    </row>
    <row r="231" spans="4:4" ht="15" x14ac:dyDescent="0.25">
      <c r="D231" s="22"/>
    </row>
    <row r="232" spans="4:4" ht="15" x14ac:dyDescent="0.25">
      <c r="D232" s="22"/>
    </row>
    <row r="233" spans="4:4" ht="15" x14ac:dyDescent="0.25">
      <c r="D233" s="22"/>
    </row>
    <row r="234" spans="4:4" ht="15" x14ac:dyDescent="0.25">
      <c r="D234" s="22"/>
    </row>
    <row r="235" spans="4:4" ht="15" x14ac:dyDescent="0.25">
      <c r="D235" s="22"/>
    </row>
    <row r="236" spans="4:4" ht="15" x14ac:dyDescent="0.25">
      <c r="D236" s="22"/>
    </row>
    <row r="237" spans="4:4" ht="15" x14ac:dyDescent="0.25">
      <c r="D237" s="22"/>
    </row>
    <row r="238" spans="4:4" ht="15" x14ac:dyDescent="0.25">
      <c r="D238" s="22"/>
    </row>
    <row r="239" spans="4:4" ht="15" x14ac:dyDescent="0.25">
      <c r="D239" s="22"/>
    </row>
    <row r="240" spans="4:4" ht="15" x14ac:dyDescent="0.25">
      <c r="D240" s="22"/>
    </row>
    <row r="241" spans="4:4" ht="15" x14ac:dyDescent="0.25">
      <c r="D241" s="22"/>
    </row>
    <row r="242" spans="4:4" ht="15" x14ac:dyDescent="0.25">
      <c r="D242" s="22"/>
    </row>
    <row r="243" spans="4:4" ht="15" x14ac:dyDescent="0.25">
      <c r="D243" s="22"/>
    </row>
    <row r="244" spans="4:4" ht="15" x14ac:dyDescent="0.25">
      <c r="D244" s="22"/>
    </row>
    <row r="245" spans="4:4" ht="15" x14ac:dyDescent="0.25">
      <c r="D245" s="22"/>
    </row>
    <row r="246" spans="4:4" ht="15" x14ac:dyDescent="0.25">
      <c r="D246" s="22"/>
    </row>
    <row r="247" spans="4:4" ht="15" x14ac:dyDescent="0.25">
      <c r="D247" s="22"/>
    </row>
    <row r="248" spans="4:4" ht="15" x14ac:dyDescent="0.25">
      <c r="D248" s="22"/>
    </row>
    <row r="249" spans="4:4" ht="15" x14ac:dyDescent="0.25">
      <c r="D249" s="22"/>
    </row>
    <row r="250" spans="4:4" ht="15" x14ac:dyDescent="0.25">
      <c r="D250" s="22"/>
    </row>
    <row r="251" spans="4:4" ht="15" x14ac:dyDescent="0.25">
      <c r="D251" s="22"/>
    </row>
    <row r="252" spans="4:4" ht="15" x14ac:dyDescent="0.25">
      <c r="D252" s="22"/>
    </row>
    <row r="253" spans="4:4" ht="15" x14ac:dyDescent="0.25">
      <c r="D253" s="22"/>
    </row>
    <row r="254" spans="4:4" ht="15" x14ac:dyDescent="0.25">
      <c r="D254" s="22"/>
    </row>
    <row r="255" spans="4:4" ht="15" x14ac:dyDescent="0.25">
      <c r="D255" s="22"/>
    </row>
    <row r="256" spans="4:4" ht="15" x14ac:dyDescent="0.25">
      <c r="D256" s="22"/>
    </row>
    <row r="257" spans="4:4" ht="15" x14ac:dyDescent="0.25">
      <c r="D257" s="22"/>
    </row>
    <row r="258" spans="4:4" ht="15" x14ac:dyDescent="0.25">
      <c r="D258" s="22"/>
    </row>
    <row r="259" spans="4:4" ht="15" x14ac:dyDescent="0.25">
      <c r="D259" s="22"/>
    </row>
    <row r="260" spans="4:4" ht="15" x14ac:dyDescent="0.25">
      <c r="D260" s="22"/>
    </row>
    <row r="261" spans="4:4" ht="15" x14ac:dyDescent="0.25">
      <c r="D261" s="22"/>
    </row>
    <row r="262" spans="4:4" ht="15" x14ac:dyDescent="0.25">
      <c r="D262" s="22"/>
    </row>
    <row r="263" spans="4:4" ht="15" x14ac:dyDescent="0.25">
      <c r="D263" s="22"/>
    </row>
    <row r="264" spans="4:4" ht="15" x14ac:dyDescent="0.25">
      <c r="D264" s="22"/>
    </row>
    <row r="265" spans="4:4" ht="15" x14ac:dyDescent="0.25">
      <c r="D265" s="22"/>
    </row>
    <row r="266" spans="4:4" ht="15" x14ac:dyDescent="0.25">
      <c r="D266" s="22"/>
    </row>
    <row r="267" spans="4:4" ht="15" x14ac:dyDescent="0.25">
      <c r="D267" s="22"/>
    </row>
    <row r="268" spans="4:4" ht="15" x14ac:dyDescent="0.25">
      <c r="D268" s="22"/>
    </row>
    <row r="269" spans="4:4" ht="15" x14ac:dyDescent="0.25">
      <c r="D269" s="22"/>
    </row>
    <row r="270" spans="4:4" ht="15" x14ac:dyDescent="0.25">
      <c r="D270" s="22"/>
    </row>
    <row r="271" spans="4:4" ht="15" x14ac:dyDescent="0.25">
      <c r="D271" s="22"/>
    </row>
    <row r="272" spans="4:4" ht="15" x14ac:dyDescent="0.25">
      <c r="D272" s="22"/>
    </row>
    <row r="273" spans="4:4" ht="15" x14ac:dyDescent="0.25">
      <c r="D273" s="22"/>
    </row>
    <row r="274" spans="4:4" ht="15" x14ac:dyDescent="0.25">
      <c r="D274" s="22"/>
    </row>
    <row r="275" spans="4:4" ht="15" x14ac:dyDescent="0.25">
      <c r="D275" s="22"/>
    </row>
    <row r="276" spans="4:4" ht="15" x14ac:dyDescent="0.25">
      <c r="D276" s="22"/>
    </row>
    <row r="277" spans="4:4" ht="15" x14ac:dyDescent="0.25">
      <c r="D277" s="22"/>
    </row>
    <row r="278" spans="4:4" ht="15" x14ac:dyDescent="0.25">
      <c r="D278" s="22"/>
    </row>
    <row r="279" spans="4:4" ht="15" x14ac:dyDescent="0.25">
      <c r="D279" s="22"/>
    </row>
    <row r="280" spans="4:4" ht="15" x14ac:dyDescent="0.25">
      <c r="D280" s="22"/>
    </row>
    <row r="281" spans="4:4" ht="15" x14ac:dyDescent="0.25">
      <c r="D281" s="22"/>
    </row>
    <row r="282" spans="4:4" ht="15" x14ac:dyDescent="0.25">
      <c r="D282" s="22"/>
    </row>
    <row r="283" spans="4:4" ht="15" x14ac:dyDescent="0.25">
      <c r="D283" s="22"/>
    </row>
    <row r="284" spans="4:4" ht="15" x14ac:dyDescent="0.25">
      <c r="D284" s="22"/>
    </row>
    <row r="285" spans="4:4" ht="15" x14ac:dyDescent="0.25">
      <c r="D285" s="22"/>
    </row>
    <row r="286" spans="4:4" ht="15" x14ac:dyDescent="0.25">
      <c r="D286" s="22"/>
    </row>
    <row r="287" spans="4:4" ht="15" x14ac:dyDescent="0.25">
      <c r="D287" s="22"/>
    </row>
    <row r="288" spans="4:4" ht="15" x14ac:dyDescent="0.25">
      <c r="D288" s="22"/>
    </row>
    <row r="289" spans="4:4" ht="15" x14ac:dyDescent="0.25">
      <c r="D289" s="22"/>
    </row>
    <row r="290" spans="4:4" ht="15" x14ac:dyDescent="0.25">
      <c r="D290" s="22"/>
    </row>
    <row r="291" spans="4:4" ht="15" x14ac:dyDescent="0.25">
      <c r="D291" s="22"/>
    </row>
    <row r="292" spans="4:4" ht="15" x14ac:dyDescent="0.25">
      <c r="D292" s="22"/>
    </row>
    <row r="293" spans="4:4" ht="15" x14ac:dyDescent="0.25">
      <c r="D293" s="22"/>
    </row>
    <row r="294" spans="4:4" ht="15" x14ac:dyDescent="0.25">
      <c r="D294" s="22"/>
    </row>
    <row r="295" spans="4:4" ht="15" x14ac:dyDescent="0.25">
      <c r="D295" s="22"/>
    </row>
    <row r="296" spans="4:4" ht="15" x14ac:dyDescent="0.25">
      <c r="D296" s="22"/>
    </row>
    <row r="297" spans="4:4" ht="15" x14ac:dyDescent="0.25">
      <c r="D297" s="22"/>
    </row>
    <row r="298" spans="4:4" ht="15" x14ac:dyDescent="0.25">
      <c r="D298" s="22"/>
    </row>
    <row r="299" spans="4:4" ht="15" x14ac:dyDescent="0.25">
      <c r="D299" s="22"/>
    </row>
    <row r="300" spans="4:4" ht="15" x14ac:dyDescent="0.25">
      <c r="D300" s="22"/>
    </row>
    <row r="301" spans="4:4" ht="15" x14ac:dyDescent="0.25">
      <c r="D301" s="22"/>
    </row>
    <row r="302" spans="4:4" ht="15" x14ac:dyDescent="0.25">
      <c r="D302" s="22"/>
    </row>
    <row r="303" spans="4:4" ht="15" x14ac:dyDescent="0.25">
      <c r="D303" s="22"/>
    </row>
    <row r="304" spans="4:4" ht="15" x14ac:dyDescent="0.25">
      <c r="D304" s="22"/>
    </row>
    <row r="305" spans="4:4" ht="15" x14ac:dyDescent="0.25">
      <c r="D305" s="22"/>
    </row>
    <row r="306" spans="4:4" ht="15" x14ac:dyDescent="0.25">
      <c r="D306" s="22"/>
    </row>
    <row r="307" spans="4:4" ht="15" x14ac:dyDescent="0.25">
      <c r="D307" s="22"/>
    </row>
    <row r="308" spans="4:4" ht="15" x14ac:dyDescent="0.25">
      <c r="D308" s="22"/>
    </row>
    <row r="309" spans="4:4" ht="15" x14ac:dyDescent="0.25">
      <c r="D309" s="22"/>
    </row>
    <row r="310" spans="4:4" ht="15" x14ac:dyDescent="0.25">
      <c r="D310" s="22"/>
    </row>
    <row r="311" spans="4:4" ht="15" x14ac:dyDescent="0.25">
      <c r="D311" s="22"/>
    </row>
    <row r="312" spans="4:4" ht="15" x14ac:dyDescent="0.25">
      <c r="D312" s="22"/>
    </row>
    <row r="313" spans="4:4" ht="15" x14ac:dyDescent="0.25">
      <c r="D313" s="22"/>
    </row>
    <row r="314" spans="4:4" ht="15" x14ac:dyDescent="0.25">
      <c r="D314" s="22"/>
    </row>
    <row r="315" spans="4:4" ht="15" x14ac:dyDescent="0.25">
      <c r="D315" s="22"/>
    </row>
    <row r="316" spans="4:4" ht="15" x14ac:dyDescent="0.25">
      <c r="D316" s="22"/>
    </row>
    <row r="317" spans="4:4" ht="15" x14ac:dyDescent="0.25">
      <c r="D317" s="22"/>
    </row>
    <row r="318" spans="4:4" ht="15" x14ac:dyDescent="0.25">
      <c r="D318" s="22"/>
    </row>
    <row r="319" spans="4:4" ht="15" x14ac:dyDescent="0.25">
      <c r="D319" s="22"/>
    </row>
    <row r="320" spans="4:4" ht="15" x14ac:dyDescent="0.25">
      <c r="D320" s="22"/>
    </row>
    <row r="321" spans="4:4" ht="15" x14ac:dyDescent="0.25">
      <c r="D321" s="22"/>
    </row>
    <row r="322" spans="4:4" ht="15" x14ac:dyDescent="0.25">
      <c r="D322" s="22"/>
    </row>
    <row r="323" spans="4:4" ht="15" x14ac:dyDescent="0.25">
      <c r="D323" s="22"/>
    </row>
    <row r="324" spans="4:4" ht="15" x14ac:dyDescent="0.25">
      <c r="D324" s="22"/>
    </row>
    <row r="325" spans="4:4" ht="15" x14ac:dyDescent="0.25">
      <c r="D325" s="22"/>
    </row>
    <row r="326" spans="4:4" ht="15" x14ac:dyDescent="0.25">
      <c r="D326" s="22"/>
    </row>
    <row r="327" spans="4:4" ht="15" x14ac:dyDescent="0.25">
      <c r="D327" s="22"/>
    </row>
    <row r="328" spans="4:4" ht="15" x14ac:dyDescent="0.25">
      <c r="D328" s="22"/>
    </row>
    <row r="329" spans="4:4" ht="15" x14ac:dyDescent="0.25">
      <c r="D329" s="22"/>
    </row>
    <row r="330" spans="4:4" ht="15" x14ac:dyDescent="0.25">
      <c r="D330" s="22"/>
    </row>
    <row r="331" spans="4:4" ht="15" x14ac:dyDescent="0.25">
      <c r="D331" s="22"/>
    </row>
    <row r="332" spans="4:4" ht="15" x14ac:dyDescent="0.25">
      <c r="D332" s="22"/>
    </row>
    <row r="333" spans="4:4" ht="15" x14ac:dyDescent="0.25">
      <c r="D333" s="22"/>
    </row>
    <row r="334" spans="4:4" ht="15" x14ac:dyDescent="0.25">
      <c r="D334" s="22"/>
    </row>
    <row r="335" spans="4:4" ht="15" x14ac:dyDescent="0.25">
      <c r="D335" s="22"/>
    </row>
    <row r="336" spans="4:4" ht="15" x14ac:dyDescent="0.25">
      <c r="D336" s="22"/>
    </row>
    <row r="337" spans="4:4" ht="15" x14ac:dyDescent="0.25">
      <c r="D337" s="22"/>
    </row>
    <row r="338" spans="4:4" ht="15" x14ac:dyDescent="0.25">
      <c r="D338" s="22"/>
    </row>
    <row r="339" spans="4:4" ht="15" x14ac:dyDescent="0.25">
      <c r="D339" s="22"/>
    </row>
    <row r="340" spans="4:4" ht="15" x14ac:dyDescent="0.25">
      <c r="D340" s="22"/>
    </row>
    <row r="341" spans="4:4" ht="15" x14ac:dyDescent="0.25">
      <c r="D341" s="22"/>
    </row>
    <row r="342" spans="4:4" ht="15" x14ac:dyDescent="0.25">
      <c r="D342" s="22"/>
    </row>
    <row r="343" spans="4:4" ht="15" x14ac:dyDescent="0.25">
      <c r="D343" s="22"/>
    </row>
    <row r="344" spans="4:4" ht="15" x14ac:dyDescent="0.25">
      <c r="D344" s="22"/>
    </row>
    <row r="345" spans="4:4" ht="15" x14ac:dyDescent="0.25">
      <c r="D345" s="22"/>
    </row>
    <row r="346" spans="4:4" ht="15" x14ac:dyDescent="0.25">
      <c r="D346" s="22"/>
    </row>
    <row r="347" spans="4:4" ht="15" x14ac:dyDescent="0.25">
      <c r="D347" s="22"/>
    </row>
    <row r="348" spans="4:4" ht="15" x14ac:dyDescent="0.25">
      <c r="D348" s="22"/>
    </row>
    <row r="349" spans="4:4" ht="15" x14ac:dyDescent="0.25">
      <c r="D349" s="22"/>
    </row>
    <row r="350" spans="4:4" ht="15" x14ac:dyDescent="0.25">
      <c r="D350" s="22"/>
    </row>
    <row r="351" spans="4:4" ht="15" x14ac:dyDescent="0.25">
      <c r="D351" s="22"/>
    </row>
    <row r="352" spans="4:4" ht="15" x14ac:dyDescent="0.25">
      <c r="D352" s="22"/>
    </row>
    <row r="353" spans="4:4" ht="15" x14ac:dyDescent="0.25">
      <c r="D353" s="22"/>
    </row>
    <row r="354" spans="4:4" ht="15" x14ac:dyDescent="0.25">
      <c r="D354" s="22"/>
    </row>
    <row r="355" spans="4:4" ht="15" x14ac:dyDescent="0.25">
      <c r="D355" s="22"/>
    </row>
    <row r="356" spans="4:4" ht="15" x14ac:dyDescent="0.25">
      <c r="D356" s="22"/>
    </row>
    <row r="357" spans="4:4" ht="15" x14ac:dyDescent="0.25">
      <c r="D357" s="22"/>
    </row>
    <row r="358" spans="4:4" ht="15" x14ac:dyDescent="0.25">
      <c r="D358" s="22"/>
    </row>
    <row r="359" spans="4:4" ht="15" x14ac:dyDescent="0.25">
      <c r="D359" s="22"/>
    </row>
    <row r="360" spans="4:4" ht="15" x14ac:dyDescent="0.25">
      <c r="D360" s="22"/>
    </row>
    <row r="361" spans="4:4" ht="15" x14ac:dyDescent="0.25">
      <c r="D361" s="22"/>
    </row>
    <row r="362" spans="4:4" ht="15" x14ac:dyDescent="0.25">
      <c r="D362" s="22"/>
    </row>
    <row r="363" spans="4:4" ht="15" x14ac:dyDescent="0.25">
      <c r="D363" s="22"/>
    </row>
    <row r="364" spans="4:4" ht="15" x14ac:dyDescent="0.25">
      <c r="D364" s="22"/>
    </row>
    <row r="365" spans="4:4" ht="15" x14ac:dyDescent="0.25">
      <c r="D365" s="22"/>
    </row>
    <row r="366" spans="4:4" ht="15" x14ac:dyDescent="0.25">
      <c r="D366" s="22"/>
    </row>
    <row r="367" spans="4:4" ht="15" x14ac:dyDescent="0.25">
      <c r="D367" s="22"/>
    </row>
    <row r="368" spans="4:4" ht="15" x14ac:dyDescent="0.25">
      <c r="D368" s="22"/>
    </row>
    <row r="369" spans="4:4" ht="15" x14ac:dyDescent="0.25">
      <c r="D369" s="22"/>
    </row>
    <row r="370" spans="4:4" ht="15" x14ac:dyDescent="0.25">
      <c r="D370" s="22"/>
    </row>
    <row r="371" spans="4:4" ht="15" x14ac:dyDescent="0.25">
      <c r="D371" s="22"/>
    </row>
    <row r="372" spans="4:4" ht="15" x14ac:dyDescent="0.25">
      <c r="D372" s="22"/>
    </row>
    <row r="373" spans="4:4" ht="15" x14ac:dyDescent="0.25">
      <c r="D373" s="22"/>
    </row>
    <row r="374" spans="4:4" ht="15" x14ac:dyDescent="0.25">
      <c r="D374" s="22"/>
    </row>
    <row r="375" spans="4:4" ht="15" x14ac:dyDescent="0.25">
      <c r="D375" s="22"/>
    </row>
    <row r="376" spans="4:4" ht="15" x14ac:dyDescent="0.25">
      <c r="D376" s="22"/>
    </row>
    <row r="377" spans="4:4" ht="15" x14ac:dyDescent="0.25">
      <c r="D377" s="22"/>
    </row>
    <row r="378" spans="4:4" ht="15" x14ac:dyDescent="0.25">
      <c r="D378" s="22"/>
    </row>
    <row r="379" spans="4:4" ht="15" x14ac:dyDescent="0.25">
      <c r="D379" s="22"/>
    </row>
    <row r="380" spans="4:4" ht="15" x14ac:dyDescent="0.25">
      <c r="D380" s="22"/>
    </row>
    <row r="381" spans="4:4" ht="15" x14ac:dyDescent="0.25">
      <c r="D381" s="22"/>
    </row>
    <row r="382" spans="4:4" ht="15" x14ac:dyDescent="0.25">
      <c r="D382" s="22"/>
    </row>
    <row r="383" spans="4:4" ht="15" x14ac:dyDescent="0.25">
      <c r="D383" s="22"/>
    </row>
    <row r="384" spans="4:4" ht="15" x14ac:dyDescent="0.25">
      <c r="D384" s="22"/>
    </row>
    <row r="385" spans="4:4" ht="15" x14ac:dyDescent="0.25">
      <c r="D385" s="22"/>
    </row>
    <row r="386" spans="4:4" ht="15" x14ac:dyDescent="0.25">
      <c r="D386" s="22"/>
    </row>
    <row r="387" spans="4:4" ht="15" x14ac:dyDescent="0.25">
      <c r="D387" s="22"/>
    </row>
    <row r="388" spans="4:4" ht="15" x14ac:dyDescent="0.25">
      <c r="D388" s="22"/>
    </row>
    <row r="389" spans="4:4" ht="15" x14ac:dyDescent="0.25">
      <c r="D389" s="22"/>
    </row>
    <row r="390" spans="4:4" ht="15" x14ac:dyDescent="0.25">
      <c r="D390" s="22"/>
    </row>
    <row r="391" spans="4:4" ht="15" x14ac:dyDescent="0.25">
      <c r="D391" s="22"/>
    </row>
    <row r="392" spans="4:4" ht="15" x14ac:dyDescent="0.25">
      <c r="D392" s="22"/>
    </row>
    <row r="393" spans="4:4" ht="15" x14ac:dyDescent="0.25">
      <c r="D393" s="22"/>
    </row>
    <row r="394" spans="4:4" ht="15" x14ac:dyDescent="0.25">
      <c r="D394" s="22"/>
    </row>
    <row r="395" spans="4:4" ht="15" x14ac:dyDescent="0.25">
      <c r="D395" s="22"/>
    </row>
    <row r="396" spans="4:4" ht="15" x14ac:dyDescent="0.25">
      <c r="D396" s="22"/>
    </row>
    <row r="397" spans="4:4" ht="15" x14ac:dyDescent="0.25">
      <c r="D397" s="22"/>
    </row>
    <row r="398" spans="4:4" ht="15" x14ac:dyDescent="0.25">
      <c r="D398" s="22"/>
    </row>
    <row r="399" spans="4:4" ht="15" x14ac:dyDescent="0.25">
      <c r="D399" s="22"/>
    </row>
    <row r="400" spans="4:4" ht="15" x14ac:dyDescent="0.25">
      <c r="D400" s="22"/>
    </row>
    <row r="401" spans="4:4" ht="15" x14ac:dyDescent="0.25">
      <c r="D401" s="22"/>
    </row>
    <row r="402" spans="4:4" ht="15" x14ac:dyDescent="0.25">
      <c r="D402" s="22"/>
    </row>
    <row r="403" spans="4:4" ht="15" x14ac:dyDescent="0.25">
      <c r="D403" s="22"/>
    </row>
    <row r="404" spans="4:4" ht="15" x14ac:dyDescent="0.25">
      <c r="D404" s="22"/>
    </row>
    <row r="405" spans="4:4" ht="15" x14ac:dyDescent="0.25">
      <c r="D405" s="22"/>
    </row>
    <row r="406" spans="4:4" ht="15" x14ac:dyDescent="0.25">
      <c r="D406" s="22"/>
    </row>
    <row r="407" spans="4:4" ht="15" x14ac:dyDescent="0.25">
      <c r="D407" s="22"/>
    </row>
    <row r="408" spans="4:4" ht="15" x14ac:dyDescent="0.25">
      <c r="D408" s="22"/>
    </row>
    <row r="409" spans="4:4" ht="15" x14ac:dyDescent="0.25">
      <c r="D409" s="22"/>
    </row>
    <row r="410" spans="4:4" ht="15" x14ac:dyDescent="0.25">
      <c r="D410" s="22"/>
    </row>
    <row r="411" spans="4:4" ht="15" x14ac:dyDescent="0.25">
      <c r="D411" s="22"/>
    </row>
    <row r="412" spans="4:4" ht="15" x14ac:dyDescent="0.25">
      <c r="D412" s="22"/>
    </row>
    <row r="413" spans="4:4" ht="15" x14ac:dyDescent="0.25">
      <c r="D413" s="22"/>
    </row>
    <row r="414" spans="4:4" ht="15" x14ac:dyDescent="0.25">
      <c r="D414" s="22"/>
    </row>
    <row r="415" spans="4:4" ht="15" x14ac:dyDescent="0.25">
      <c r="D415" s="22"/>
    </row>
    <row r="416" spans="4:4" ht="15" x14ac:dyDescent="0.25">
      <c r="D416" s="22"/>
    </row>
    <row r="417" spans="4:4" ht="15" x14ac:dyDescent="0.25">
      <c r="D417" s="22"/>
    </row>
    <row r="418" spans="4:4" ht="15" x14ac:dyDescent="0.25">
      <c r="D418" s="22"/>
    </row>
    <row r="419" spans="4:4" ht="15" x14ac:dyDescent="0.25">
      <c r="D419" s="22"/>
    </row>
    <row r="420" spans="4:4" ht="15" x14ac:dyDescent="0.25">
      <c r="D420" s="22"/>
    </row>
    <row r="421" spans="4:4" ht="15" x14ac:dyDescent="0.25">
      <c r="D421" s="22"/>
    </row>
    <row r="422" spans="4:4" ht="15" x14ac:dyDescent="0.25">
      <c r="D422" s="22"/>
    </row>
    <row r="423" spans="4:4" ht="15" x14ac:dyDescent="0.25">
      <c r="D423" s="22"/>
    </row>
    <row r="424" spans="4:4" ht="15" x14ac:dyDescent="0.25">
      <c r="D424" s="22"/>
    </row>
    <row r="425" spans="4:4" ht="15" x14ac:dyDescent="0.25">
      <c r="D425" s="22"/>
    </row>
    <row r="426" spans="4:4" ht="15" x14ac:dyDescent="0.25">
      <c r="D426" s="22"/>
    </row>
    <row r="427" spans="4:4" ht="15" x14ac:dyDescent="0.25">
      <c r="D427" s="22"/>
    </row>
    <row r="428" spans="4:4" ht="15" x14ac:dyDescent="0.25">
      <c r="D428" s="22"/>
    </row>
    <row r="429" spans="4:4" ht="15" x14ac:dyDescent="0.25">
      <c r="D429" s="22"/>
    </row>
    <row r="430" spans="4:4" ht="15" x14ac:dyDescent="0.25">
      <c r="D430" s="22"/>
    </row>
    <row r="431" spans="4:4" ht="15" x14ac:dyDescent="0.25">
      <c r="D431" s="22"/>
    </row>
    <row r="432" spans="4:4" ht="15" x14ac:dyDescent="0.25">
      <c r="D432" s="22"/>
    </row>
    <row r="433" spans="4:4" ht="15" x14ac:dyDescent="0.25">
      <c r="D433" s="22"/>
    </row>
    <row r="434" spans="4:4" ht="15" x14ac:dyDescent="0.25">
      <c r="D434" s="22"/>
    </row>
    <row r="435" spans="4:4" ht="15" x14ac:dyDescent="0.25">
      <c r="D435" s="22"/>
    </row>
    <row r="436" spans="4:4" ht="15" x14ac:dyDescent="0.25">
      <c r="D436" s="22"/>
    </row>
    <row r="437" spans="4:4" ht="15" x14ac:dyDescent="0.25">
      <c r="D437" s="22"/>
    </row>
    <row r="438" spans="4:4" ht="15" x14ac:dyDescent="0.25">
      <c r="D438" s="22"/>
    </row>
    <row r="439" spans="4:4" ht="15" x14ac:dyDescent="0.25">
      <c r="D439" s="22"/>
    </row>
    <row r="440" spans="4:4" ht="15" x14ac:dyDescent="0.25">
      <c r="D440" s="22"/>
    </row>
    <row r="441" spans="4:4" ht="15" x14ac:dyDescent="0.25">
      <c r="D441" s="22"/>
    </row>
    <row r="442" spans="4:4" ht="15" x14ac:dyDescent="0.25">
      <c r="D442" s="22"/>
    </row>
    <row r="443" spans="4:4" ht="15" x14ac:dyDescent="0.25">
      <c r="D443" s="22"/>
    </row>
    <row r="444" spans="4:4" ht="15" x14ac:dyDescent="0.25">
      <c r="D444" s="22"/>
    </row>
    <row r="445" spans="4:4" ht="15" x14ac:dyDescent="0.25">
      <c r="D445" s="22"/>
    </row>
    <row r="446" spans="4:4" ht="15" x14ac:dyDescent="0.25">
      <c r="D446" s="22"/>
    </row>
    <row r="447" spans="4:4" ht="15" x14ac:dyDescent="0.25">
      <c r="D447" s="22"/>
    </row>
    <row r="448" spans="4:4" ht="15" x14ac:dyDescent="0.25">
      <c r="D448" s="22"/>
    </row>
    <row r="449" spans="4:4" ht="15" x14ac:dyDescent="0.25">
      <c r="D449" s="22"/>
    </row>
    <row r="450" spans="4:4" ht="15" x14ac:dyDescent="0.25">
      <c r="D450" s="22"/>
    </row>
    <row r="451" spans="4:4" ht="15" x14ac:dyDescent="0.25">
      <c r="D451" s="22"/>
    </row>
    <row r="452" spans="4:4" ht="15" x14ac:dyDescent="0.25">
      <c r="D452" s="22"/>
    </row>
    <row r="453" spans="4:4" ht="15" x14ac:dyDescent="0.25">
      <c r="D453" s="22"/>
    </row>
    <row r="454" spans="4:4" ht="15" x14ac:dyDescent="0.25">
      <c r="D454" s="22"/>
    </row>
    <row r="455" spans="4:4" ht="15" x14ac:dyDescent="0.25">
      <c r="D455" s="22"/>
    </row>
    <row r="456" spans="4:4" ht="15" x14ac:dyDescent="0.25">
      <c r="D456" s="22"/>
    </row>
    <row r="457" spans="4:4" ht="15" x14ac:dyDescent="0.25">
      <c r="D457" s="22"/>
    </row>
    <row r="458" spans="4:4" ht="15" x14ac:dyDescent="0.25">
      <c r="D458" s="22"/>
    </row>
    <row r="459" spans="4:4" ht="15" x14ac:dyDescent="0.25">
      <c r="D459" s="22"/>
    </row>
    <row r="460" spans="4:4" ht="15" x14ac:dyDescent="0.25">
      <c r="D460" s="22"/>
    </row>
    <row r="461" spans="4:4" ht="15" x14ac:dyDescent="0.25">
      <c r="D461" s="22"/>
    </row>
    <row r="462" spans="4:4" ht="15" x14ac:dyDescent="0.25">
      <c r="D462" s="22"/>
    </row>
    <row r="463" spans="4:4" ht="15" x14ac:dyDescent="0.25">
      <c r="D463" s="22"/>
    </row>
    <row r="464" spans="4:4" ht="15" x14ac:dyDescent="0.25">
      <c r="D464" s="22"/>
    </row>
    <row r="465" spans="4:4" ht="15" x14ac:dyDescent="0.25">
      <c r="D465" s="22"/>
    </row>
    <row r="466" spans="4:4" ht="15" x14ac:dyDescent="0.25">
      <c r="D466" s="22"/>
    </row>
    <row r="467" spans="4:4" ht="15" x14ac:dyDescent="0.25">
      <c r="D467" s="22"/>
    </row>
    <row r="468" spans="4:4" ht="15" x14ac:dyDescent="0.25">
      <c r="D468" s="22"/>
    </row>
    <row r="469" spans="4:4" ht="15" x14ac:dyDescent="0.25">
      <c r="D469" s="22"/>
    </row>
    <row r="470" spans="4:4" ht="15" x14ac:dyDescent="0.25">
      <c r="D470" s="22"/>
    </row>
    <row r="471" spans="4:4" ht="15" x14ac:dyDescent="0.25">
      <c r="D471" s="22"/>
    </row>
    <row r="472" spans="4:4" ht="15" x14ac:dyDescent="0.25">
      <c r="D472" s="22"/>
    </row>
    <row r="473" spans="4:4" ht="15" x14ac:dyDescent="0.25">
      <c r="D473" s="22"/>
    </row>
    <row r="474" spans="4:4" ht="15" x14ac:dyDescent="0.25">
      <c r="D474" s="22"/>
    </row>
    <row r="475" spans="4:4" ht="15" x14ac:dyDescent="0.25">
      <c r="D475" s="22"/>
    </row>
    <row r="476" spans="4:4" ht="15" x14ac:dyDescent="0.25">
      <c r="D476" s="22"/>
    </row>
    <row r="477" spans="4:4" ht="15" x14ac:dyDescent="0.25">
      <c r="D477" s="22"/>
    </row>
    <row r="478" spans="4:4" ht="15" x14ac:dyDescent="0.25">
      <c r="D478" s="22"/>
    </row>
    <row r="479" spans="4:4" ht="15" x14ac:dyDescent="0.25">
      <c r="D479" s="22"/>
    </row>
    <row r="480" spans="4:4" ht="15" x14ac:dyDescent="0.25">
      <c r="D480" s="22"/>
    </row>
    <row r="481" spans="4:4" ht="15" x14ac:dyDescent="0.25">
      <c r="D481" s="22"/>
    </row>
    <row r="482" spans="4:4" ht="15" x14ac:dyDescent="0.25">
      <c r="D482" s="22"/>
    </row>
    <row r="483" spans="4:4" ht="15" x14ac:dyDescent="0.25">
      <c r="D483" s="22"/>
    </row>
    <row r="484" spans="4:4" ht="15" x14ac:dyDescent="0.25">
      <c r="D484" s="22"/>
    </row>
    <row r="485" spans="4:4" ht="15" x14ac:dyDescent="0.25">
      <c r="D485" s="22"/>
    </row>
    <row r="486" spans="4:4" ht="15" x14ac:dyDescent="0.25">
      <c r="D486" s="22"/>
    </row>
    <row r="487" spans="4:4" ht="15" x14ac:dyDescent="0.25">
      <c r="D487" s="22"/>
    </row>
    <row r="488" spans="4:4" ht="15" x14ac:dyDescent="0.25">
      <c r="D488" s="22"/>
    </row>
    <row r="489" spans="4:4" ht="15" x14ac:dyDescent="0.25">
      <c r="D489" s="22"/>
    </row>
    <row r="490" spans="4:4" ht="15" x14ac:dyDescent="0.25">
      <c r="D490" s="22"/>
    </row>
    <row r="491" spans="4:4" ht="15" x14ac:dyDescent="0.25">
      <c r="D491" s="22"/>
    </row>
    <row r="492" spans="4:4" ht="15" x14ac:dyDescent="0.25">
      <c r="D492" s="22"/>
    </row>
    <row r="493" spans="4:4" ht="15" x14ac:dyDescent="0.25">
      <c r="D493" s="22"/>
    </row>
    <row r="494" spans="4:4" ht="15" x14ac:dyDescent="0.25">
      <c r="D494" s="22"/>
    </row>
    <row r="495" spans="4:4" ht="15" x14ac:dyDescent="0.25">
      <c r="D495" s="22"/>
    </row>
    <row r="496" spans="4:4" ht="15" x14ac:dyDescent="0.25">
      <c r="D496" s="22"/>
    </row>
    <row r="497" spans="4:4" ht="15" x14ac:dyDescent="0.25">
      <c r="D497" s="22"/>
    </row>
    <row r="498" spans="4:4" ht="15" x14ac:dyDescent="0.25">
      <c r="D498" s="22"/>
    </row>
    <row r="499" spans="4:4" ht="15" x14ac:dyDescent="0.25">
      <c r="D499" s="22"/>
    </row>
    <row r="500" spans="4:4" ht="15" x14ac:dyDescent="0.25">
      <c r="D500" s="22"/>
    </row>
    <row r="501" spans="4:4" ht="15" x14ac:dyDescent="0.25">
      <c r="D501" s="22"/>
    </row>
    <row r="502" spans="4:4" ht="15" x14ac:dyDescent="0.25">
      <c r="D502" s="22"/>
    </row>
    <row r="503" spans="4:4" ht="15" x14ac:dyDescent="0.25">
      <c r="D503" s="22"/>
    </row>
    <row r="504" spans="4:4" ht="15" x14ac:dyDescent="0.25">
      <c r="D504" s="22"/>
    </row>
    <row r="505" spans="4:4" ht="15" x14ac:dyDescent="0.25">
      <c r="D505" s="22"/>
    </row>
    <row r="506" spans="4:4" ht="15" x14ac:dyDescent="0.25">
      <c r="D506" s="22"/>
    </row>
    <row r="507" spans="4:4" ht="15" x14ac:dyDescent="0.25">
      <c r="D507" s="22"/>
    </row>
    <row r="508" spans="4:4" ht="15" x14ac:dyDescent="0.25">
      <c r="D508" s="22"/>
    </row>
    <row r="509" spans="4:4" ht="15" x14ac:dyDescent="0.25">
      <c r="D509" s="22"/>
    </row>
    <row r="510" spans="4:4" ht="15" x14ac:dyDescent="0.25">
      <c r="D510" s="22"/>
    </row>
    <row r="511" spans="4:4" ht="15" x14ac:dyDescent="0.25">
      <c r="D511" s="22"/>
    </row>
    <row r="512" spans="4:4" ht="15" x14ac:dyDescent="0.25">
      <c r="D512" s="22"/>
    </row>
    <row r="513" spans="4:4" ht="15" x14ac:dyDescent="0.25">
      <c r="D513" s="22"/>
    </row>
    <row r="514" spans="4:4" ht="15" x14ac:dyDescent="0.25">
      <c r="D514" s="22"/>
    </row>
    <row r="515" spans="4:4" ht="15" x14ac:dyDescent="0.25">
      <c r="D515" s="22"/>
    </row>
    <row r="516" spans="4:4" ht="15" x14ac:dyDescent="0.25">
      <c r="D516" s="22"/>
    </row>
    <row r="517" spans="4:4" ht="15" x14ac:dyDescent="0.25">
      <c r="D517" s="22"/>
    </row>
    <row r="518" spans="4:4" ht="15" x14ac:dyDescent="0.25">
      <c r="D518" s="22"/>
    </row>
    <row r="519" spans="4:4" ht="15" x14ac:dyDescent="0.25">
      <c r="D519" s="22"/>
    </row>
    <row r="520" spans="4:4" ht="15" x14ac:dyDescent="0.25">
      <c r="D520" s="22"/>
    </row>
    <row r="521" spans="4:4" ht="15" x14ac:dyDescent="0.25">
      <c r="D521" s="22"/>
    </row>
    <row r="522" spans="4:4" ht="15" x14ac:dyDescent="0.25">
      <c r="D522" s="22"/>
    </row>
    <row r="523" spans="4:4" ht="15" x14ac:dyDescent="0.25">
      <c r="D523" s="22"/>
    </row>
    <row r="524" spans="4:4" ht="15" x14ac:dyDescent="0.25">
      <c r="D524" s="22"/>
    </row>
    <row r="525" spans="4:4" ht="15" x14ac:dyDescent="0.25">
      <c r="D525" s="22"/>
    </row>
    <row r="526" spans="4:4" ht="15" x14ac:dyDescent="0.25">
      <c r="D526" s="22"/>
    </row>
    <row r="527" spans="4:4" ht="15" x14ac:dyDescent="0.25">
      <c r="D527" s="22"/>
    </row>
    <row r="528" spans="4:4" ht="15" x14ac:dyDescent="0.25">
      <c r="D528" s="22"/>
    </row>
    <row r="529" spans="4:4" ht="15" x14ac:dyDescent="0.25">
      <c r="D529" s="22"/>
    </row>
    <row r="530" spans="4:4" ht="15" x14ac:dyDescent="0.25">
      <c r="D530" s="22"/>
    </row>
    <row r="531" spans="4:4" ht="15" x14ac:dyDescent="0.25">
      <c r="D531" s="22"/>
    </row>
    <row r="532" spans="4:4" ht="15" x14ac:dyDescent="0.25">
      <c r="D532" s="22"/>
    </row>
    <row r="533" spans="4:4" ht="15" x14ac:dyDescent="0.25">
      <c r="D533" s="22"/>
    </row>
    <row r="534" spans="4:4" ht="15" x14ac:dyDescent="0.25">
      <c r="D534" s="22"/>
    </row>
    <row r="535" spans="4:4" ht="15" x14ac:dyDescent="0.25">
      <c r="D535" s="22"/>
    </row>
    <row r="536" spans="4:4" ht="15" x14ac:dyDescent="0.25">
      <c r="D536" s="22"/>
    </row>
    <row r="537" spans="4:4" ht="15" x14ac:dyDescent="0.25">
      <c r="D537" s="22"/>
    </row>
    <row r="538" spans="4:4" ht="15" x14ac:dyDescent="0.25">
      <c r="D538" s="22"/>
    </row>
    <row r="539" spans="4:4" ht="15" x14ac:dyDescent="0.25">
      <c r="D539" s="22"/>
    </row>
    <row r="540" spans="4:4" ht="15" x14ac:dyDescent="0.25">
      <c r="D540" s="22"/>
    </row>
    <row r="541" spans="4:4" ht="15" x14ac:dyDescent="0.25">
      <c r="D541" s="22"/>
    </row>
    <row r="542" spans="4:4" ht="15" x14ac:dyDescent="0.25">
      <c r="D542" s="22"/>
    </row>
    <row r="543" spans="4:4" ht="15" x14ac:dyDescent="0.25">
      <c r="D543" s="22"/>
    </row>
    <row r="544" spans="4:4" ht="15" x14ac:dyDescent="0.25">
      <c r="D544" s="22"/>
    </row>
    <row r="545" spans="4:4" ht="15" x14ac:dyDescent="0.25">
      <c r="D545" s="22"/>
    </row>
    <row r="546" spans="4:4" ht="15" x14ac:dyDescent="0.25">
      <c r="D546" s="22"/>
    </row>
    <row r="547" spans="4:4" ht="15" x14ac:dyDescent="0.25">
      <c r="D547" s="22"/>
    </row>
    <row r="548" spans="4:4" ht="15" x14ac:dyDescent="0.25">
      <c r="D548" s="22"/>
    </row>
    <row r="549" spans="4:4" ht="15" x14ac:dyDescent="0.25">
      <c r="D549" s="22"/>
    </row>
    <row r="550" spans="4:4" ht="15" x14ac:dyDescent="0.25">
      <c r="D550" s="22"/>
    </row>
    <row r="551" spans="4:4" ht="15" x14ac:dyDescent="0.25">
      <c r="D551" s="22"/>
    </row>
    <row r="552" spans="4:4" ht="15" x14ac:dyDescent="0.25">
      <c r="D552" s="22"/>
    </row>
    <row r="553" spans="4:4" ht="15" x14ac:dyDescent="0.25">
      <c r="D553" s="22"/>
    </row>
    <row r="554" spans="4:4" ht="15" x14ac:dyDescent="0.25">
      <c r="D554" s="22"/>
    </row>
    <row r="555" spans="4:4" ht="15" x14ac:dyDescent="0.25">
      <c r="D555" s="22"/>
    </row>
    <row r="556" spans="4:4" ht="15" x14ac:dyDescent="0.25">
      <c r="D556" s="22"/>
    </row>
    <row r="557" spans="4:4" ht="15" x14ac:dyDescent="0.25">
      <c r="D557" s="22"/>
    </row>
    <row r="558" spans="4:4" ht="15" x14ac:dyDescent="0.25">
      <c r="D558" s="22"/>
    </row>
    <row r="559" spans="4:4" ht="15" x14ac:dyDescent="0.25">
      <c r="D559" s="22"/>
    </row>
    <row r="560" spans="4:4" ht="15" x14ac:dyDescent="0.25">
      <c r="D560" s="22"/>
    </row>
    <row r="561" spans="4:4" ht="15" x14ac:dyDescent="0.25">
      <c r="D561" s="22"/>
    </row>
    <row r="562" spans="4:4" ht="15" x14ac:dyDescent="0.25">
      <c r="D562" s="22"/>
    </row>
    <row r="563" spans="4:4" ht="15" x14ac:dyDescent="0.25">
      <c r="D563" s="22"/>
    </row>
    <row r="564" spans="4:4" ht="15" x14ac:dyDescent="0.25">
      <c r="D564" s="22"/>
    </row>
    <row r="565" spans="4:4" ht="15" x14ac:dyDescent="0.25">
      <c r="D565" s="22"/>
    </row>
    <row r="566" spans="4:4" ht="15" x14ac:dyDescent="0.25">
      <c r="D566" s="22"/>
    </row>
    <row r="567" spans="4:4" ht="15" x14ac:dyDescent="0.25">
      <c r="D567" s="22"/>
    </row>
    <row r="568" spans="4:4" ht="15" x14ac:dyDescent="0.25">
      <c r="D568" s="22"/>
    </row>
    <row r="569" spans="4:4" ht="15" x14ac:dyDescent="0.25">
      <c r="D569" s="22"/>
    </row>
    <row r="570" spans="4:4" ht="15" x14ac:dyDescent="0.25">
      <c r="D570" s="22"/>
    </row>
    <row r="571" spans="4:4" ht="15" x14ac:dyDescent="0.25">
      <c r="D571" s="22"/>
    </row>
    <row r="572" spans="4:4" ht="15" x14ac:dyDescent="0.25">
      <c r="D572" s="22"/>
    </row>
    <row r="573" spans="4:4" ht="15" x14ac:dyDescent="0.25">
      <c r="D573" s="22"/>
    </row>
    <row r="574" spans="4:4" ht="15" x14ac:dyDescent="0.25">
      <c r="D574" s="22"/>
    </row>
    <row r="575" spans="4:4" ht="15" x14ac:dyDescent="0.25">
      <c r="D575" s="22"/>
    </row>
    <row r="576" spans="4:4" ht="15" x14ac:dyDescent="0.25">
      <c r="D576" s="22"/>
    </row>
    <row r="577" spans="4:4" ht="15" x14ac:dyDescent="0.25">
      <c r="D577" s="22"/>
    </row>
    <row r="578" spans="4:4" ht="15" x14ac:dyDescent="0.25">
      <c r="D578" s="22"/>
    </row>
    <row r="579" spans="4:4" ht="15" x14ac:dyDescent="0.25">
      <c r="D579" s="22"/>
    </row>
    <row r="580" spans="4:4" ht="15" x14ac:dyDescent="0.25">
      <c r="D580" s="22"/>
    </row>
    <row r="581" spans="4:4" ht="15" x14ac:dyDescent="0.25">
      <c r="D581" s="22"/>
    </row>
    <row r="582" spans="4:4" ht="15" x14ac:dyDescent="0.25">
      <c r="D582" s="22"/>
    </row>
    <row r="583" spans="4:4" ht="15" x14ac:dyDescent="0.25">
      <c r="D583" s="22"/>
    </row>
    <row r="584" spans="4:4" ht="15" x14ac:dyDescent="0.25">
      <c r="D584" s="22"/>
    </row>
    <row r="585" spans="4:4" ht="15" x14ac:dyDescent="0.25">
      <c r="D585" s="22"/>
    </row>
    <row r="586" spans="4:4" ht="15" x14ac:dyDescent="0.25">
      <c r="D586" s="22"/>
    </row>
    <row r="587" spans="4:4" ht="15" x14ac:dyDescent="0.25">
      <c r="D587" s="22"/>
    </row>
    <row r="588" spans="4:4" ht="15" x14ac:dyDescent="0.25">
      <c r="D588" s="22"/>
    </row>
    <row r="589" spans="4:4" ht="15" x14ac:dyDescent="0.25">
      <c r="D589" s="22"/>
    </row>
    <row r="590" spans="4:4" ht="15" x14ac:dyDescent="0.25">
      <c r="D590" s="22"/>
    </row>
    <row r="591" spans="4:4" ht="15" x14ac:dyDescent="0.25">
      <c r="D591" s="22"/>
    </row>
    <row r="592" spans="4:4" ht="15" x14ac:dyDescent="0.25">
      <c r="D592" s="22"/>
    </row>
    <row r="593" spans="4:4" ht="15" x14ac:dyDescent="0.25">
      <c r="D593" s="22"/>
    </row>
    <row r="594" spans="4:4" ht="15" x14ac:dyDescent="0.25">
      <c r="D594" s="22"/>
    </row>
    <row r="595" spans="4:4" ht="15" x14ac:dyDescent="0.25">
      <c r="D595" s="22"/>
    </row>
    <row r="596" spans="4:4" ht="15" x14ac:dyDescent="0.25">
      <c r="D596" s="22"/>
    </row>
    <row r="597" spans="4:4" ht="15" x14ac:dyDescent="0.25">
      <c r="D597" s="22"/>
    </row>
    <row r="598" spans="4:4" ht="15" x14ac:dyDescent="0.25">
      <c r="D598" s="22"/>
    </row>
    <row r="599" spans="4:4" ht="15" x14ac:dyDescent="0.25">
      <c r="D599" s="22"/>
    </row>
    <row r="600" spans="4:4" ht="15" x14ac:dyDescent="0.25">
      <c r="D600" s="22"/>
    </row>
    <row r="601" spans="4:4" ht="15" x14ac:dyDescent="0.25">
      <c r="D601" s="22"/>
    </row>
    <row r="602" spans="4:4" ht="15" x14ac:dyDescent="0.25">
      <c r="D602" s="22"/>
    </row>
    <row r="603" spans="4:4" ht="15" x14ac:dyDescent="0.25">
      <c r="D603" s="22"/>
    </row>
    <row r="604" spans="4:4" ht="15" x14ac:dyDescent="0.25">
      <c r="D604" s="22"/>
    </row>
    <row r="605" spans="4:4" ht="15" x14ac:dyDescent="0.25">
      <c r="D605" s="22"/>
    </row>
    <row r="606" spans="4:4" ht="15" x14ac:dyDescent="0.25">
      <c r="D606" s="22"/>
    </row>
    <row r="607" spans="4:4" ht="15" x14ac:dyDescent="0.25">
      <c r="D607" s="22"/>
    </row>
    <row r="608" spans="4:4" ht="15" x14ac:dyDescent="0.25">
      <c r="D608" s="22"/>
    </row>
    <row r="609" spans="4:4" ht="15" x14ac:dyDescent="0.25">
      <c r="D609" s="22"/>
    </row>
    <row r="610" spans="4:4" ht="15" x14ac:dyDescent="0.25">
      <c r="D610" s="22"/>
    </row>
    <row r="611" spans="4:4" ht="15" x14ac:dyDescent="0.25">
      <c r="D611" s="22"/>
    </row>
    <row r="612" spans="4:4" ht="15" x14ac:dyDescent="0.25">
      <c r="D612" s="22"/>
    </row>
    <row r="613" spans="4:4" ht="15" x14ac:dyDescent="0.25">
      <c r="D613" s="22"/>
    </row>
    <row r="614" spans="4:4" ht="15" x14ac:dyDescent="0.25">
      <c r="D614" s="22"/>
    </row>
    <row r="615" spans="4:4" ht="15" x14ac:dyDescent="0.25">
      <c r="D615" s="22"/>
    </row>
    <row r="616" spans="4:4" ht="15" x14ac:dyDescent="0.25">
      <c r="D616" s="22"/>
    </row>
    <row r="617" spans="4:4" ht="15" x14ac:dyDescent="0.25">
      <c r="D617" s="22"/>
    </row>
    <row r="618" spans="4:4" ht="15" x14ac:dyDescent="0.25">
      <c r="D618" s="22"/>
    </row>
    <row r="619" spans="4:4" ht="15" x14ac:dyDescent="0.25">
      <c r="D619" s="22"/>
    </row>
    <row r="620" spans="4:4" ht="15" x14ac:dyDescent="0.25">
      <c r="D620" s="22"/>
    </row>
    <row r="621" spans="4:4" ht="15" x14ac:dyDescent="0.25">
      <c r="D621" s="22"/>
    </row>
    <row r="622" spans="4:4" ht="15" x14ac:dyDescent="0.25">
      <c r="D622" s="22"/>
    </row>
    <row r="623" spans="4:4" ht="15" x14ac:dyDescent="0.25">
      <c r="D623" s="22"/>
    </row>
    <row r="624" spans="4:4" ht="15" x14ac:dyDescent="0.25">
      <c r="D624" s="22"/>
    </row>
    <row r="625" spans="4:4" ht="15" x14ac:dyDescent="0.25">
      <c r="D625" s="22"/>
    </row>
    <row r="626" spans="4:4" ht="15" x14ac:dyDescent="0.25">
      <c r="D626" s="22"/>
    </row>
    <row r="627" spans="4:4" ht="15" x14ac:dyDescent="0.25">
      <c r="D627" s="22"/>
    </row>
    <row r="628" spans="4:4" ht="15" x14ac:dyDescent="0.25">
      <c r="D628" s="22"/>
    </row>
    <row r="629" spans="4:4" ht="15" x14ac:dyDescent="0.25">
      <c r="D629" s="22"/>
    </row>
    <row r="630" spans="4:4" ht="15" x14ac:dyDescent="0.25">
      <c r="D630" s="22"/>
    </row>
    <row r="631" spans="4:4" ht="15" x14ac:dyDescent="0.25">
      <c r="D631" s="22"/>
    </row>
    <row r="632" spans="4:4" ht="15" x14ac:dyDescent="0.25">
      <c r="D632" s="22"/>
    </row>
    <row r="633" spans="4:4" ht="15" x14ac:dyDescent="0.25">
      <c r="D633" s="22"/>
    </row>
    <row r="634" spans="4:4" ht="15" x14ac:dyDescent="0.25">
      <c r="D634" s="22"/>
    </row>
    <row r="635" spans="4:4" ht="15" x14ac:dyDescent="0.25">
      <c r="D635" s="22"/>
    </row>
    <row r="636" spans="4:4" ht="15" x14ac:dyDescent="0.25">
      <c r="D636" s="22"/>
    </row>
    <row r="637" spans="4:4" ht="15" x14ac:dyDescent="0.25">
      <c r="D637" s="22"/>
    </row>
    <row r="638" spans="4:4" ht="15" x14ac:dyDescent="0.25">
      <c r="D638" s="22"/>
    </row>
    <row r="639" spans="4:4" ht="15" x14ac:dyDescent="0.25">
      <c r="D639" s="22"/>
    </row>
    <row r="640" spans="4:4" ht="15" x14ac:dyDescent="0.25">
      <c r="D640" s="22"/>
    </row>
    <row r="641" spans="4:4" ht="15" x14ac:dyDescent="0.25">
      <c r="D641" s="22"/>
    </row>
    <row r="642" spans="4:4" ht="15" x14ac:dyDescent="0.25">
      <c r="D642" s="22"/>
    </row>
    <row r="643" spans="4:4" ht="15" x14ac:dyDescent="0.25">
      <c r="D643" s="22"/>
    </row>
    <row r="644" spans="4:4" ht="15" x14ac:dyDescent="0.25">
      <c r="D644" s="22"/>
    </row>
    <row r="645" spans="4:4" ht="15" x14ac:dyDescent="0.25">
      <c r="D645" s="22"/>
    </row>
    <row r="646" spans="4:4" ht="15" x14ac:dyDescent="0.25">
      <c r="D646" s="22"/>
    </row>
    <row r="647" spans="4:4" ht="15" x14ac:dyDescent="0.25">
      <c r="D647" s="22"/>
    </row>
    <row r="648" spans="4:4" ht="15" x14ac:dyDescent="0.25">
      <c r="D648" s="22"/>
    </row>
    <row r="649" spans="4:4" ht="15" x14ac:dyDescent="0.25">
      <c r="D649" s="22"/>
    </row>
    <row r="650" spans="4:4" ht="15" x14ac:dyDescent="0.25">
      <c r="D650" s="22"/>
    </row>
    <row r="651" spans="4:4" ht="15" x14ac:dyDescent="0.25">
      <c r="D651" s="22"/>
    </row>
    <row r="652" spans="4:4" ht="15" x14ac:dyDescent="0.25">
      <c r="D652" s="22"/>
    </row>
    <row r="653" spans="4:4" ht="15" x14ac:dyDescent="0.25">
      <c r="D653" s="22"/>
    </row>
    <row r="654" spans="4:4" ht="15" x14ac:dyDescent="0.25">
      <c r="D654" s="22"/>
    </row>
    <row r="655" spans="4:4" ht="15" x14ac:dyDescent="0.25">
      <c r="D655" s="22"/>
    </row>
    <row r="656" spans="4:4" ht="15" x14ac:dyDescent="0.25">
      <c r="D656" s="22"/>
    </row>
    <row r="657" spans="4:4" ht="15" x14ac:dyDescent="0.25">
      <c r="D657" s="22"/>
    </row>
    <row r="658" spans="4:4" ht="15" x14ac:dyDescent="0.25">
      <c r="D658" s="22"/>
    </row>
    <row r="659" spans="4:4" ht="15" x14ac:dyDescent="0.25">
      <c r="D659" s="22"/>
    </row>
    <row r="660" spans="4:4" ht="15" x14ac:dyDescent="0.25">
      <c r="D660" s="22"/>
    </row>
    <row r="661" spans="4:4" ht="15" x14ac:dyDescent="0.25">
      <c r="D661" s="22"/>
    </row>
    <row r="662" spans="4:4" ht="15" x14ac:dyDescent="0.25">
      <c r="D662" s="22"/>
    </row>
    <row r="663" spans="4:4" ht="15" x14ac:dyDescent="0.25">
      <c r="D663" s="22"/>
    </row>
    <row r="664" spans="4:4" ht="15" x14ac:dyDescent="0.25">
      <c r="D664" s="22"/>
    </row>
    <row r="665" spans="4:4" ht="15" x14ac:dyDescent="0.25">
      <c r="D665" s="22"/>
    </row>
    <row r="666" spans="4:4" ht="15" x14ac:dyDescent="0.25">
      <c r="D666" s="22"/>
    </row>
    <row r="667" spans="4:4" ht="15" x14ac:dyDescent="0.25">
      <c r="D667" s="22"/>
    </row>
    <row r="668" spans="4:4" ht="15" x14ac:dyDescent="0.25">
      <c r="D668" s="22"/>
    </row>
    <row r="669" spans="4:4" ht="15" x14ac:dyDescent="0.25">
      <c r="D669" s="22"/>
    </row>
    <row r="670" spans="4:4" ht="15" x14ac:dyDescent="0.25">
      <c r="D670" s="22"/>
    </row>
    <row r="671" spans="4:4" ht="15" x14ac:dyDescent="0.25">
      <c r="D671" s="22"/>
    </row>
    <row r="672" spans="4:4" ht="15" x14ac:dyDescent="0.25">
      <c r="D672" s="22"/>
    </row>
    <row r="673" spans="4:4" ht="15" x14ac:dyDescent="0.25">
      <c r="D673" s="22"/>
    </row>
    <row r="674" spans="4:4" ht="15" x14ac:dyDescent="0.25">
      <c r="D674" s="22"/>
    </row>
    <row r="675" spans="4:4" ht="15" x14ac:dyDescent="0.25">
      <c r="D675" s="22"/>
    </row>
    <row r="676" spans="4:4" ht="15" x14ac:dyDescent="0.25">
      <c r="D676" s="22"/>
    </row>
    <row r="677" spans="4:4" ht="15" x14ac:dyDescent="0.25">
      <c r="D677" s="22"/>
    </row>
    <row r="678" spans="4:4" ht="15" x14ac:dyDescent="0.25">
      <c r="D678" s="22"/>
    </row>
    <row r="679" spans="4:4" ht="15" x14ac:dyDescent="0.25">
      <c r="D679" s="22"/>
    </row>
    <row r="680" spans="4:4" ht="15" x14ac:dyDescent="0.25">
      <c r="D680" s="22"/>
    </row>
    <row r="681" spans="4:4" ht="15" x14ac:dyDescent="0.25">
      <c r="D681" s="22"/>
    </row>
    <row r="682" spans="4:4" ht="15" x14ac:dyDescent="0.25">
      <c r="D682" s="22"/>
    </row>
    <row r="683" spans="4:4" ht="15" x14ac:dyDescent="0.25">
      <c r="D683" s="22"/>
    </row>
    <row r="684" spans="4:4" ht="15" x14ac:dyDescent="0.25">
      <c r="D684" s="22"/>
    </row>
    <row r="685" spans="4:4" ht="15" x14ac:dyDescent="0.25">
      <c r="D685" s="22"/>
    </row>
    <row r="686" spans="4:4" ht="15" x14ac:dyDescent="0.25">
      <c r="D686" s="22"/>
    </row>
    <row r="687" spans="4:4" ht="15" x14ac:dyDescent="0.25">
      <c r="D687" s="22"/>
    </row>
    <row r="688" spans="4:4" ht="15" x14ac:dyDescent="0.25">
      <c r="D688" s="22"/>
    </row>
    <row r="689" spans="4:4" ht="15" x14ac:dyDescent="0.25">
      <c r="D689" s="22"/>
    </row>
    <row r="690" spans="4:4" ht="15" x14ac:dyDescent="0.25">
      <c r="D690" s="22"/>
    </row>
    <row r="691" spans="4:4" ht="15" x14ac:dyDescent="0.25">
      <c r="D691" s="22"/>
    </row>
    <row r="692" spans="4:4" ht="15" x14ac:dyDescent="0.25">
      <c r="D692" s="22"/>
    </row>
    <row r="693" spans="4:4" ht="15" x14ac:dyDescent="0.25">
      <c r="D693" s="22"/>
    </row>
    <row r="694" spans="4:4" ht="15" x14ac:dyDescent="0.25">
      <c r="D694" s="22"/>
    </row>
    <row r="695" spans="4:4" ht="15" x14ac:dyDescent="0.25">
      <c r="D695" s="22"/>
    </row>
    <row r="696" spans="4:4" ht="15" x14ac:dyDescent="0.25">
      <c r="D696" s="22"/>
    </row>
    <row r="697" spans="4:4" ht="15" x14ac:dyDescent="0.25">
      <c r="D697" s="22"/>
    </row>
    <row r="698" spans="4:4" ht="15" x14ac:dyDescent="0.25">
      <c r="D698" s="22"/>
    </row>
    <row r="699" spans="4:4" ht="15" x14ac:dyDescent="0.25">
      <c r="D699" s="22"/>
    </row>
    <row r="700" spans="4:4" ht="15" x14ac:dyDescent="0.25">
      <c r="D700" s="22"/>
    </row>
    <row r="701" spans="4:4" ht="15" x14ac:dyDescent="0.25">
      <c r="D701" s="22"/>
    </row>
    <row r="702" spans="4:4" ht="15" x14ac:dyDescent="0.25">
      <c r="D702" s="22"/>
    </row>
    <row r="703" spans="4:4" ht="15" x14ac:dyDescent="0.25">
      <c r="D703" s="22"/>
    </row>
    <row r="704" spans="4:4" ht="15" x14ac:dyDescent="0.25">
      <c r="D704" s="22"/>
    </row>
    <row r="705" spans="4:4" ht="15" x14ac:dyDescent="0.25">
      <c r="D705" s="22"/>
    </row>
    <row r="706" spans="4:4" ht="15" x14ac:dyDescent="0.25">
      <c r="D706" s="22"/>
    </row>
    <row r="707" spans="4:4" ht="15" x14ac:dyDescent="0.25">
      <c r="D707" s="22"/>
    </row>
    <row r="708" spans="4:4" ht="15" x14ac:dyDescent="0.25">
      <c r="D708" s="22"/>
    </row>
    <row r="709" spans="4:4" ht="15" x14ac:dyDescent="0.25">
      <c r="D709" s="22"/>
    </row>
    <row r="710" spans="4:4" ht="15" x14ac:dyDescent="0.25">
      <c r="D710" s="22"/>
    </row>
    <row r="711" spans="4:4" ht="15" x14ac:dyDescent="0.25">
      <c r="D711" s="22"/>
    </row>
    <row r="712" spans="4:4" ht="15" x14ac:dyDescent="0.25">
      <c r="D712" s="22"/>
    </row>
    <row r="713" spans="4:4" ht="15" x14ac:dyDescent="0.25">
      <c r="D713" s="22"/>
    </row>
    <row r="714" spans="4:4" ht="15" x14ac:dyDescent="0.25">
      <c r="D714" s="22"/>
    </row>
    <row r="715" spans="4:4" ht="15" x14ac:dyDescent="0.25">
      <c r="D715" s="22"/>
    </row>
    <row r="716" spans="4:4" ht="15" x14ac:dyDescent="0.25">
      <c r="D716" s="22"/>
    </row>
    <row r="717" spans="4:4" ht="15" x14ac:dyDescent="0.25">
      <c r="D717" s="22"/>
    </row>
    <row r="718" spans="4:4" ht="15" x14ac:dyDescent="0.25">
      <c r="D718" s="22"/>
    </row>
    <row r="719" spans="4:4" ht="15" x14ac:dyDescent="0.25">
      <c r="D719" s="22"/>
    </row>
    <row r="720" spans="4:4" ht="15" x14ac:dyDescent="0.25">
      <c r="D720" s="22"/>
    </row>
    <row r="721" spans="4:4" ht="15" x14ac:dyDescent="0.25">
      <c r="D721" s="22"/>
    </row>
    <row r="722" spans="4:4" ht="15" x14ac:dyDescent="0.25">
      <c r="D722" s="22"/>
    </row>
    <row r="723" spans="4:4" ht="15" x14ac:dyDescent="0.25">
      <c r="D723" s="22"/>
    </row>
    <row r="724" spans="4:4" ht="15" x14ac:dyDescent="0.25">
      <c r="D724" s="22"/>
    </row>
    <row r="725" spans="4:4" ht="15" x14ac:dyDescent="0.25">
      <c r="D725" s="22"/>
    </row>
    <row r="726" spans="4:4" ht="15" x14ac:dyDescent="0.25">
      <c r="D726" s="22"/>
    </row>
    <row r="727" spans="4:4" ht="15" x14ac:dyDescent="0.25">
      <c r="D727" s="22"/>
    </row>
    <row r="728" spans="4:4" ht="15" x14ac:dyDescent="0.25">
      <c r="D728" s="22"/>
    </row>
    <row r="729" spans="4:4" ht="15" x14ac:dyDescent="0.25">
      <c r="D729" s="22"/>
    </row>
    <row r="730" spans="4:4" ht="15" x14ac:dyDescent="0.25">
      <c r="D730" s="22"/>
    </row>
    <row r="731" spans="4:4" ht="15" x14ac:dyDescent="0.25">
      <c r="D731" s="22"/>
    </row>
    <row r="732" spans="4:4" ht="15" x14ac:dyDescent="0.25">
      <c r="D732" s="22"/>
    </row>
    <row r="733" spans="4:4" ht="15" x14ac:dyDescent="0.25">
      <c r="D733" s="22"/>
    </row>
    <row r="734" spans="4:4" ht="15" x14ac:dyDescent="0.25">
      <c r="D734" s="22"/>
    </row>
    <row r="735" spans="4:4" ht="15" x14ac:dyDescent="0.25">
      <c r="D735" s="22"/>
    </row>
    <row r="736" spans="4:4" ht="15" x14ac:dyDescent="0.25">
      <c r="D736" s="22"/>
    </row>
    <row r="737" spans="4:4" ht="15" x14ac:dyDescent="0.25">
      <c r="D737" s="22"/>
    </row>
    <row r="738" spans="4:4" ht="15" x14ac:dyDescent="0.25">
      <c r="D738" s="22"/>
    </row>
    <row r="739" spans="4:4" ht="15" x14ac:dyDescent="0.25">
      <c r="D739" s="22"/>
    </row>
    <row r="740" spans="4:4" ht="15" x14ac:dyDescent="0.25">
      <c r="D740" s="22"/>
    </row>
    <row r="741" spans="4:4" ht="15" x14ac:dyDescent="0.25">
      <c r="D741" s="22"/>
    </row>
    <row r="742" spans="4:4" ht="15" x14ac:dyDescent="0.25">
      <c r="D742" s="22"/>
    </row>
    <row r="743" spans="4:4" ht="15" x14ac:dyDescent="0.25">
      <c r="D743" s="22"/>
    </row>
    <row r="744" spans="4:4" ht="15" x14ac:dyDescent="0.25">
      <c r="D744" s="22"/>
    </row>
    <row r="745" spans="4:4" ht="15" x14ac:dyDescent="0.25">
      <c r="D745" s="22"/>
    </row>
    <row r="746" spans="4:4" ht="15" x14ac:dyDescent="0.25">
      <c r="D746" s="22"/>
    </row>
    <row r="747" spans="4:4" ht="15" x14ac:dyDescent="0.25">
      <c r="D747" s="22"/>
    </row>
    <row r="748" spans="4:4" ht="15" x14ac:dyDescent="0.25">
      <c r="D748" s="22"/>
    </row>
    <row r="749" spans="4:4" ht="15" x14ac:dyDescent="0.25">
      <c r="D749" s="22"/>
    </row>
    <row r="750" spans="4:4" ht="15" x14ac:dyDescent="0.25">
      <c r="D750" s="22"/>
    </row>
    <row r="751" spans="4:4" ht="15" x14ac:dyDescent="0.25">
      <c r="D751" s="22"/>
    </row>
    <row r="752" spans="4:4" ht="15" x14ac:dyDescent="0.25">
      <c r="D752" s="22"/>
    </row>
    <row r="753" spans="4:4" ht="15" x14ac:dyDescent="0.25">
      <c r="D753" s="22"/>
    </row>
    <row r="754" spans="4:4" ht="15" x14ac:dyDescent="0.25">
      <c r="D754" s="22"/>
    </row>
    <row r="755" spans="4:4" ht="15" x14ac:dyDescent="0.25">
      <c r="D755" s="22"/>
    </row>
    <row r="756" spans="4:4" ht="15" x14ac:dyDescent="0.25">
      <c r="D756" s="22"/>
    </row>
    <row r="757" spans="4:4" ht="15" x14ac:dyDescent="0.25">
      <c r="D757" s="22"/>
    </row>
    <row r="758" spans="4:4" ht="15" x14ac:dyDescent="0.25">
      <c r="D758" s="22"/>
    </row>
    <row r="759" spans="4:4" ht="15" x14ac:dyDescent="0.25">
      <c r="D759" s="22"/>
    </row>
    <row r="760" spans="4:4" ht="15" x14ac:dyDescent="0.25">
      <c r="D760" s="22"/>
    </row>
    <row r="761" spans="4:4" ht="15" x14ac:dyDescent="0.25">
      <c r="D761" s="22"/>
    </row>
    <row r="762" spans="4:4" ht="15" x14ac:dyDescent="0.25">
      <c r="D762" s="22"/>
    </row>
    <row r="763" spans="4:4" ht="15" x14ac:dyDescent="0.25">
      <c r="D763" s="22"/>
    </row>
    <row r="764" spans="4:4" ht="15" x14ac:dyDescent="0.25">
      <c r="D764" s="22"/>
    </row>
    <row r="765" spans="4:4" ht="15" x14ac:dyDescent="0.25">
      <c r="D765" s="22"/>
    </row>
    <row r="766" spans="4:4" ht="15" x14ac:dyDescent="0.25">
      <c r="D766" s="22"/>
    </row>
    <row r="767" spans="4:4" ht="15" x14ac:dyDescent="0.25">
      <c r="D767" s="22"/>
    </row>
    <row r="768" spans="4:4" ht="15" x14ac:dyDescent="0.25">
      <c r="D768" s="22"/>
    </row>
    <row r="769" spans="4:4" ht="15" x14ac:dyDescent="0.25">
      <c r="D769" s="22"/>
    </row>
    <row r="770" spans="4:4" ht="15" x14ac:dyDescent="0.25">
      <c r="D770" s="22"/>
    </row>
    <row r="771" spans="4:4" ht="15" x14ac:dyDescent="0.25">
      <c r="D771" s="22"/>
    </row>
    <row r="772" spans="4:4" ht="15" x14ac:dyDescent="0.25">
      <c r="D772" s="22"/>
    </row>
    <row r="773" spans="4:4" ht="15" x14ac:dyDescent="0.25">
      <c r="D773" s="22"/>
    </row>
    <row r="774" spans="4:4" ht="15" x14ac:dyDescent="0.25">
      <c r="D774" s="22"/>
    </row>
    <row r="775" spans="4:4" ht="15" x14ac:dyDescent="0.25">
      <c r="D775" s="22"/>
    </row>
    <row r="776" spans="4:4" ht="15" x14ac:dyDescent="0.25">
      <c r="D776" s="22"/>
    </row>
    <row r="777" spans="4:4" ht="15" x14ac:dyDescent="0.25">
      <c r="D777" s="22"/>
    </row>
    <row r="778" spans="4:4" ht="15" x14ac:dyDescent="0.25">
      <c r="D778" s="22"/>
    </row>
    <row r="779" spans="4:4" ht="15" x14ac:dyDescent="0.25">
      <c r="D779" s="22"/>
    </row>
    <row r="780" spans="4:4" ht="15" x14ac:dyDescent="0.25">
      <c r="D780" s="22"/>
    </row>
    <row r="781" spans="4:4" ht="15" x14ac:dyDescent="0.25">
      <c r="D781" s="22"/>
    </row>
    <row r="782" spans="4:4" ht="15" x14ac:dyDescent="0.25">
      <c r="D782" s="22"/>
    </row>
    <row r="783" spans="4:4" ht="15" x14ac:dyDescent="0.25">
      <c r="D783" s="22"/>
    </row>
    <row r="784" spans="4:4" ht="15" x14ac:dyDescent="0.25">
      <c r="D784" s="22"/>
    </row>
    <row r="785" spans="4:4" ht="15" x14ac:dyDescent="0.25">
      <c r="D785" s="22"/>
    </row>
    <row r="786" spans="4:4" ht="15" x14ac:dyDescent="0.25">
      <c r="D786" s="22"/>
    </row>
    <row r="787" spans="4:4" ht="15" x14ac:dyDescent="0.25">
      <c r="D787" s="22"/>
    </row>
    <row r="788" spans="4:4" ht="15" x14ac:dyDescent="0.25">
      <c r="D788" s="22"/>
    </row>
    <row r="789" spans="4:4" ht="15" x14ac:dyDescent="0.25">
      <c r="D789" s="22"/>
    </row>
    <row r="790" spans="4:4" ht="15" x14ac:dyDescent="0.25">
      <c r="D790" s="22"/>
    </row>
    <row r="791" spans="4:4" ht="15" x14ac:dyDescent="0.25">
      <c r="D791" s="22"/>
    </row>
    <row r="792" spans="4:4" ht="15" x14ac:dyDescent="0.25">
      <c r="D792" s="22"/>
    </row>
    <row r="793" spans="4:4" ht="15" x14ac:dyDescent="0.25">
      <c r="D793" s="22"/>
    </row>
    <row r="794" spans="4:4" ht="15" x14ac:dyDescent="0.25">
      <c r="D794" s="22"/>
    </row>
    <row r="795" spans="4:4" ht="15" x14ac:dyDescent="0.25">
      <c r="D795" s="22"/>
    </row>
    <row r="796" spans="4:4" ht="15" x14ac:dyDescent="0.25">
      <c r="D796" s="22"/>
    </row>
    <row r="797" spans="4:4" ht="15" x14ac:dyDescent="0.25">
      <c r="D797" s="22"/>
    </row>
    <row r="798" spans="4:4" ht="15" x14ac:dyDescent="0.25">
      <c r="D798" s="22"/>
    </row>
    <row r="799" spans="4:4" ht="15" x14ac:dyDescent="0.25">
      <c r="D799" s="22"/>
    </row>
    <row r="800" spans="4:4" ht="15" x14ac:dyDescent="0.25">
      <c r="D800" s="22"/>
    </row>
    <row r="801" spans="4:4" ht="15" x14ac:dyDescent="0.25">
      <c r="D801" s="22"/>
    </row>
    <row r="802" spans="4:4" ht="15" x14ac:dyDescent="0.25">
      <c r="D802" s="22"/>
    </row>
    <row r="803" spans="4:4" ht="15" x14ac:dyDescent="0.25">
      <c r="D803" s="22"/>
    </row>
    <row r="804" spans="4:4" ht="15" x14ac:dyDescent="0.25">
      <c r="D804" s="22"/>
    </row>
    <row r="805" spans="4:4" ht="15" x14ac:dyDescent="0.25">
      <c r="D805" s="22"/>
    </row>
    <row r="806" spans="4:4" ht="15" x14ac:dyDescent="0.25">
      <c r="D806" s="22"/>
    </row>
    <row r="807" spans="4:4" ht="15" x14ac:dyDescent="0.25">
      <c r="D807" s="22"/>
    </row>
    <row r="808" spans="4:4" ht="15" x14ac:dyDescent="0.25">
      <c r="D808" s="22"/>
    </row>
    <row r="809" spans="4:4" ht="15" x14ac:dyDescent="0.25">
      <c r="D809" s="22"/>
    </row>
    <row r="810" spans="4:4" ht="15" x14ac:dyDescent="0.25">
      <c r="D810" s="22"/>
    </row>
    <row r="811" spans="4:4" ht="15" x14ac:dyDescent="0.25">
      <c r="D811" s="22"/>
    </row>
    <row r="812" spans="4:4" ht="15" x14ac:dyDescent="0.25">
      <c r="D812" s="22"/>
    </row>
    <row r="813" spans="4:4" ht="15" x14ac:dyDescent="0.25">
      <c r="D813" s="22"/>
    </row>
    <row r="814" spans="4:4" ht="15" x14ac:dyDescent="0.25">
      <c r="D814" s="22"/>
    </row>
    <row r="815" spans="4:4" ht="15" x14ac:dyDescent="0.25">
      <c r="D815" s="22"/>
    </row>
    <row r="816" spans="4:4" ht="15" x14ac:dyDescent="0.25">
      <c r="D816" s="22"/>
    </row>
    <row r="817" spans="4:4" ht="15" x14ac:dyDescent="0.25">
      <c r="D817" s="22"/>
    </row>
    <row r="818" spans="4:4" ht="15" x14ac:dyDescent="0.25">
      <c r="D818" s="22"/>
    </row>
    <row r="819" spans="4:4" ht="15" x14ac:dyDescent="0.25">
      <c r="D819" s="22"/>
    </row>
    <row r="820" spans="4:4" ht="15" x14ac:dyDescent="0.25">
      <c r="D820" s="22"/>
    </row>
    <row r="821" spans="4:4" ht="15" x14ac:dyDescent="0.25">
      <c r="D821" s="22"/>
    </row>
    <row r="822" spans="4:4" ht="15" x14ac:dyDescent="0.25">
      <c r="D822" s="22"/>
    </row>
    <row r="823" spans="4:4" ht="15" x14ac:dyDescent="0.25">
      <c r="D823" s="22"/>
    </row>
    <row r="824" spans="4:4" ht="15" x14ac:dyDescent="0.25">
      <c r="D824" s="22"/>
    </row>
    <row r="825" spans="4:4" ht="15" x14ac:dyDescent="0.25">
      <c r="D825" s="22"/>
    </row>
    <row r="826" spans="4:4" ht="15" x14ac:dyDescent="0.25">
      <c r="D826" s="22"/>
    </row>
    <row r="827" spans="4:4" ht="15" x14ac:dyDescent="0.25">
      <c r="D827" s="22"/>
    </row>
    <row r="828" spans="4:4" ht="15" x14ac:dyDescent="0.25">
      <c r="D828" s="22"/>
    </row>
    <row r="829" spans="4:4" ht="15" x14ac:dyDescent="0.25">
      <c r="D829" s="22"/>
    </row>
    <row r="830" spans="4:4" ht="15" x14ac:dyDescent="0.25">
      <c r="D830" s="22"/>
    </row>
    <row r="831" spans="4:4" ht="15" x14ac:dyDescent="0.25">
      <c r="D831" s="22"/>
    </row>
    <row r="832" spans="4:4" ht="15" x14ac:dyDescent="0.25">
      <c r="D832" s="22"/>
    </row>
    <row r="833" spans="4:4" ht="15" x14ac:dyDescent="0.25">
      <c r="D833" s="22"/>
    </row>
    <row r="834" spans="4:4" ht="15" x14ac:dyDescent="0.25">
      <c r="D834" s="22"/>
    </row>
    <row r="835" spans="4:4" ht="15" x14ac:dyDescent="0.25">
      <c r="D835" s="22"/>
    </row>
    <row r="836" spans="4:4" ht="15" x14ac:dyDescent="0.25">
      <c r="D836" s="22"/>
    </row>
    <row r="837" spans="4:4" ht="15" x14ac:dyDescent="0.25">
      <c r="D837" s="22"/>
    </row>
    <row r="838" spans="4:4" ht="15" x14ac:dyDescent="0.25">
      <c r="D838" s="22"/>
    </row>
    <row r="839" spans="4:4" ht="15" x14ac:dyDescent="0.25">
      <c r="D839" s="22"/>
    </row>
    <row r="840" spans="4:4" ht="15" x14ac:dyDescent="0.25">
      <c r="D840" s="22"/>
    </row>
    <row r="841" spans="4:4" ht="15" x14ac:dyDescent="0.25">
      <c r="D841" s="22"/>
    </row>
    <row r="842" spans="4:4" ht="15" x14ac:dyDescent="0.25">
      <c r="D842" s="22"/>
    </row>
    <row r="843" spans="4:4" ht="15" x14ac:dyDescent="0.25">
      <c r="D843" s="22"/>
    </row>
    <row r="844" spans="4:4" ht="15" x14ac:dyDescent="0.25">
      <c r="D844" s="22"/>
    </row>
    <row r="845" spans="4:4" ht="15" x14ac:dyDescent="0.25">
      <c r="D845" s="22"/>
    </row>
    <row r="846" spans="4:4" ht="15" x14ac:dyDescent="0.25">
      <c r="D846" s="22"/>
    </row>
    <row r="847" spans="4:4" ht="15" x14ac:dyDescent="0.25">
      <c r="D847" s="22"/>
    </row>
    <row r="848" spans="4:4" ht="15" x14ac:dyDescent="0.25">
      <c r="D848" s="22"/>
    </row>
    <row r="849" spans="4:4" ht="15" x14ac:dyDescent="0.25">
      <c r="D849" s="22"/>
    </row>
    <row r="850" spans="4:4" ht="15" x14ac:dyDescent="0.25">
      <c r="D850" s="22"/>
    </row>
    <row r="851" spans="4:4" ht="15" x14ac:dyDescent="0.25">
      <c r="D851" s="22"/>
    </row>
    <row r="852" spans="4:4" ht="15" x14ac:dyDescent="0.25">
      <c r="D852" s="22"/>
    </row>
    <row r="853" spans="4:4" ht="15" x14ac:dyDescent="0.25">
      <c r="D853" s="22"/>
    </row>
    <row r="854" spans="4:4" ht="15" x14ac:dyDescent="0.25">
      <c r="D854" s="22"/>
    </row>
    <row r="855" spans="4:4" ht="15" x14ac:dyDescent="0.25">
      <c r="D855" s="22"/>
    </row>
    <row r="856" spans="4:4" ht="15" x14ac:dyDescent="0.25">
      <c r="D856" s="22"/>
    </row>
    <row r="857" spans="4:4" ht="15" x14ac:dyDescent="0.25">
      <c r="D857" s="22"/>
    </row>
    <row r="858" spans="4:4" ht="15" x14ac:dyDescent="0.25">
      <c r="D858" s="22"/>
    </row>
    <row r="859" spans="4:4" ht="15" x14ac:dyDescent="0.25">
      <c r="D859" s="22"/>
    </row>
    <row r="860" spans="4:4" ht="15" x14ac:dyDescent="0.25">
      <c r="D860" s="22"/>
    </row>
    <row r="861" spans="4:4" ht="15" x14ac:dyDescent="0.25">
      <c r="D861" s="22"/>
    </row>
    <row r="862" spans="4:4" ht="15" x14ac:dyDescent="0.25">
      <c r="D862" s="22"/>
    </row>
    <row r="863" spans="4:4" ht="15" x14ac:dyDescent="0.25">
      <c r="D863" s="22"/>
    </row>
    <row r="864" spans="4:4" ht="15" x14ac:dyDescent="0.25">
      <c r="D864" s="22"/>
    </row>
    <row r="865" spans="4:4" ht="15" x14ac:dyDescent="0.25">
      <c r="D865" s="22"/>
    </row>
    <row r="866" spans="4:4" ht="15" x14ac:dyDescent="0.25">
      <c r="D866" s="22"/>
    </row>
    <row r="867" spans="4:4" ht="15" x14ac:dyDescent="0.25">
      <c r="D867" s="22"/>
    </row>
    <row r="868" spans="4:4" ht="15" x14ac:dyDescent="0.25">
      <c r="D868" s="22"/>
    </row>
    <row r="869" spans="4:4" ht="15" x14ac:dyDescent="0.25">
      <c r="D869" s="22"/>
    </row>
    <row r="870" spans="4:4" ht="15" x14ac:dyDescent="0.25">
      <c r="D870" s="22"/>
    </row>
    <row r="871" spans="4:4" ht="15" x14ac:dyDescent="0.25">
      <c r="D871" s="22"/>
    </row>
    <row r="872" spans="4:4" ht="15" x14ac:dyDescent="0.25">
      <c r="D872" s="22"/>
    </row>
    <row r="873" spans="4:4" ht="15" x14ac:dyDescent="0.25">
      <c r="D873" s="22"/>
    </row>
    <row r="874" spans="4:4" ht="15" x14ac:dyDescent="0.25">
      <c r="D874" s="22"/>
    </row>
    <row r="875" spans="4:4" ht="15" x14ac:dyDescent="0.25">
      <c r="D875" s="22"/>
    </row>
    <row r="876" spans="4:4" ht="15" x14ac:dyDescent="0.25">
      <c r="D876" s="22"/>
    </row>
    <row r="877" spans="4:4" ht="15" x14ac:dyDescent="0.25">
      <c r="D877" s="22"/>
    </row>
    <row r="878" spans="4:4" ht="15" x14ac:dyDescent="0.25">
      <c r="D878" s="22"/>
    </row>
    <row r="879" spans="4:4" ht="15" x14ac:dyDescent="0.25">
      <c r="D879" s="22"/>
    </row>
    <row r="880" spans="4:4" ht="15" x14ac:dyDescent="0.25">
      <c r="D880" s="22"/>
    </row>
    <row r="881" spans="4:4" ht="15" x14ac:dyDescent="0.25">
      <c r="D881" s="22"/>
    </row>
    <row r="882" spans="4:4" ht="15" x14ac:dyDescent="0.25">
      <c r="D882" s="22"/>
    </row>
    <row r="883" spans="4:4" ht="15" x14ac:dyDescent="0.25">
      <c r="D883" s="22"/>
    </row>
    <row r="884" spans="4:4" ht="15" x14ac:dyDescent="0.25">
      <c r="D884" s="22"/>
    </row>
    <row r="885" spans="4:4" ht="15" x14ac:dyDescent="0.25">
      <c r="D885" s="22"/>
    </row>
    <row r="886" spans="4:4" ht="15" x14ac:dyDescent="0.25">
      <c r="D886" s="22"/>
    </row>
    <row r="887" spans="4:4" ht="15" x14ac:dyDescent="0.25">
      <c r="D887" s="22"/>
    </row>
    <row r="888" spans="4:4" ht="15" x14ac:dyDescent="0.25">
      <c r="D888" s="22"/>
    </row>
    <row r="889" spans="4:4" ht="15" x14ac:dyDescent="0.25">
      <c r="D889" s="22"/>
    </row>
    <row r="890" spans="4:4" ht="15" x14ac:dyDescent="0.25">
      <c r="D890" s="22"/>
    </row>
    <row r="891" spans="4:4" ht="15" x14ac:dyDescent="0.25">
      <c r="D891" s="22"/>
    </row>
    <row r="892" spans="4:4" ht="15" x14ac:dyDescent="0.25">
      <c r="D892" s="22"/>
    </row>
    <row r="893" spans="4:4" ht="15" x14ac:dyDescent="0.25">
      <c r="D893" s="22"/>
    </row>
    <row r="894" spans="4:4" ht="15" x14ac:dyDescent="0.25">
      <c r="D894" s="22"/>
    </row>
    <row r="895" spans="4:4" ht="15" x14ac:dyDescent="0.25">
      <c r="D895" s="22"/>
    </row>
    <row r="896" spans="4:4" ht="15" x14ac:dyDescent="0.25">
      <c r="D896" s="22"/>
    </row>
    <row r="897" spans="4:4" ht="15" x14ac:dyDescent="0.25">
      <c r="D897" s="22"/>
    </row>
    <row r="898" spans="4:4" ht="15" x14ac:dyDescent="0.25">
      <c r="D898" s="22"/>
    </row>
    <row r="899" spans="4:4" ht="15" x14ac:dyDescent="0.25">
      <c r="D899" s="22"/>
    </row>
    <row r="900" spans="4:4" ht="15" x14ac:dyDescent="0.25">
      <c r="D900" s="22"/>
    </row>
    <row r="901" spans="4:4" ht="15" x14ac:dyDescent="0.25">
      <c r="D901" s="22"/>
    </row>
    <row r="902" spans="4:4" ht="15" x14ac:dyDescent="0.25">
      <c r="D902" s="22"/>
    </row>
    <row r="903" spans="4:4" ht="15" x14ac:dyDescent="0.25">
      <c r="D903" s="22"/>
    </row>
    <row r="904" spans="4:4" ht="15" x14ac:dyDescent="0.25">
      <c r="D904" s="22"/>
    </row>
    <row r="905" spans="4:4" ht="15" x14ac:dyDescent="0.25">
      <c r="D905" s="22"/>
    </row>
    <row r="906" spans="4:4" ht="15" x14ac:dyDescent="0.25">
      <c r="D906" s="22"/>
    </row>
    <row r="907" spans="4:4" ht="15" x14ac:dyDescent="0.25">
      <c r="D907" s="22"/>
    </row>
    <row r="908" spans="4:4" ht="15" x14ac:dyDescent="0.25">
      <c r="D908" s="22"/>
    </row>
    <row r="909" spans="4:4" ht="15" x14ac:dyDescent="0.25">
      <c r="D909" s="22"/>
    </row>
    <row r="910" spans="4:4" ht="15" x14ac:dyDescent="0.25">
      <c r="D910" s="22"/>
    </row>
    <row r="911" spans="4:4" ht="15" x14ac:dyDescent="0.25">
      <c r="D911" s="22"/>
    </row>
    <row r="912" spans="4:4" ht="15" x14ac:dyDescent="0.25">
      <c r="D912" s="22"/>
    </row>
    <row r="913" spans="4:4" ht="15" x14ac:dyDescent="0.25">
      <c r="D913" s="22"/>
    </row>
    <row r="914" spans="4:4" ht="15" x14ac:dyDescent="0.25">
      <c r="D914" s="22"/>
    </row>
    <row r="915" spans="4:4" ht="15" x14ac:dyDescent="0.25">
      <c r="D915" s="22"/>
    </row>
    <row r="916" spans="4:4" ht="15" x14ac:dyDescent="0.25">
      <c r="D916" s="22"/>
    </row>
    <row r="917" spans="4:4" ht="15" x14ac:dyDescent="0.25">
      <c r="D917" s="22"/>
    </row>
    <row r="918" spans="4:4" ht="15" x14ac:dyDescent="0.25">
      <c r="D918" s="22"/>
    </row>
    <row r="919" spans="4:4" ht="15" x14ac:dyDescent="0.25">
      <c r="D919" s="22"/>
    </row>
    <row r="920" spans="4:4" ht="15" x14ac:dyDescent="0.25">
      <c r="D920" s="22"/>
    </row>
    <row r="921" spans="4:4" ht="15" x14ac:dyDescent="0.25">
      <c r="D921" s="22"/>
    </row>
    <row r="922" spans="4:4" ht="15" x14ac:dyDescent="0.25">
      <c r="D922" s="22"/>
    </row>
    <row r="923" spans="4:4" ht="15" x14ac:dyDescent="0.25">
      <c r="D923" s="22"/>
    </row>
    <row r="924" spans="4:4" ht="15" x14ac:dyDescent="0.25">
      <c r="D924" s="22"/>
    </row>
    <row r="925" spans="4:4" ht="15" x14ac:dyDescent="0.25">
      <c r="D925" s="22"/>
    </row>
    <row r="926" spans="4:4" ht="15" x14ac:dyDescent="0.25">
      <c r="D926" s="22"/>
    </row>
    <row r="927" spans="4:4" ht="15" x14ac:dyDescent="0.25">
      <c r="D927" s="22"/>
    </row>
    <row r="928" spans="4:4" ht="15" x14ac:dyDescent="0.25">
      <c r="D928" s="22"/>
    </row>
    <row r="929" spans="4:4" ht="15" x14ac:dyDescent="0.25">
      <c r="D929" s="22"/>
    </row>
    <row r="930" spans="4:4" ht="15" x14ac:dyDescent="0.25">
      <c r="D930" s="22"/>
    </row>
    <row r="931" spans="4:4" ht="15" x14ac:dyDescent="0.25">
      <c r="D931" s="22"/>
    </row>
    <row r="932" spans="4:4" ht="15" x14ac:dyDescent="0.25">
      <c r="D932" s="22"/>
    </row>
    <row r="933" spans="4:4" ht="15" x14ac:dyDescent="0.25">
      <c r="D933" s="22"/>
    </row>
    <row r="934" spans="4:4" ht="15" x14ac:dyDescent="0.25">
      <c r="D934" s="22"/>
    </row>
    <row r="935" spans="4:4" ht="15" x14ac:dyDescent="0.25">
      <c r="D935" s="22"/>
    </row>
    <row r="936" spans="4:4" ht="15" x14ac:dyDescent="0.25">
      <c r="D936" s="22"/>
    </row>
    <row r="937" spans="4:4" ht="15" x14ac:dyDescent="0.25">
      <c r="D937" s="22"/>
    </row>
    <row r="938" spans="4:4" ht="15" x14ac:dyDescent="0.25">
      <c r="D938" s="22"/>
    </row>
    <row r="939" spans="4:4" ht="15" x14ac:dyDescent="0.25">
      <c r="D939" s="22"/>
    </row>
    <row r="940" spans="4:4" ht="15" x14ac:dyDescent="0.25">
      <c r="D940" s="22"/>
    </row>
    <row r="941" spans="4:4" ht="15" x14ac:dyDescent="0.25">
      <c r="D941" s="22"/>
    </row>
    <row r="942" spans="4:4" ht="15" x14ac:dyDescent="0.25">
      <c r="D942" s="22"/>
    </row>
    <row r="943" spans="4:4" ht="15" x14ac:dyDescent="0.25">
      <c r="D943" s="22"/>
    </row>
    <row r="944" spans="4:4" ht="15" x14ac:dyDescent="0.25">
      <c r="D944" s="22"/>
    </row>
    <row r="945" spans="4:4" ht="15" x14ac:dyDescent="0.25">
      <c r="D945" s="22"/>
    </row>
    <row r="946" spans="4:4" ht="15" x14ac:dyDescent="0.25">
      <c r="D946" s="22"/>
    </row>
    <row r="947" spans="4:4" ht="15" x14ac:dyDescent="0.25">
      <c r="D947" s="22"/>
    </row>
    <row r="948" spans="4:4" ht="15" x14ac:dyDescent="0.25">
      <c r="D948" s="22"/>
    </row>
    <row r="949" spans="4:4" ht="15" x14ac:dyDescent="0.25">
      <c r="D949" s="22"/>
    </row>
    <row r="950" spans="4:4" ht="15" x14ac:dyDescent="0.25">
      <c r="D950" s="22"/>
    </row>
    <row r="951" spans="4:4" ht="15" x14ac:dyDescent="0.25">
      <c r="D951" s="22"/>
    </row>
    <row r="952" spans="4:4" ht="15" x14ac:dyDescent="0.25">
      <c r="D952" s="22"/>
    </row>
    <row r="953" spans="4:4" ht="15" x14ac:dyDescent="0.25">
      <c r="D953" s="22"/>
    </row>
    <row r="954" spans="4:4" ht="15" x14ac:dyDescent="0.25">
      <c r="D954" s="22"/>
    </row>
    <row r="955" spans="4:4" ht="15" x14ac:dyDescent="0.25">
      <c r="D955" s="22"/>
    </row>
    <row r="956" spans="4:4" ht="15" x14ac:dyDescent="0.25">
      <c r="D956" s="22"/>
    </row>
    <row r="957" spans="4:4" ht="15" x14ac:dyDescent="0.25">
      <c r="D957" s="22"/>
    </row>
    <row r="958" spans="4:4" ht="15" x14ac:dyDescent="0.25">
      <c r="D958" s="22"/>
    </row>
    <row r="959" spans="4:4" ht="15" x14ac:dyDescent="0.25">
      <c r="D959" s="22"/>
    </row>
    <row r="960" spans="4:4" ht="15" x14ac:dyDescent="0.25">
      <c r="D960" s="22"/>
    </row>
    <row r="961" spans="4:4" ht="15" x14ac:dyDescent="0.25">
      <c r="D961" s="22"/>
    </row>
    <row r="962" spans="4:4" ht="15" x14ac:dyDescent="0.25">
      <c r="D962" s="22"/>
    </row>
    <row r="963" spans="4:4" ht="15" x14ac:dyDescent="0.25">
      <c r="D963" s="22"/>
    </row>
    <row r="964" spans="4:4" ht="15" x14ac:dyDescent="0.25">
      <c r="D964" s="22"/>
    </row>
    <row r="965" spans="4:4" ht="15" x14ac:dyDescent="0.25">
      <c r="D965" s="22"/>
    </row>
    <row r="966" spans="4:4" ht="15" x14ac:dyDescent="0.25">
      <c r="D966" s="22"/>
    </row>
    <row r="967" spans="4:4" ht="15" x14ac:dyDescent="0.25">
      <c r="D967" s="22"/>
    </row>
    <row r="968" spans="4:4" ht="15" x14ac:dyDescent="0.25">
      <c r="D968" s="22"/>
    </row>
    <row r="969" spans="4:4" ht="15" x14ac:dyDescent="0.25">
      <c r="D969" s="22"/>
    </row>
    <row r="970" spans="4:4" ht="15" x14ac:dyDescent="0.25">
      <c r="D970" s="22"/>
    </row>
    <row r="971" spans="4:4" ht="15" x14ac:dyDescent="0.25">
      <c r="D971" s="22"/>
    </row>
    <row r="972" spans="4:4" ht="15" x14ac:dyDescent="0.25">
      <c r="D972" s="22"/>
    </row>
    <row r="973" spans="4:4" ht="15" x14ac:dyDescent="0.25">
      <c r="D973" s="22"/>
    </row>
    <row r="974" spans="4:4" ht="15" x14ac:dyDescent="0.25">
      <c r="D974" s="22"/>
    </row>
    <row r="975" spans="4:4" ht="15" x14ac:dyDescent="0.25">
      <c r="D975" s="22"/>
    </row>
    <row r="976" spans="4:4" ht="15" x14ac:dyDescent="0.25">
      <c r="D976" s="22"/>
    </row>
    <row r="977" spans="4:4" ht="15" x14ac:dyDescent="0.25">
      <c r="D977" s="22"/>
    </row>
    <row r="978" spans="4:4" ht="15" x14ac:dyDescent="0.25">
      <c r="D978" s="22"/>
    </row>
    <row r="979" spans="4:4" ht="15" x14ac:dyDescent="0.25">
      <c r="D979" s="22"/>
    </row>
    <row r="980" spans="4:4" ht="15" x14ac:dyDescent="0.25">
      <c r="D980" s="22"/>
    </row>
    <row r="981" spans="4:4" ht="15" x14ac:dyDescent="0.25">
      <c r="D981" s="22"/>
    </row>
    <row r="982" spans="4:4" ht="15" x14ac:dyDescent="0.25">
      <c r="D982" s="22"/>
    </row>
    <row r="983" spans="4:4" ht="15" x14ac:dyDescent="0.25">
      <c r="D983" s="22"/>
    </row>
    <row r="984" spans="4:4" ht="15" x14ac:dyDescent="0.25">
      <c r="D984" s="22"/>
    </row>
    <row r="985" spans="4:4" ht="15" x14ac:dyDescent="0.25">
      <c r="D985" s="22"/>
    </row>
    <row r="986" spans="4:4" ht="15" x14ac:dyDescent="0.25">
      <c r="D986" s="22"/>
    </row>
    <row r="987" spans="4:4" ht="15" x14ac:dyDescent="0.25">
      <c r="D987" s="22"/>
    </row>
    <row r="988" spans="4:4" ht="15" x14ac:dyDescent="0.25">
      <c r="D988" s="22"/>
    </row>
    <row r="989" spans="4:4" ht="15" x14ac:dyDescent="0.25">
      <c r="D989" s="22"/>
    </row>
    <row r="990" spans="4:4" ht="15" x14ac:dyDescent="0.25">
      <c r="D990" s="22"/>
    </row>
    <row r="991" spans="4:4" ht="15" x14ac:dyDescent="0.25">
      <c r="D991" s="22"/>
    </row>
    <row r="992" spans="4:4" ht="15" x14ac:dyDescent="0.25">
      <c r="D992" s="22"/>
    </row>
    <row r="993" spans="4:4" ht="15" x14ac:dyDescent="0.25">
      <c r="D993" s="22"/>
    </row>
    <row r="994" spans="4:4" ht="15" x14ac:dyDescent="0.25">
      <c r="D994" s="22"/>
    </row>
    <row r="995" spans="4:4" ht="15" x14ac:dyDescent="0.25">
      <c r="D995" s="22"/>
    </row>
    <row r="996" spans="4:4" ht="15" x14ac:dyDescent="0.25">
      <c r="D996" s="22"/>
    </row>
    <row r="997" spans="4:4" ht="15" x14ac:dyDescent="0.25">
      <c r="D997" s="22"/>
    </row>
    <row r="998" spans="4:4" ht="15" x14ac:dyDescent="0.25">
      <c r="D998" s="22"/>
    </row>
    <row r="999" spans="4:4" ht="15" x14ac:dyDescent="0.25">
      <c r="D999" s="22"/>
    </row>
    <row r="1000" spans="4:4" ht="15" x14ac:dyDescent="0.25">
      <c r="D1000" s="22"/>
    </row>
    <row r="1001" spans="4:4" ht="15" x14ac:dyDescent="0.25">
      <c r="D1001" s="22"/>
    </row>
    <row r="1002" spans="4:4" ht="15" x14ac:dyDescent="0.25">
      <c r="D1002" s="50"/>
    </row>
  </sheetData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AA3E2-9076-4BAE-AFC8-D5C6250184B5}">
  <dimension ref="A1:A1000"/>
  <sheetViews>
    <sheetView showGridLines="0" workbookViewId="0">
      <selection activeCell="C9" sqref="C9"/>
    </sheetView>
  </sheetViews>
  <sheetFormatPr defaultColWidth="12.625" defaultRowHeight="15" customHeight="1" x14ac:dyDescent="0.2"/>
  <cols>
    <col min="1" max="1" width="55.875" style="83" customWidth="1"/>
    <col min="2" max="26" width="7.625" style="83" customWidth="1"/>
    <col min="27" max="16384" width="12.625" style="83"/>
  </cols>
  <sheetData>
    <row r="1" spans="1:1" ht="21" x14ac:dyDescent="0.35">
      <c r="A1" s="82" t="s">
        <v>1209</v>
      </c>
    </row>
    <row r="3" spans="1:1" x14ac:dyDescent="0.25">
      <c r="A3" s="84" t="s">
        <v>1210</v>
      </c>
    </row>
    <row r="5" spans="1:1" x14ac:dyDescent="0.25">
      <c r="A5" s="85" t="s">
        <v>1211</v>
      </c>
    </row>
    <row r="6" spans="1:1" x14ac:dyDescent="0.25">
      <c r="A6" s="85" t="s">
        <v>1212</v>
      </c>
    </row>
    <row r="7" spans="1:1" x14ac:dyDescent="0.25">
      <c r="A7" s="85" t="s">
        <v>1213</v>
      </c>
    </row>
    <row r="9" spans="1:1" ht="30" x14ac:dyDescent="0.2">
      <c r="A9" s="86" t="s">
        <v>1214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754C2-2567-44BB-B9BE-C3348AC424A5}">
  <dimension ref="B2:H1000"/>
  <sheetViews>
    <sheetView workbookViewId="0">
      <selection activeCell="C9" sqref="C9"/>
    </sheetView>
  </sheetViews>
  <sheetFormatPr defaultColWidth="12.625" defaultRowHeight="15" customHeight="1" x14ac:dyDescent="0.2"/>
  <cols>
    <col min="1" max="2" width="2.5" style="83" customWidth="1"/>
    <col min="3" max="3" width="35.875" style="83" customWidth="1"/>
    <col min="4" max="4" width="10.5" style="83" customWidth="1"/>
    <col min="5" max="5" width="11.875" style="83" customWidth="1"/>
    <col min="6" max="6" width="4.625" style="83" customWidth="1"/>
    <col min="7" max="7" width="8.75" style="83" customWidth="1"/>
    <col min="8" max="8" width="2.5" style="83" customWidth="1"/>
    <col min="9" max="26" width="7.625" style="83" customWidth="1"/>
    <col min="27" max="16384" width="12.625" style="83"/>
  </cols>
  <sheetData>
    <row r="2" spans="2:8" x14ac:dyDescent="0.25">
      <c r="B2" s="87"/>
      <c r="C2" s="88"/>
      <c r="D2" s="88"/>
      <c r="E2" s="88"/>
      <c r="F2" s="88"/>
      <c r="G2" s="88"/>
      <c r="H2" s="89"/>
    </row>
    <row r="3" spans="2:8" x14ac:dyDescent="0.25">
      <c r="B3" s="90"/>
      <c r="C3" s="91" t="s">
        <v>1215</v>
      </c>
      <c r="D3" s="91"/>
      <c r="E3" s="91"/>
      <c r="F3" s="91"/>
      <c r="G3" s="91"/>
      <c r="H3" s="92"/>
    </row>
    <row r="4" spans="2:8" x14ac:dyDescent="0.25">
      <c r="B4" s="90"/>
      <c r="C4" s="93"/>
      <c r="D4" s="93"/>
      <c r="E4" s="93"/>
      <c r="F4" s="93"/>
      <c r="G4" s="93"/>
      <c r="H4" s="92"/>
    </row>
    <row r="5" spans="2:8" x14ac:dyDescent="0.25">
      <c r="B5" s="90"/>
      <c r="C5" s="94" t="s">
        <v>1216</v>
      </c>
      <c r="D5" s="95" t="s">
        <v>1217</v>
      </c>
      <c r="E5" s="96" t="s">
        <v>1218</v>
      </c>
      <c r="F5" s="93"/>
      <c r="G5" s="97" t="s">
        <v>1219</v>
      </c>
      <c r="H5" s="92"/>
    </row>
    <row r="6" spans="2:8" x14ac:dyDescent="0.25">
      <c r="B6" s="90"/>
      <c r="C6" s="98" t="s">
        <v>1220</v>
      </c>
      <c r="D6" s="99">
        <v>4</v>
      </c>
      <c r="E6" s="100">
        <f xml:space="preserve"> Hours * Rate</f>
        <v>200</v>
      </c>
      <c r="F6" s="93"/>
      <c r="G6" s="101">
        <v>50</v>
      </c>
      <c r="H6" s="92"/>
    </row>
    <row r="7" spans="2:8" x14ac:dyDescent="0.25">
      <c r="B7" s="90"/>
      <c r="C7" s="98" t="s">
        <v>1221</v>
      </c>
      <c r="D7" s="102">
        <v>0.5</v>
      </c>
      <c r="E7" s="100">
        <f t="shared" ref="E7:E16" si="0" xml:space="preserve"> Hours * Rate</f>
        <v>25</v>
      </c>
      <c r="F7" s="93"/>
      <c r="G7" s="93"/>
      <c r="H7" s="92"/>
    </row>
    <row r="8" spans="2:8" x14ac:dyDescent="0.25">
      <c r="B8" s="90"/>
      <c r="C8" s="98" t="s">
        <v>1208</v>
      </c>
      <c r="D8" s="102">
        <v>3</v>
      </c>
      <c r="E8" s="100">
        <f t="shared" si="0"/>
        <v>150</v>
      </c>
      <c r="F8" s="93"/>
      <c r="G8" s="93"/>
      <c r="H8" s="92"/>
    </row>
    <row r="9" spans="2:8" x14ac:dyDescent="0.25">
      <c r="B9" s="90"/>
      <c r="C9" s="98" t="s">
        <v>1208</v>
      </c>
      <c r="D9" s="102">
        <v>1</v>
      </c>
      <c r="E9" s="100">
        <f t="shared" si="0"/>
        <v>50</v>
      </c>
      <c r="F9" s="93"/>
      <c r="G9" s="93"/>
      <c r="H9" s="92"/>
    </row>
    <row r="10" spans="2:8" x14ac:dyDescent="0.25">
      <c r="B10" s="90"/>
      <c r="C10" s="98" t="s">
        <v>1222</v>
      </c>
      <c r="D10" s="102">
        <v>7.5</v>
      </c>
      <c r="E10" s="100">
        <f t="shared" si="0"/>
        <v>375</v>
      </c>
      <c r="F10" s="93"/>
      <c r="G10" s="93"/>
      <c r="H10" s="92"/>
    </row>
    <row r="11" spans="2:8" x14ac:dyDescent="0.25">
      <c r="B11" s="90"/>
      <c r="C11" s="98" t="s">
        <v>1223</v>
      </c>
      <c r="D11" s="102">
        <v>0.5</v>
      </c>
      <c r="E11" s="100">
        <f t="shared" si="0"/>
        <v>25</v>
      </c>
      <c r="F11" s="93"/>
      <c r="G11" s="93"/>
      <c r="H11" s="92"/>
    </row>
    <row r="12" spans="2:8" x14ac:dyDescent="0.25">
      <c r="B12" s="90"/>
      <c r="C12" s="98" t="s">
        <v>1224</v>
      </c>
      <c r="D12" s="102">
        <v>2</v>
      </c>
      <c r="E12" s="100">
        <f t="shared" si="0"/>
        <v>100</v>
      </c>
      <c r="F12" s="93"/>
      <c r="G12" s="93"/>
      <c r="H12" s="92"/>
    </row>
    <row r="13" spans="2:8" x14ac:dyDescent="0.25">
      <c r="B13" s="90"/>
      <c r="C13" s="98" t="s">
        <v>1225</v>
      </c>
      <c r="D13" s="102">
        <v>3</v>
      </c>
      <c r="E13" s="100">
        <f t="shared" si="0"/>
        <v>150</v>
      </c>
      <c r="F13" s="93"/>
      <c r="G13" s="93"/>
      <c r="H13" s="92"/>
    </row>
    <row r="14" spans="2:8" x14ac:dyDescent="0.25">
      <c r="B14" s="90"/>
      <c r="C14" s="98" t="s">
        <v>1221</v>
      </c>
      <c r="D14" s="102">
        <v>0.5</v>
      </c>
      <c r="E14" s="100">
        <f t="shared" si="0"/>
        <v>25</v>
      </c>
      <c r="F14" s="93"/>
      <c r="G14" s="93"/>
      <c r="H14" s="92"/>
    </row>
    <row r="15" spans="2:8" x14ac:dyDescent="0.25">
      <c r="B15" s="90"/>
      <c r="C15" s="98" t="s">
        <v>1225</v>
      </c>
      <c r="D15" s="102">
        <v>3</v>
      </c>
      <c r="E15" s="100">
        <f t="shared" si="0"/>
        <v>150</v>
      </c>
      <c r="F15" s="93"/>
      <c r="G15" s="93"/>
      <c r="H15" s="92"/>
    </row>
    <row r="16" spans="2:8" x14ac:dyDescent="0.25">
      <c r="B16" s="90"/>
      <c r="C16" s="103" t="s">
        <v>1226</v>
      </c>
      <c r="D16" s="104">
        <v>2</v>
      </c>
      <c r="E16" s="100">
        <f t="shared" si="0"/>
        <v>100</v>
      </c>
      <c r="F16" s="93"/>
      <c r="G16" s="93"/>
      <c r="H16" s="92"/>
    </row>
    <row r="17" spans="2:8" x14ac:dyDescent="0.25">
      <c r="B17" s="90"/>
      <c r="C17" s="93"/>
      <c r="D17" s="93"/>
      <c r="E17" s="93"/>
      <c r="F17" s="93"/>
      <c r="G17" s="93"/>
      <c r="H17" s="92"/>
    </row>
    <row r="18" spans="2:8" x14ac:dyDescent="0.25">
      <c r="B18" s="90"/>
      <c r="C18" s="93"/>
      <c r="D18" s="105" t="s">
        <v>1227</v>
      </c>
      <c r="E18" s="106">
        <f xml:space="preserve"> SUM(Total)</f>
        <v>1350</v>
      </c>
      <c r="F18" s="93"/>
      <c r="G18" s="93"/>
      <c r="H18" s="92"/>
    </row>
    <row r="19" spans="2:8" x14ac:dyDescent="0.25">
      <c r="B19" s="107"/>
      <c r="C19" s="108"/>
      <c r="D19" s="108"/>
      <c r="E19" s="108"/>
      <c r="F19" s="108"/>
      <c r="G19" s="108"/>
      <c r="H19" s="109"/>
    </row>
    <row r="21" spans="2:8" ht="15.75" customHeight="1" x14ac:dyDescent="0.2"/>
    <row r="22" spans="2:8" ht="15.75" customHeight="1" x14ac:dyDescent="0.2"/>
    <row r="23" spans="2:8" ht="15.75" customHeight="1" x14ac:dyDescent="0.2"/>
    <row r="24" spans="2:8" ht="15.75" customHeight="1" x14ac:dyDescent="0.2"/>
    <row r="25" spans="2:8" ht="15.75" customHeight="1" x14ac:dyDescent="0.2"/>
    <row r="26" spans="2:8" ht="15.75" customHeight="1" x14ac:dyDescent="0.2"/>
    <row r="27" spans="2:8" ht="15.75" customHeight="1" x14ac:dyDescent="0.2"/>
    <row r="28" spans="2:8" ht="15.75" customHeight="1" x14ac:dyDescent="0.2"/>
    <row r="29" spans="2:8" ht="15.75" customHeight="1" x14ac:dyDescent="0.2"/>
    <row r="30" spans="2:8" ht="15.75" customHeight="1" x14ac:dyDescent="0.2"/>
    <row r="31" spans="2:8" ht="15.75" customHeight="1" x14ac:dyDescent="0.2"/>
    <row r="32" spans="2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IF</vt:lpstr>
      <vt:lpstr>Data_Set 1</vt:lpstr>
      <vt:lpstr>Functions</vt:lpstr>
      <vt:lpstr>Data_Set 2</vt:lpstr>
      <vt:lpstr>Vlookup</vt:lpstr>
      <vt:lpstr>Assignment</vt:lpstr>
      <vt:lpstr>Sheet2</vt:lpstr>
      <vt:lpstr>Instructions</vt:lpstr>
      <vt:lpstr>Sheet1</vt:lpstr>
      <vt:lpstr>Instruction</vt:lpstr>
      <vt:lpstr>Question</vt:lpstr>
      <vt:lpstr>Instructions (2)</vt:lpstr>
      <vt:lpstr>Exercise 1</vt:lpstr>
      <vt:lpstr>Exercise 2</vt:lpstr>
      <vt:lpstr>_Sales</vt:lpstr>
      <vt:lpstr>Costs</vt:lpstr>
      <vt:lpstr>Hours</vt:lpstr>
      <vt:lpstr>Ingredients</vt:lpstr>
      <vt:lpstr>Labour_Total</vt:lpstr>
      <vt:lpstr>Month</vt:lpstr>
      <vt:lpstr>Overheads</vt:lpstr>
      <vt:lpstr>Profit</vt:lpstr>
      <vt:lpstr>Profit_Loss</vt:lpstr>
      <vt:lpstr>Rate</vt:lpstr>
      <vt:lpstr>Revenue</vt:lpstr>
      <vt:lpstr>Sale_Price</vt:lpstr>
      <vt:lpstr>Sales</vt:lpstr>
      <vt:lpstr>SellingPrice</vt:lpstr>
      <vt:lpstr>SKU</vt:lpstr>
      <vt:lpstr>Store</vt:lpstr>
      <vt:lpstr>Total</vt:lpstr>
      <vt:lpstr>Total_Cost</vt:lpstr>
      <vt:lpstr>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teedaniels</dc:creator>
  <cp:lastModifiedBy>teedaniels</cp:lastModifiedBy>
  <cp:lastPrinted>2020-11-14T10:55:18Z</cp:lastPrinted>
  <dcterms:modified xsi:type="dcterms:W3CDTF">2020-11-18T07:03:22Z</dcterms:modified>
</cp:coreProperties>
</file>