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<sst xmlns="http://schemas.openxmlformats.org/spreadsheetml/2006/main" count="862" uniqueCount="191">
  <si>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</si>
  <si>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</si>
  <si>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</si>
  <si>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</si>
  <si>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</si>
  <si>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</si>
  <si>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</si>
  <si>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</si>
  <si>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</si>
  <si>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</si>
  <si>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</si>
  <si>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</si>
  <si>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</si>
  <si>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</si>
  <si>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</si>
  <si>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</si>
  <si>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</si>
  <si>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</si>
  <si>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</si>
  <si>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</si>
  <si>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</si>
  <si>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</si>
  <si>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</si>
  <si>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</si>
  <si>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</si>
  <si>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</si>
  <si>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</si>
  <si>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</si>
  <si>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</si>
  <si>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</si>
  <si>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</si>
  <si>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</si>
  <si>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</si>
  <si>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</si>
  <si>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</si>
  <si>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</si>
  <si>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</si>
  <si>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</si>
  <si>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</si>
  <si>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</si>
  <si>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</si>
  <si>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</si>
  <si>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</si>
  <si>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</si>
  <si>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</si>
  <si>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</si>
  <si>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</si>
  <si>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</si>
  <si>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</si>
  <si>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</si>
  <si>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</si>
  <si>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</si>
  <si>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</si>
  <si>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</si>
  <si>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</si>
  <si>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</si>
  <si>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</si>
  <si>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</si>
  <si>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</si>
  <si>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</si>
  <si>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</si>
  <si>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</si>
  <si>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</si>
  <si>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</si>
  <si>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</si>
  <si>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</si>
  <si>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</si>
  <si>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</si>
  <si>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</si>
  <si>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</si>
  <si>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</si>
  <si>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</si>
  <si>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</si>
  <si>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</si>
  <si>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</si>
  <si>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</si>
  <si>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</si>
  <si>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</si>
  <si>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</si>
  <si>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</si>
  <si>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</si>
  <si>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</si>
  <si>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</si>
  <si>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</si>
  <si>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</si>
  <si>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</si>
  <si>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</si>
  <si>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</si>
  <si>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</si>
  <si>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</si>
  <si>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</si>
  <si>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</si>
  <si>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</si>
  <si>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</si>
  <si>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</si>
  <si>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</si>
  <si>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</si>
  <si>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</si>
  <si>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</si>
  <si>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</si>
  <si>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</si>
  <si>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</si>
  <si>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</si>
  <si>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</si>
  <si>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</si>
  <si>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</si>
  <si>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</si>
  <si>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</si>
  <si>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</si>
  <si>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</si>
  <si>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</si>
  <si>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</si>
  <si>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</si>
  <si>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</si>
  <si>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</si>
  <si>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</si>
  <si>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</si>
  <si>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</si>
  <si>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</si>
  <si>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</si>
  <si>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</si>
  <si>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</si>
  <si>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</si>
  <si>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</si>
  <si>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</si>
  <si>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</si>
  <si>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</si>
  <si>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</si>
  <si>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</si>
  <si>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</si>
  <si>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</si>
  <si>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</si>
  <si>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</si>
  <si>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</si>
  <si>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</si>
  <si>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</si>
  <si>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</si>
  <si>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</si>
  <si>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</si>
  <si>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</si>
  <si>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</si>
  <si>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</si>
  <si>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</si>
  <si>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</si>
  <si>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</si>
  <si>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</si>
  <si>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</si>
  <si>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</si>
  <si>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</si>
  <si>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</si>
  <si>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</si>
  <si>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</si>
  <si>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</si>
  <si>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</si>
  <si>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</si>
  <si>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</si>
  <si>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</si>
  <si>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</si>
  <si>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</si>
  <si>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</si>
  <si>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</si>
  <si>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</si>
  <si>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</si>
  <si>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</si>
  <si>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</si>
  <si>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</si>
  <si>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</si>
  <si>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</si>
  <si>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</si>
  <si>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</si>
  <si>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Vitesses caractéristiques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</si>
  <si>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</si>
  <si>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</si>
  <si>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</si>
  <si>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</si>
  <si>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</si>
  <si>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</si>
  <si>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</si>
  <si>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</si>
  <si>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</si>
  <si>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</si>
  <si>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</si>
  <si>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</si>
  <si>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</si>
  <si>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V15</t>
  </si>
  <si>
    <t xml:space="preserve">V50</t>
  </si>
  <si>
    <t xml:space="preserve">V85</t>
  </si>
  <si>
    <t xml:space="preserve">Vmt</t>
  </si>
  <si>
    <t xml:space="preserve">10 km/h</t>
  </si>
  <si>
    <t xml:space="preserve">20 km/h</t>
  </si>
  <si>
    <t xml:space="preserve">&gt; 120 km/h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</si>
</sst>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1" sqref="J7 K5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</row>
    <row r="6" customFormat="false" ht="12.8" hidden="false" customHeight="true" outlineLevel="0" collapsed="false">
      <c r="A6" s="1" t="s">
        <v>7</v>
      </c>
      <c r="B6" s="3" t="s">
        <v>8</v>
      </c>
    </row>
    <row r="7" customFormat="false" ht="12.8" hidden="false" customHeight="true" outlineLevel="0" collapsed="false">
      <c r="A7" s="1" t="s">
        <v>9</v>
      </c>
      <c r="B7" s="3" t="s">
        <v>10</v>
      </c>
    </row>
    <row r="8" customFormat="false" ht="12.8" hidden="false" customHeight="true" outlineLevel="0" collapsed="false">
      <c r="A8" s="1" t="s">
        <v>11</v>
      </c>
      <c r="B8" s="3" t="s">
        <v>12</v>
      </c>
    </row>
    <row r="9" customFormat="false" ht="12.8" hidden="false" customHeight="true" outlineLevel="0" collapsed="false">
      <c r="A9" s="1" t="s">
        <v>13</v>
      </c>
      <c r="B9" s="3" t="s">
        <v>14</v>
      </c>
    </row>
    <row r="10" customFormat="false" ht="12.8" hidden="false" customHeight="true" outlineLevel="0" collapsed="false">
      <c r="A10" s="1" t="s">
        <v>15</v>
      </c>
      <c r="B10" s="3" t="s">
        <v>16</v>
      </c>
    </row>
    <row r="11" customFormat="false" ht="12.8" hidden="false" customHeight="true" outlineLevel="0" collapsed="false">
      <c r="A11" s="1" t="s">
        <v>17</v>
      </c>
      <c r="B11" s="3" t="s">
        <v>18</v>
      </c>
    </row>
    <row r="12" customFormat="false" ht="12.8" hidden="false" customHeight="true" outlineLevel="0" collapsed="false">
      <c r="A12" s="1" t="s">
        <v>19</v>
      </c>
      <c r="B12" s="3" t="s">
        <v>20</v>
      </c>
    </row>
    <row r="13" customFormat="false" ht="12.8" hidden="false" customHeight="true" outlineLevel="0" collapsed="false">
      <c r="A13" s="1" t="s">
        <v>21</v>
      </c>
      <c r="B13" s="3" t="s">
        <v>22</v>
      </c>
    </row>
    <row r="14" customFormat="false" ht="12.8" hidden="false" customHeight="true" outlineLevel="0" collapsed="false">
      <c r="A14" s="1" t="s">
        <v>23</v>
      </c>
      <c r="B14" s="3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1" sqref="J7 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85"/>
      <c r="M11" s="219" t="s">
        <v>135</v>
      </c>
      <c r="N11" s="220" t="s">
        <v>158</v>
      </c>
    </row>
    <row r="12" customFormat="false" ht="12.75" hidden="false" customHeight="true" outlineLevel="0" collapsed="false">
      <c r="A12" s="221" t="s">
        <v>110</v>
      </c>
      <c r="B12" s="248" t="s">
        <v>138</v>
      </c>
      <c r="C12" s="150" t="s">
        <v>139</v>
      </c>
      <c r="D12" s="249" t="s">
        <v>159</v>
      </c>
      <c r="E12" s="150" t="s">
        <v>160</v>
      </c>
      <c r="F12" s="249" t="s">
        <v>161</v>
      </c>
      <c r="G12" s="150" t="s">
        <v>162</v>
      </c>
      <c r="H12" s="249" t="s">
        <v>163</v>
      </c>
      <c r="I12" s="150" t="s">
        <v>142</v>
      </c>
      <c r="J12" s="249" t="s">
        <v>143</v>
      </c>
      <c r="K12" s="286" t="s">
        <v>144</v>
      </c>
      <c r="L12" s="64"/>
      <c r="M12" s="225" t="s">
        <v>145</v>
      </c>
      <c r="N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I13" s="227" t="n">
        <f aca="false">Data_category!I5</f>
        <v>2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54</v>
      </c>
      <c r="N13" s="228" t="n">
        <f aca="false">M13/Data_category!$L$29*7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22.2857142857143</v>
      </c>
      <c r="N14" s="228" t="n">
        <f aca="false">M14/Data_category!$L$29*7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4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15.5714285714286</v>
      </c>
      <c r="N15" s="228" t="n">
        <f aca="false">M15/Data_category!$L$29*7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I16" s="227" t="n">
        <f aca="false">Data_category!I8</f>
        <v>5</v>
      </c>
      <c r="J16" s="227" t="n">
        <f aca="false">Data_category!J8</f>
        <v>0</v>
      </c>
      <c r="K16" s="227" t="n">
        <f aca="false">Data_category!K8</f>
        <v>3</v>
      </c>
      <c r="L16" s="177"/>
      <c r="M16" s="227" t="n">
        <f aca="false">CV_C!U17</f>
        <v>13.8571428571429</v>
      </c>
      <c r="N16" s="228" t="n">
        <f aca="false">M16/Data_category!$L$29*7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13</v>
      </c>
      <c r="J17" s="227" t="n">
        <f aca="false">Data_category!J9</f>
        <v>3</v>
      </c>
      <c r="K17" s="227" t="n">
        <f aca="false">Data_category!K9</f>
        <v>5</v>
      </c>
      <c r="L17" s="177"/>
      <c r="M17" s="227" t="n">
        <f aca="false">CV_C!U18</f>
        <v>19.2857142857143</v>
      </c>
      <c r="N17" s="228" t="n">
        <f aca="false">M17/Data_category!$L$29*7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I18" s="227" t="n">
        <f aca="false">Data_category!I10</f>
        <v>14</v>
      </c>
      <c r="J18" s="227" t="n">
        <f aca="false">Data_category!J10</f>
        <v>1</v>
      </c>
      <c r="K18" s="227" t="n">
        <f aca="false">Data_category!K10</f>
        <v>2</v>
      </c>
      <c r="L18" s="177"/>
      <c r="M18" s="227" t="n">
        <f aca="false">CV_C!U19</f>
        <v>43.4285714285714</v>
      </c>
      <c r="N18" s="228" t="n">
        <f aca="false">M18/Data_category!$L$29*7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I19" s="227" t="n">
        <f aca="false">Data_category!I11</f>
        <v>8</v>
      </c>
      <c r="J19" s="227" t="n">
        <f aca="false">Data_category!J11</f>
        <v>2</v>
      </c>
      <c r="K19" s="227" t="n">
        <f aca="false">Data_category!K11</f>
        <v>1</v>
      </c>
      <c r="L19" s="177"/>
      <c r="M19" s="227" t="n">
        <f aca="false">CV_C!U20</f>
        <v>172.714285714286</v>
      </c>
      <c r="N19" s="228" t="n">
        <f aca="false">M19/Data_category!$L$29*7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I20" s="227" t="n">
        <f aca="false">Data_category!I12</f>
        <v>31</v>
      </c>
      <c r="J20" s="227" t="n">
        <f aca="false">Data_category!J12</f>
        <v>1</v>
      </c>
      <c r="K20" s="227" t="n">
        <f aca="false">Data_category!K12</f>
        <v>3</v>
      </c>
      <c r="L20" s="177"/>
      <c r="M20" s="230" t="n">
        <f aca="false">CV_C!U21</f>
        <v>363</v>
      </c>
      <c r="N20" s="228" t="n">
        <f aca="false">M20/Data_category!$L$29*7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I21" s="227" t="n">
        <f aca="false">Data_category!I13</f>
        <v>21</v>
      </c>
      <c r="J21" s="227" t="n">
        <f aca="false">Data_category!J13</f>
        <v>2</v>
      </c>
      <c r="K21" s="227" t="n">
        <f aca="false">Data_category!K13</f>
        <v>1</v>
      </c>
      <c r="L21" s="177"/>
      <c r="M21" s="227" t="n">
        <f aca="false">CV_C!U22</f>
        <v>333.714285714286</v>
      </c>
      <c r="N21" s="228" t="n">
        <f aca="false">M21/Data_category!$L$29*7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I22" s="227" t="n">
        <f aca="false">Data_category!I14</f>
        <v>29</v>
      </c>
      <c r="J22" s="227" t="n">
        <f aca="false">Data_category!J14</f>
        <v>3</v>
      </c>
      <c r="K22" s="227" t="n">
        <f aca="false">Data_category!K14</f>
        <v>2</v>
      </c>
      <c r="L22" s="177"/>
      <c r="M22" s="227" t="n">
        <f aca="false">CV_C!U23</f>
        <v>317.285714285714</v>
      </c>
      <c r="N22" s="228" t="n">
        <f aca="false">M22/Data_category!$L$29*7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I23" s="227" t="n">
        <f aca="false">Data_category!I15</f>
        <v>43</v>
      </c>
      <c r="J23" s="227" t="n">
        <f aca="false">Data_category!J15</f>
        <v>1</v>
      </c>
      <c r="K23" s="227" t="n">
        <f aca="false">Data_category!K15</f>
        <v>5</v>
      </c>
      <c r="L23" s="177"/>
      <c r="M23" s="227" t="n">
        <f aca="false">CV_C!U24</f>
        <v>340.857142857143</v>
      </c>
      <c r="N23" s="228" t="n">
        <f aca="false">M23/Data_category!$L$29*7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I24" s="227" t="n">
        <f aca="false">Data_category!I16</f>
        <v>32</v>
      </c>
      <c r="J24" s="227" t="n">
        <f aca="false">Data_category!J16</f>
        <v>3</v>
      </c>
      <c r="K24" s="227" t="n">
        <f aca="false">Data_category!K16</f>
        <v>5</v>
      </c>
      <c r="L24" s="177"/>
      <c r="M24" s="227" t="n">
        <f aca="false">CV_C!U25</f>
        <v>445.857142857143</v>
      </c>
      <c r="N24" s="228" t="n">
        <f aca="false">M24/Data_category!$L$29*7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I25" s="227" t="n">
        <f aca="false">Data_category!I17</f>
        <v>10</v>
      </c>
      <c r="J25" s="227" t="n">
        <f aca="false">Data_category!J17</f>
        <v>1</v>
      </c>
      <c r="K25" s="227" t="n">
        <f aca="false">Data_category!K17</f>
        <v>1</v>
      </c>
      <c r="L25" s="177"/>
      <c r="M25" s="227" t="n">
        <f aca="false">CV_C!U26</f>
        <v>413.285714285714</v>
      </c>
      <c r="N25" s="228" t="n">
        <f aca="false">M25/Data_category!$L$29*7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I26" s="227" t="n">
        <f aca="false">Data_category!I18</f>
        <v>23</v>
      </c>
      <c r="J26" s="227" t="n">
        <f aca="false">Data_category!J18</f>
        <v>1</v>
      </c>
      <c r="K26" s="227" t="n">
        <f aca="false">Data_category!K18</f>
        <v>2</v>
      </c>
      <c r="L26" s="177"/>
      <c r="M26" s="227" t="n">
        <f aca="false">CV_C!U27</f>
        <v>420.285714285714</v>
      </c>
      <c r="N26" s="228" t="n">
        <f aca="false">M26/Data_category!$L$29*7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I27" s="227" t="n">
        <f aca="false">Data_category!I19</f>
        <v>12</v>
      </c>
      <c r="J27" s="227" t="n">
        <f aca="false">Data_category!J19</f>
        <v>1</v>
      </c>
      <c r="K27" s="227" t="n">
        <f aca="false">Data_category!K19</f>
        <v>4</v>
      </c>
      <c r="L27" s="177"/>
      <c r="M27" s="227" t="n">
        <f aca="false">CV_C!U28</f>
        <v>382.142857142857</v>
      </c>
      <c r="N27" s="228" t="n">
        <f aca="false">M27/Data_category!$L$29*7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I28" s="227" t="n">
        <f aca="false">Data_category!I20</f>
        <v>30</v>
      </c>
      <c r="J28" s="227" t="n">
        <f aca="false">Data_category!J20</f>
        <v>3</v>
      </c>
      <c r="K28" s="227" t="n">
        <f aca="false">Data_category!K20</f>
        <v>1</v>
      </c>
      <c r="L28" s="177"/>
      <c r="M28" s="227" t="n">
        <f aca="false">CV_C!U29</f>
        <v>440</v>
      </c>
      <c r="N28" s="228" t="n">
        <f aca="false">M28/Data_category!$L$29*7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I29" s="227" t="n">
        <f aca="false">Data_category!I21</f>
        <v>28</v>
      </c>
      <c r="J29" s="227" t="n">
        <f aca="false">Data_category!J21</f>
        <v>2</v>
      </c>
      <c r="K29" s="227" t="n">
        <f aca="false">Data_category!K21</f>
        <v>3</v>
      </c>
      <c r="L29" s="177"/>
      <c r="M29" s="227" t="n">
        <f aca="false">CV_C!U30</f>
        <v>588.857142857143</v>
      </c>
      <c r="N29" s="228" t="n">
        <f aca="false">M29/Data_category!$L$29*7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I30" s="227" t="n">
        <f aca="false">Data_category!I22</f>
        <v>15</v>
      </c>
      <c r="J30" s="227" t="n">
        <f aca="false">Data_category!J22</f>
        <v>1</v>
      </c>
      <c r="K30" s="227" t="n">
        <f aca="false">Data_category!K22</f>
        <v>4</v>
      </c>
      <c r="L30" s="177"/>
      <c r="M30" s="230" t="n">
        <f aca="false">CV_C!U31</f>
        <v>823.428571428572</v>
      </c>
      <c r="N30" s="228" t="n">
        <f aca="false">M30/Data_category!$L$29*7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I31" s="227" t="n">
        <f aca="false">Data_category!I23</f>
        <v>5</v>
      </c>
      <c r="J31" s="227" t="n">
        <f aca="false">Data_category!J23</f>
        <v>0</v>
      </c>
      <c r="K31" s="227" t="n">
        <f aca="false">Data_category!K23</f>
        <v>2</v>
      </c>
      <c r="L31" s="177"/>
      <c r="M31" s="227" t="n">
        <f aca="false">CV_C!U32</f>
        <v>620</v>
      </c>
      <c r="N31" s="228" t="n">
        <f aca="false">M31/Data_category!$L$29*7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I32" s="227" t="n">
        <f aca="false">Data_category!I24</f>
        <v>2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344.857142857143</v>
      </c>
      <c r="N32" s="228" t="n">
        <f aca="false">M32/Data_category!$L$29*7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I33" s="227" t="n">
        <f aca="false">Data_category!I25</f>
        <v>1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244.428571428571</v>
      </c>
      <c r="N33" s="228" t="n">
        <f aca="false">M33/Data_category!$L$29*7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2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224.285714285714</v>
      </c>
      <c r="N34" s="228" t="n">
        <f aca="false">M34/Data_category!$L$29*7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194.428571428571</v>
      </c>
      <c r="N35" s="228" t="n">
        <f aca="false">M35/Data_category!$L$29*7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111.142857142857</v>
      </c>
      <c r="N36" s="228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I38" s="234" t="n">
        <f aca="false">SUM(I13:I36)/Data_category!$L$29</f>
        <v>0.0067841210451658</v>
      </c>
      <c r="J38" s="234" t="n">
        <f aca="false">SUM(J13:J36)/Data_category!$L$29</f>
        <v>0.000513948564027712</v>
      </c>
      <c r="K38" s="234" t="n">
        <f aca="false">SUM(K13:K36)/Data_category!$L$29</f>
        <v>0.000904549472688773</v>
      </c>
      <c r="L38" s="287"/>
      <c r="M38" s="235" t="n">
        <f aca="false">SUM(M13:M36)</f>
        <v>6949</v>
      </c>
      <c r="N38" s="236" t="n">
        <f aca="false">SUM(B38:K38)</f>
        <v>1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I39" s="238" t="n">
        <f aca="false">SUM(I19:I34)/Data_category!$L$29</f>
        <v>0.00600291922784368</v>
      </c>
      <c r="J39" s="238" t="n">
        <f aca="false">SUM(J19:J34)/Data_category!$L$29</f>
        <v>0.000431716793783278</v>
      </c>
      <c r="K39" s="238" t="n">
        <f aca="false">SUM(K19:K34)/Data_category!$L$29</f>
        <v>0.000698970047077688</v>
      </c>
      <c r="L39" s="287"/>
      <c r="M39" s="239" t="n">
        <f aca="false">SUM(M19:M34)</f>
        <v>6475</v>
      </c>
      <c r="N39" s="240" t="n">
        <f aca="false">SUM(B39:K39)</f>
        <v>0.931788746582242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74" t="n">
        <f aca="false">H38-H39</f>
        <v>0.000102789712805542</v>
      </c>
      <c r="I40" s="243" t="n">
        <f aca="false">I38-I39</f>
        <v>0.000781201817322122</v>
      </c>
      <c r="J40" s="243" t="n">
        <f aca="false">J38-J39</f>
        <v>8.22317702444339E-005</v>
      </c>
      <c r="K40" s="288" t="n">
        <f aca="false">K38-K39</f>
        <v>0.000205579425611085</v>
      </c>
      <c r="L40" s="287"/>
      <c r="M40" s="245" t="n">
        <f aca="false">M38-M39</f>
        <v>474</v>
      </c>
      <c r="N40" s="246" t="n">
        <f aca="false">N38-N39</f>
        <v>0.0682112534177581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85"/>
      <c r="M44" s="219" t="s">
        <v>135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86" t="str">
        <f aca="false">K12</f>
        <v>SZ (10)</v>
      </c>
      <c r="L45" s="64"/>
      <c r="M45" s="225" t="s">
        <v>145</v>
      </c>
      <c r="N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2</v>
      </c>
      <c r="J46" s="227" t="n">
        <f aca="false">Data_category!J33</f>
        <v>0</v>
      </c>
      <c r="K46" s="227" t="n">
        <f aca="false">Data_category!K33</f>
        <v>1</v>
      </c>
      <c r="L46" s="177"/>
      <c r="M46" s="227" t="n">
        <f aca="false">CV_C!AE14</f>
        <v>40.2857142857143</v>
      </c>
      <c r="N46" s="228" t="n">
        <f aca="false">M46/Data_category!$L$57*7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1</v>
      </c>
      <c r="L47" s="177"/>
      <c r="M47" s="227" t="n">
        <f aca="false">CV_C!AE15</f>
        <v>19.8571428571429</v>
      </c>
      <c r="N47" s="228" t="n">
        <f aca="false">M47/Data_category!$L$57*7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13.1428571428571</v>
      </c>
      <c r="N48" s="228" t="n">
        <f aca="false">M48/Data_category!$L$57*7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14.8571428571429</v>
      </c>
      <c r="N49" s="228" t="n">
        <f aca="false">M49/Data_category!$L$57*7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5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47</v>
      </c>
      <c r="N50" s="228" t="n">
        <f aca="false">M50/Data_category!$L$57*7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I51" s="227" t="n">
        <f aca="false">Data_category!I38</f>
        <v>23</v>
      </c>
      <c r="J51" s="227" t="n">
        <f aca="false">Data_category!J38</f>
        <v>1</v>
      </c>
      <c r="K51" s="227" t="n">
        <f aca="false">Data_category!K38</f>
        <v>2</v>
      </c>
      <c r="L51" s="177"/>
      <c r="M51" s="227" t="n">
        <f aca="false">CV_C!AE19</f>
        <v>85.4285714285714</v>
      </c>
      <c r="N51" s="228" t="n">
        <f aca="false">M51/Data_category!$L$57*7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I52" s="227" t="n">
        <f aca="false">Data_category!I39</f>
        <v>35</v>
      </c>
      <c r="J52" s="227" t="n">
        <f aca="false">Data_category!J39</f>
        <v>2</v>
      </c>
      <c r="K52" s="227" t="n">
        <f aca="false">Data_category!K39</f>
        <v>1</v>
      </c>
      <c r="L52" s="177"/>
      <c r="M52" s="227" t="n">
        <f aca="false">CV_C!AE20</f>
        <v>305.714285714286</v>
      </c>
      <c r="N52" s="228" t="n">
        <f aca="false">M52/Data_category!$L$57*7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I53" s="227" t="n">
        <f aca="false">Data_category!I40</f>
        <v>32</v>
      </c>
      <c r="J53" s="227" t="n">
        <f aca="false">Data_category!J40</f>
        <v>5</v>
      </c>
      <c r="K53" s="227" t="n">
        <f aca="false">Data_category!K40</f>
        <v>8</v>
      </c>
      <c r="L53" s="177"/>
      <c r="M53" s="230" t="n">
        <f aca="false">CV_C!AE21</f>
        <v>512.428571428571</v>
      </c>
      <c r="N53" s="228" t="n">
        <f aca="false">M53/Data_category!$L$57*7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I54" s="227" t="n">
        <f aca="false">Data_category!I41</f>
        <v>28</v>
      </c>
      <c r="J54" s="227" t="n">
        <f aca="false">Data_category!J41</f>
        <v>3</v>
      </c>
      <c r="K54" s="227" t="n">
        <f aca="false">Data_category!K41</f>
        <v>7</v>
      </c>
      <c r="L54" s="177"/>
      <c r="M54" s="227" t="n">
        <f aca="false">CV_C!AE22</f>
        <v>402.571428571429</v>
      </c>
      <c r="N54" s="228" t="n">
        <f aca="false">M54/Data_category!$L$57*7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I55" s="227" t="n">
        <f aca="false">Data_category!I42</f>
        <v>30</v>
      </c>
      <c r="J55" s="227" t="n">
        <f aca="false">Data_category!J42</f>
        <v>2</v>
      </c>
      <c r="K55" s="227" t="n">
        <f aca="false">Data_category!K42</f>
        <v>9</v>
      </c>
      <c r="L55" s="177"/>
      <c r="M55" s="227" t="n">
        <f aca="false">CV_C!AE23</f>
        <v>353.571428571429</v>
      </c>
      <c r="N55" s="228" t="n">
        <f aca="false">M55/Data_category!$L$57*7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I56" s="227" t="n">
        <f aca="false">Data_category!I43</f>
        <v>47</v>
      </c>
      <c r="J56" s="227" t="n">
        <f aca="false">Data_category!J43</f>
        <v>7</v>
      </c>
      <c r="K56" s="227" t="n">
        <f aca="false">Data_category!K43</f>
        <v>6</v>
      </c>
      <c r="L56" s="177"/>
      <c r="M56" s="227" t="n">
        <f aca="false">CV_C!AE24</f>
        <v>387.714285714286</v>
      </c>
      <c r="N56" s="228" t="n">
        <f aca="false">M56/Data_category!$L$57*7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I57" s="227" t="n">
        <f aca="false">Data_category!I44</f>
        <v>37</v>
      </c>
      <c r="J57" s="227" t="n">
        <f aca="false">Data_category!J44</f>
        <v>1</v>
      </c>
      <c r="K57" s="227" t="n">
        <f aca="false">Data_category!K44</f>
        <v>7</v>
      </c>
      <c r="L57" s="177"/>
      <c r="M57" s="227" t="n">
        <f aca="false">CV_C!AE25</f>
        <v>483.857142857143</v>
      </c>
      <c r="N57" s="228" t="n">
        <f aca="false">M57/Data_category!$L$57*7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I58" s="227" t="n">
        <f aca="false">Data_category!I45</f>
        <v>14</v>
      </c>
      <c r="J58" s="227" t="n">
        <f aca="false">Data_category!J45</f>
        <v>2</v>
      </c>
      <c r="K58" s="227" t="n">
        <f aca="false">Data_category!K45</f>
        <v>3</v>
      </c>
      <c r="L58" s="177"/>
      <c r="M58" s="227" t="n">
        <f aca="false">CV_C!AE26</f>
        <v>407.714285714286</v>
      </c>
      <c r="N58" s="228" t="n">
        <f aca="false">M58/Data_category!$L$57*7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I59" s="227" t="n">
        <f aca="false">Data_category!I46</f>
        <v>23</v>
      </c>
      <c r="J59" s="227" t="n">
        <f aca="false">Data_category!J46</f>
        <v>1</v>
      </c>
      <c r="K59" s="227" t="n">
        <f aca="false">Data_category!K46</f>
        <v>7</v>
      </c>
      <c r="L59" s="177"/>
      <c r="M59" s="227" t="n">
        <f aca="false">CV_C!AE27</f>
        <v>454.285714285714</v>
      </c>
      <c r="N59" s="228" t="n">
        <f aca="false">M59/Data_category!$L$57*7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I60" s="227" t="n">
        <f aca="false">Data_category!I47</f>
        <v>24</v>
      </c>
      <c r="J60" s="227" t="n">
        <f aca="false">Data_category!J47</f>
        <v>3</v>
      </c>
      <c r="K60" s="227" t="n">
        <f aca="false">Data_category!K47</f>
        <v>9</v>
      </c>
      <c r="L60" s="177"/>
      <c r="M60" s="227" t="n">
        <f aca="false">CV_C!AE28</f>
        <v>400.285714285714</v>
      </c>
      <c r="N60" s="228" t="n">
        <f aca="false">M60/Data_category!$L$57*7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I61" s="227" t="n">
        <f aca="false">Data_category!I48</f>
        <v>24</v>
      </c>
      <c r="J61" s="227" t="n">
        <f aca="false">Data_category!J48</f>
        <v>2</v>
      </c>
      <c r="K61" s="227" t="n">
        <f aca="false">Data_category!K48</f>
        <v>6</v>
      </c>
      <c r="L61" s="177"/>
      <c r="M61" s="227" t="n">
        <f aca="false">CV_C!AE29</f>
        <v>423</v>
      </c>
      <c r="N61" s="228" t="n">
        <f aca="false">M61/Data_category!$L$57*7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I62" s="227" t="n">
        <f aca="false">Data_category!I49</f>
        <v>23</v>
      </c>
      <c r="J62" s="227" t="n">
        <f aca="false">Data_category!J49</f>
        <v>1</v>
      </c>
      <c r="K62" s="227" t="n">
        <f aca="false">Data_category!K49</f>
        <v>7</v>
      </c>
      <c r="L62" s="177"/>
      <c r="M62" s="227" t="n">
        <f aca="false">CV_C!AE30</f>
        <v>512.142857142857</v>
      </c>
      <c r="N62" s="228" t="n">
        <f aca="false">M62/Data_category!$L$57*7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I63" s="227" t="n">
        <f aca="false">Data_category!I50</f>
        <v>10</v>
      </c>
      <c r="J63" s="227" t="n">
        <f aca="false">Data_category!J50</f>
        <v>2</v>
      </c>
      <c r="K63" s="227" t="n">
        <f aca="false">Data_category!K50</f>
        <v>2</v>
      </c>
      <c r="L63" s="177"/>
      <c r="M63" s="230" t="n">
        <f aca="false">CV_C!AE31</f>
        <v>554.142857142857</v>
      </c>
      <c r="N63" s="228" t="n">
        <f aca="false">M63/Data_category!$L$57*7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I64" s="227" t="n">
        <f aca="false">Data_category!I51</f>
        <v>1</v>
      </c>
      <c r="J64" s="227" t="n">
        <f aca="false">Data_category!J51</f>
        <v>0</v>
      </c>
      <c r="K64" s="227" t="n">
        <f aca="false">Data_category!K51</f>
        <v>3</v>
      </c>
      <c r="L64" s="177"/>
      <c r="M64" s="227" t="n">
        <f aca="false">CV_C!AE32</f>
        <v>466.285714285714</v>
      </c>
      <c r="N64" s="228" t="n">
        <f aca="false">M64/Data_category!$L$57*7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I65" s="227" t="n">
        <f aca="false">Data_category!I52</f>
        <v>3</v>
      </c>
      <c r="J65" s="227" t="n">
        <f aca="false">Data_category!J52</f>
        <v>0</v>
      </c>
      <c r="K65" s="227" t="n">
        <f aca="false">Data_category!K52</f>
        <v>1</v>
      </c>
      <c r="L65" s="177"/>
      <c r="M65" s="227" t="n">
        <f aca="false">CV_C!AE33</f>
        <v>329.285714285714</v>
      </c>
      <c r="N65" s="228" t="n">
        <f aca="false">M65/Data_category!$L$57*7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I66" s="227" t="n">
        <f aca="false">Data_category!I53</f>
        <v>0</v>
      </c>
      <c r="J66" s="227" t="n">
        <f aca="false">Data_category!J53</f>
        <v>1</v>
      </c>
      <c r="K66" s="227" t="n">
        <f aca="false">Data_category!K53</f>
        <v>0</v>
      </c>
      <c r="L66" s="177"/>
      <c r="M66" s="227" t="n">
        <f aca="false">CV_C!AE34</f>
        <v>215.428571428571</v>
      </c>
      <c r="N66" s="228" t="n">
        <f aca="false">M66/Data_category!$L$57*7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1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174.714285714286</v>
      </c>
      <c r="N67" s="228" t="n">
        <f aca="false">M67/Data_category!$L$57*7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157.428571428571</v>
      </c>
      <c r="N68" s="228" t="n">
        <f aca="false">M68/Data_category!$L$57*7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1</v>
      </c>
      <c r="J69" s="227" t="n">
        <f aca="false">Data_category!J56</f>
        <v>0</v>
      </c>
      <c r="K69" s="227" t="n">
        <f aca="false">Data_category!K56</f>
        <v>1</v>
      </c>
      <c r="L69" s="177"/>
      <c r="M69" s="232" t="n">
        <f aca="false">CV_C!AE37</f>
        <v>91.7142857142857</v>
      </c>
      <c r="N69" s="228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I71" s="234" t="n">
        <f aca="false">SUM(I46:I69)/Data_category!$L$57</f>
        <v>0.00756722951844903</v>
      </c>
      <c r="J71" s="234" t="n">
        <f aca="false">SUM(J46:J69)/Data_category!$L$57</f>
        <v>0.000687929956222639</v>
      </c>
      <c r="K71" s="234" t="n">
        <f aca="false">SUM(K46:K69)/Data_category!$L$57</f>
        <v>0.00168855534709193</v>
      </c>
      <c r="L71" s="287"/>
      <c r="M71" s="235" t="n">
        <f aca="false">SUM(M46:M69)</f>
        <v>6852.85714285714</v>
      </c>
      <c r="N71" s="236" t="n">
        <f aca="false">SUM(B71:K71)</f>
        <v>1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I72" s="238" t="n">
        <f aca="false">SUM(I52:I67)/Data_category!$L$57</f>
        <v>0.00692099228684595</v>
      </c>
      <c r="J72" s="238" t="n">
        <f aca="false">SUM(J52:J67)/Data_category!$L$57</f>
        <v>0.000667083593912862</v>
      </c>
      <c r="K72" s="238" t="n">
        <f aca="false">SUM(K52:K67)/Data_category!$L$57</f>
        <v>0.00158432353554305</v>
      </c>
      <c r="L72" s="287"/>
      <c r="M72" s="239" t="n">
        <f aca="false">SUM(M52:M67)</f>
        <v>6383.14285714286</v>
      </c>
      <c r="N72" s="240" t="n">
        <f aca="false">SUM(B72:K72)</f>
        <v>0.931457160725454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74" t="n">
        <f aca="false">H71-H72</f>
        <v>6.25390869293308E-005</v>
      </c>
      <c r="I73" s="243" t="n">
        <f aca="false">I71-I72</f>
        <v>0.000646237231603086</v>
      </c>
      <c r="J73" s="243" t="n">
        <f aca="false">J71-J72</f>
        <v>2.08463623097769E-005</v>
      </c>
      <c r="K73" s="288" t="n">
        <f aca="false">K71-K72</f>
        <v>0.000104231811548885</v>
      </c>
      <c r="L73" s="287"/>
      <c r="M73" s="245" t="n">
        <f aca="false">M71-M72</f>
        <v>469.714285714285</v>
      </c>
      <c r="N73" s="246" t="n">
        <f aca="false">N71-N72</f>
        <v>0.0685428392745464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164</v>
      </c>
      <c r="D75" s="155"/>
      <c r="E75" s="82"/>
      <c r="F75" s="82"/>
      <c r="G75" s="82" t="s">
        <v>165</v>
      </c>
      <c r="H75" s="82"/>
      <c r="I75" s="82"/>
      <c r="J75" s="289"/>
      <c r="K75" s="82" t="s">
        <v>155</v>
      </c>
      <c r="L75" s="82"/>
      <c r="M75" s="1"/>
      <c r="N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166</v>
      </c>
      <c r="E76" s="82"/>
      <c r="F76" s="82"/>
      <c r="G76" s="82" t="s">
        <v>151</v>
      </c>
      <c r="H76" s="82"/>
      <c r="I76" s="82"/>
      <c r="J76" s="290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167</v>
      </c>
      <c r="B77" s="82"/>
      <c r="C77" s="82" t="s">
        <v>168</v>
      </c>
      <c r="E77" s="82"/>
      <c r="F77" s="82"/>
      <c r="G77" s="82" t="s">
        <v>154</v>
      </c>
      <c r="H77" s="82"/>
      <c r="I77" s="82"/>
      <c r="J77" s="291"/>
      <c r="K77" s="82"/>
      <c r="L77" s="82"/>
    </row>
    <row r="78" customFormat="false" ht="12.75" hidden="false" customHeight="true" outlineLevel="0" collapsed="false">
      <c r="A78" s="252" t="s">
        <v>169</v>
      </c>
      <c r="B78" s="252"/>
      <c r="C78" s="252"/>
      <c r="D78" s="252"/>
      <c r="E78" s="252"/>
      <c r="F78" s="252"/>
      <c r="G78" s="252"/>
      <c r="H78" s="252" t="s">
        <v>157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9" activeCellId="1" sqref="J7 K9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  <c r="N8" s="118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2"/>
      <c r="J11" s="255"/>
      <c r="K11" s="255"/>
      <c r="L11" s="256"/>
      <c r="M11" s="257"/>
      <c r="N11" s="220" t="s">
        <v>158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110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38</v>
      </c>
      <c r="N13" s="260" t="n">
        <f aca="false">SWISS10_H!N13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39</v>
      </c>
      <c r="N14" s="260" t="n">
        <f aca="false">SWISS10_H!N14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40</v>
      </c>
      <c r="N15" s="260" t="n">
        <f aca="false">SWISS10_H!N15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41</v>
      </c>
      <c r="N16" s="260" t="n">
        <f aca="false">SWISS10_H!N16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42</v>
      </c>
      <c r="N17" s="260" t="n">
        <f aca="false">SWISS10_H!N17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43</v>
      </c>
      <c r="N18" s="260" t="n">
        <f aca="false">SWISS10_H!N18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44</v>
      </c>
      <c r="N19" s="260" t="n">
        <f aca="false">SWISS10_H!N19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45</v>
      </c>
      <c r="N20" s="262" t="n">
        <f aca="false">SWISS10_H!N20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46</v>
      </c>
      <c r="N21" s="260" t="n">
        <f aca="false">SWISS10_H!N21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47</v>
      </c>
      <c r="N22" s="260" t="n">
        <f aca="false">SWISS10_H!N22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48</v>
      </c>
      <c r="N23" s="260" t="n">
        <f aca="false">SWISS10_H!N23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49</v>
      </c>
      <c r="N24" s="260" t="n">
        <f aca="false">SWISS10_H!N24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50</v>
      </c>
      <c r="N25" s="260" t="n">
        <f aca="false">SWISS10_H!N25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51</v>
      </c>
      <c r="N26" s="260" t="n">
        <f aca="false">SWISS10_H!N26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52</v>
      </c>
      <c r="N27" s="260" t="n">
        <f aca="false">SWISS10_H!N27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53</v>
      </c>
      <c r="N28" s="260" t="n">
        <f aca="false">SWISS10_H!N28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54</v>
      </c>
      <c r="N29" s="260" t="n">
        <f aca="false">SWISS10_H!N29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55</v>
      </c>
      <c r="N30" s="262" t="n">
        <f aca="false">SWISS10_H!N30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56</v>
      </c>
      <c r="N31" s="260" t="n">
        <f aca="false">SWISS10_H!N31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57</v>
      </c>
      <c r="N32" s="260" t="n">
        <f aca="false">SWISS10_H!N32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58</v>
      </c>
      <c r="N33" s="260" t="n">
        <f aca="false">SWISS10_H!N33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59</v>
      </c>
      <c r="N34" s="260" t="n">
        <f aca="false">SWISS10_H!N34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60</v>
      </c>
      <c r="N35" s="260" t="n">
        <f aca="false">SWISS10_H!N35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61</v>
      </c>
      <c r="N36" s="267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69" t="str">
        <f aca="false">SWISS10_H!D12</f>
        <v>PW (3)</v>
      </c>
      <c r="E38" s="269" t="str">
        <f aca="false">SWISS10_H!E12</f>
        <v>PW+AH(4)</v>
      </c>
      <c r="F38" s="269" t="str">
        <f aca="false">SWISS10_H!F12</f>
        <v>LIE (5)</v>
      </c>
      <c r="G38" s="269" t="str">
        <f aca="false">SWISS10_H!G12</f>
        <v>LIE+AH(6)</v>
      </c>
      <c r="H38" s="269" t="str">
        <f aca="false">SWISS10_H!H12</f>
        <v>LIE+AL(7)</v>
      </c>
      <c r="I38" s="269" t="str">
        <f aca="false">SWISS10_H!I12</f>
        <v>LW (8)</v>
      </c>
      <c r="J38" s="269" t="str">
        <f aca="false">SWISS10_H!J12</f>
        <v>LZ (9)</v>
      </c>
      <c r="K38" s="282" t="str">
        <f aca="false">SWISS10_H!K12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SWISS10_H!B38</f>
        <v>0.00489279032954382</v>
      </c>
      <c r="C39" s="270" t="n">
        <f aca="false">SWISS10_H!C38</f>
        <v>0.0236210760027136</v>
      </c>
      <c r="D39" s="270" t="n">
        <f aca="false">SWISS10_H!D38</f>
        <v>0.922948831280965</v>
      </c>
      <c r="E39" s="270" t="n">
        <f aca="false">SWISS10_H!E38</f>
        <v>0.00222025779659972</v>
      </c>
      <c r="F39" s="270" t="n">
        <f aca="false">SWISS10_H!F38</f>
        <v>0.0351129658943733</v>
      </c>
      <c r="G39" s="270" t="n">
        <f aca="false">SWISS10_H!G38</f>
        <v>0.00238472133708858</v>
      </c>
      <c r="H39" s="270" t="n">
        <f aca="false">SWISS10_H!H38</f>
        <v>0.000616738276833254</v>
      </c>
      <c r="I39" s="270" t="n">
        <f aca="false">SWISS10_H!I38</f>
        <v>0.0067841210451658</v>
      </c>
      <c r="J39" s="270" t="n">
        <f aca="false">SWISS10_H!J38</f>
        <v>0.000513948564027712</v>
      </c>
      <c r="K39" s="283" t="n">
        <f aca="false">SWISS10_H!K38</f>
        <v>0.000904549472688773</v>
      </c>
      <c r="L39" s="271"/>
      <c r="M39" s="42"/>
      <c r="N39" s="272" t="n">
        <f aca="false">SWISS10_H!N38</f>
        <v>1</v>
      </c>
    </row>
    <row r="40" customFormat="false" ht="12.75" hidden="false" customHeight="true" outlineLevel="0" collapsed="false">
      <c r="A40" s="237" t="s">
        <v>146</v>
      </c>
      <c r="B40" s="238" t="n">
        <f aca="false">SWISS10_H!B39</f>
        <v>0.00479000061673828</v>
      </c>
      <c r="C40" s="273" t="n">
        <f aca="false">SWISS10_H!C39</f>
        <v>0.0223464835639249</v>
      </c>
      <c r="D40" s="273" t="n">
        <f aca="false">SWISS10_H!D39</f>
        <v>0.85923976728409</v>
      </c>
      <c r="E40" s="273" t="n">
        <f aca="false">SWISS10_H!E39</f>
        <v>0.0021791419114775</v>
      </c>
      <c r="F40" s="273" t="n">
        <f aca="false">SWISS10_H!F39</f>
        <v>0.0332627510638735</v>
      </c>
      <c r="G40" s="273" t="n">
        <f aca="false">SWISS10_H!G39</f>
        <v>0.00232304750940526</v>
      </c>
      <c r="H40" s="273" t="n">
        <f aca="false">SWISS10_H!H39</f>
        <v>0.000513948564027712</v>
      </c>
      <c r="I40" s="273" t="n">
        <f aca="false">SWISS10_H!I39</f>
        <v>0.00600291922784368</v>
      </c>
      <c r="J40" s="273" t="n">
        <f aca="false">SWISS10_H!J39</f>
        <v>0.000431716793783278</v>
      </c>
      <c r="K40" s="284" t="n">
        <f aca="false">SWISS10_H!K39</f>
        <v>0.000698970047077688</v>
      </c>
      <c r="L40" s="271"/>
      <c r="M40" s="42"/>
      <c r="N40" s="262" t="n">
        <f aca="false">SWISS10_H!N39</f>
        <v>0.931788746582242</v>
      </c>
    </row>
    <row r="41" customFormat="false" ht="13.5" hidden="false" customHeight="true" outlineLevel="0" collapsed="false">
      <c r="A41" s="241" t="s">
        <v>147</v>
      </c>
      <c r="B41" s="242" t="n">
        <f aca="false">SWISS10_H!B40</f>
        <v>0.000102789712805543</v>
      </c>
      <c r="C41" s="243" t="n">
        <f aca="false">SWISS10_H!C40</f>
        <v>0.00127459243878873</v>
      </c>
      <c r="D41" s="243" t="n">
        <f aca="false">SWISS10_H!D40</f>
        <v>0.0637090639968752</v>
      </c>
      <c r="E41" s="243" t="n">
        <f aca="false">SWISS10_H!E40</f>
        <v>4.11158851222168E-005</v>
      </c>
      <c r="F41" s="243" t="n">
        <f aca="false">SWISS10_H!F40</f>
        <v>0.00185021483049977</v>
      </c>
      <c r="G41" s="243" t="n">
        <f aca="false">SWISS10_H!G40</f>
        <v>6.16738276833255E-005</v>
      </c>
      <c r="H41" s="274" t="n">
        <f aca="false">SWISS10_H!H40</f>
        <v>0.000102789712805542</v>
      </c>
      <c r="I41" s="243" t="n">
        <f aca="false">SWISS10_H!I40</f>
        <v>0.000781201817322122</v>
      </c>
      <c r="J41" s="243" t="n">
        <f aca="false">SWISS10_H!J40</f>
        <v>8.22317702444339E-005</v>
      </c>
      <c r="K41" s="288" t="n">
        <f aca="false">SWISS10_H!K40</f>
        <v>0.000205579425611085</v>
      </c>
      <c r="L41" s="271"/>
      <c r="M41" s="42"/>
      <c r="N41" s="275" t="n">
        <f aca="false">SWISS10_H!N40</f>
        <v>0.0682112534177581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2"/>
      <c r="J46" s="255"/>
      <c r="K46" s="276"/>
      <c r="L46" s="277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78"/>
      <c r="L47" s="278"/>
      <c r="M47" s="225" t="s">
        <v>110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78"/>
      <c r="L48" s="278"/>
      <c r="M48" s="226" t="s">
        <v>38</v>
      </c>
      <c r="N48" s="260" t="n">
        <f aca="false">SWISS10_H!N46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78"/>
      <c r="L49" s="278"/>
      <c r="M49" s="228" t="s">
        <v>39</v>
      </c>
      <c r="N49" s="260" t="n">
        <f aca="false">SWISS10_H!N47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78"/>
      <c r="L50" s="278"/>
      <c r="M50" s="228" t="s">
        <v>40</v>
      </c>
      <c r="N50" s="260" t="n">
        <f aca="false">SWISS10_H!N48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78"/>
      <c r="L51" s="278"/>
      <c r="M51" s="228" t="s">
        <v>41</v>
      </c>
      <c r="N51" s="260" t="n">
        <f aca="false">SWISS10_H!N49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78"/>
      <c r="L52" s="278"/>
      <c r="M52" s="228" t="s">
        <v>42</v>
      </c>
      <c r="N52" s="260" t="n">
        <f aca="false">SWISS10_H!N50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78"/>
      <c r="L53" s="278"/>
      <c r="M53" s="228" t="s">
        <v>43</v>
      </c>
      <c r="N53" s="260" t="n">
        <f aca="false">SWISS10_H!N51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78"/>
      <c r="L54" s="278"/>
      <c r="M54" s="259" t="s">
        <v>44</v>
      </c>
      <c r="N54" s="260" t="n">
        <f aca="false">SWISS10_H!N52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78"/>
      <c r="L55" s="278"/>
      <c r="M55" s="261" t="s">
        <v>45</v>
      </c>
      <c r="N55" s="262" t="n">
        <f aca="false">SWISS10_H!N53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78"/>
      <c r="L56" s="278"/>
      <c r="M56" s="261" t="s">
        <v>46</v>
      </c>
      <c r="N56" s="260" t="n">
        <f aca="false">SWISS10_H!N54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78"/>
      <c r="L57" s="278"/>
      <c r="M57" s="228" t="s">
        <v>47</v>
      </c>
      <c r="N57" s="260" t="n">
        <f aca="false">SWISS10_H!N55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78"/>
      <c r="L58" s="278"/>
      <c r="M58" s="228" t="s">
        <v>48</v>
      </c>
      <c r="N58" s="260" t="n">
        <f aca="false">SWISS10_H!N56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78"/>
      <c r="L59" s="278"/>
      <c r="M59" s="228" t="s">
        <v>49</v>
      </c>
      <c r="N59" s="260" t="n">
        <f aca="false">SWISS10_H!N57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78"/>
      <c r="L60" s="278"/>
      <c r="M60" s="229" t="s">
        <v>50</v>
      </c>
      <c r="N60" s="260" t="n">
        <f aca="false">SWISS10_H!N58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78"/>
      <c r="L61" s="278"/>
      <c r="M61" s="228" t="s">
        <v>51</v>
      </c>
      <c r="N61" s="260" t="n">
        <f aca="false">SWISS10_H!N59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78"/>
      <c r="L62" s="278"/>
      <c r="M62" s="228" t="s">
        <v>52</v>
      </c>
      <c r="N62" s="260" t="n">
        <f aca="false">SWISS10_H!N60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78"/>
      <c r="L63" s="278"/>
      <c r="M63" s="228" t="s">
        <v>53</v>
      </c>
      <c r="N63" s="260" t="n">
        <f aca="false">SWISS10_H!N61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78"/>
      <c r="L64" s="278"/>
      <c r="M64" s="259" t="s">
        <v>54</v>
      </c>
      <c r="N64" s="260" t="n">
        <f aca="false">SWISS10_H!N62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78"/>
      <c r="L65" s="278"/>
      <c r="M65" s="261" t="s">
        <v>55</v>
      </c>
      <c r="N65" s="262" t="n">
        <f aca="false">SWISS10_H!N63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78"/>
      <c r="L66" s="278"/>
      <c r="M66" s="261" t="s">
        <v>56</v>
      </c>
      <c r="N66" s="260" t="n">
        <f aca="false">SWISS10_H!N64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78"/>
      <c r="L67" s="278"/>
      <c r="M67" s="228" t="s">
        <v>57</v>
      </c>
      <c r="N67" s="260" t="n">
        <f aca="false">SWISS10_H!N65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78"/>
      <c r="L68" s="278"/>
      <c r="M68" s="228" t="s">
        <v>58</v>
      </c>
      <c r="N68" s="260" t="n">
        <f aca="false">SWISS10_H!N66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78"/>
      <c r="L69" s="278"/>
      <c r="M69" s="228" t="s">
        <v>59</v>
      </c>
      <c r="N69" s="260" t="n">
        <f aca="false">SWISS10_H!N67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78"/>
      <c r="L70" s="278"/>
      <c r="M70" s="228" t="s">
        <v>60</v>
      </c>
      <c r="N70" s="260" t="n">
        <f aca="false">SWISS10_H!N68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79"/>
      <c r="L71" s="280"/>
      <c r="M71" s="281" t="s">
        <v>61</v>
      </c>
      <c r="N71" s="267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69" t="str">
        <f aca="false">D38</f>
        <v>PW (3)</v>
      </c>
      <c r="E73" s="269" t="str">
        <f aca="false">E38</f>
        <v>PW+AH(4)</v>
      </c>
      <c r="F73" s="269" t="str">
        <f aca="false">F38</f>
        <v>LIE (5)</v>
      </c>
      <c r="G73" s="269" t="str">
        <f aca="false">G38</f>
        <v>LIE+AH(6)</v>
      </c>
      <c r="H73" s="269" t="str">
        <f aca="false">H38</f>
        <v>LIE+AL(7)</v>
      </c>
      <c r="I73" s="269" t="str">
        <f aca="false">I38</f>
        <v>LW (8)</v>
      </c>
      <c r="J73" s="269" t="str">
        <f aca="false">J38</f>
        <v>LZ (9)</v>
      </c>
      <c r="K73" s="282" t="str">
        <f aca="false">K38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SWISS10_H!B71</f>
        <v>0.00514905149051491</v>
      </c>
      <c r="C74" s="270" t="n">
        <f aca="false">SWISS10_H!C71</f>
        <v>0.0210965186574943</v>
      </c>
      <c r="D74" s="270" t="n">
        <f aca="false">SWISS10_H!D71</f>
        <v>0.919699812382739</v>
      </c>
      <c r="E74" s="270" t="n">
        <f aca="false">SWISS10_H!E71</f>
        <v>0.00233479257869502</v>
      </c>
      <c r="F74" s="270" t="n">
        <f aca="false">SWISS10_H!F71</f>
        <v>0.0379195330414843</v>
      </c>
      <c r="G74" s="270" t="n">
        <f aca="false">SWISS10_H!G71</f>
        <v>0.00308526162184699</v>
      </c>
      <c r="H74" s="270" t="n">
        <f aca="false">SWISS10_H!H71</f>
        <v>0.000771315405461747</v>
      </c>
      <c r="I74" s="270" t="n">
        <f aca="false">SWISS10_H!I71</f>
        <v>0.00756722951844903</v>
      </c>
      <c r="J74" s="270" t="n">
        <f aca="false">SWISS10_H!J71</f>
        <v>0.000687929956222639</v>
      </c>
      <c r="K74" s="283" t="n">
        <f aca="false">SWISS10_H!K71</f>
        <v>0.00168855534709193</v>
      </c>
      <c r="L74" s="271"/>
      <c r="M74" s="42"/>
      <c r="N74" s="272" t="n">
        <f aca="false">SWISS10_H!N71</f>
        <v>1</v>
      </c>
    </row>
    <row r="75" customFormat="false" ht="12.75" hidden="false" customHeight="true" outlineLevel="0" collapsed="false">
      <c r="A75" s="237" t="s">
        <v>146</v>
      </c>
      <c r="B75" s="238" t="n">
        <f aca="false">SWISS10_H!B72</f>
        <v>0.00496143422972691</v>
      </c>
      <c r="C75" s="273" t="n">
        <f aca="false">SWISS10_H!C72</f>
        <v>0.0197831978319783</v>
      </c>
      <c r="D75" s="273" t="n">
        <f aca="false">SWISS10_H!D72</f>
        <v>0.856139253700229</v>
      </c>
      <c r="E75" s="273" t="n">
        <f aca="false">SWISS10_H!E72</f>
        <v>0.00233479257869502</v>
      </c>
      <c r="F75" s="273" t="n">
        <f aca="false">SWISS10_H!F72</f>
        <v>0.0353345841150719</v>
      </c>
      <c r="G75" s="273" t="n">
        <f aca="false">SWISS10_H!G72</f>
        <v>0.00302272253491766</v>
      </c>
      <c r="H75" s="273" t="n">
        <f aca="false">SWISS10_H!H72</f>
        <v>0.000708776318532416</v>
      </c>
      <c r="I75" s="273" t="n">
        <f aca="false">SWISS10_H!I72</f>
        <v>0.00692099228684595</v>
      </c>
      <c r="J75" s="273" t="n">
        <f aca="false">SWISS10_H!J72</f>
        <v>0.000667083593912862</v>
      </c>
      <c r="K75" s="284" t="n">
        <f aca="false">SWISS10_H!K72</f>
        <v>0.00158432353554305</v>
      </c>
      <c r="L75" s="271"/>
      <c r="M75" s="42"/>
      <c r="N75" s="262" t="n">
        <f aca="false">SWISS10_H!N72</f>
        <v>0.931457160725454</v>
      </c>
    </row>
    <row r="76" customFormat="false" ht="13.5" hidden="false" customHeight="true" outlineLevel="0" collapsed="false">
      <c r="A76" s="241" t="s">
        <v>147</v>
      </c>
      <c r="B76" s="242" t="n">
        <f aca="false">SWISS10_H!B73</f>
        <v>0.000187617260787993</v>
      </c>
      <c r="C76" s="243" t="n">
        <f aca="false">SWISS10_H!C73</f>
        <v>0.00131332082551595</v>
      </c>
      <c r="D76" s="243" t="n">
        <f aca="false">SWISS10_H!D73</f>
        <v>0.0635605586825099</v>
      </c>
      <c r="E76" s="243" t="n">
        <f aca="false">SWISS10_H!E73</f>
        <v>0</v>
      </c>
      <c r="F76" s="243" t="n">
        <f aca="false">SWISS10_H!F73</f>
        <v>0.00258494892641234</v>
      </c>
      <c r="G76" s="243" t="n">
        <f aca="false">SWISS10_H!G73</f>
        <v>6.25390869293308E-005</v>
      </c>
      <c r="H76" s="274" t="n">
        <f aca="false">SWISS10_H!H73</f>
        <v>6.25390869293308E-005</v>
      </c>
      <c r="I76" s="243" t="n">
        <f aca="false">SWISS10_H!I73</f>
        <v>0.000646237231603086</v>
      </c>
      <c r="J76" s="243" t="n">
        <f aca="false">SWISS10_H!J73</f>
        <v>2.08463623097769E-005</v>
      </c>
      <c r="K76" s="288" t="n">
        <f aca="false">SWISS10_H!K73</f>
        <v>0.000104231811548885</v>
      </c>
      <c r="L76" s="271"/>
      <c r="M76" s="42"/>
      <c r="N76" s="275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J2" s="15" t="str">
        <f aca="false">Data_count!B5</f>
        <v>Comptage 2017</v>
      </c>
      <c r="P2" s="0"/>
      <c r="U2" s="13" t="str">
        <f aca="false">Data_count!B6</f>
        <v>Type de capteur : Boucle</v>
      </c>
    </row>
    <row r="3" customFormat="false" ht="13.95" hidden="false" customHeight="true" outlineLevel="0" collapsed="false">
      <c r="A3" s="14" t="str">
        <f aca="false">Data_count!B10</f>
        <v>Periode speciales :</v>
      </c>
      <c r="G3" s="15"/>
      <c r="J3" s="11"/>
      <c r="P3" s="0"/>
      <c r="U3" s="16" t="str">
        <f aca="false">Data_count!B7</f>
        <v>Modèle : M660_LT</v>
      </c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P4" s="0"/>
      <c r="U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P5" s="0"/>
      <c r="U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str">
        <f aca="false">Data_count!B11</f>
        <v>Rte de la Gare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3" t="e">
        <f aca="false">#REF!&amp;" =&gt; avec un usage de "&amp;TEXT(#REF!,0)&amp;" voie(s) : "&amp;#REF!&amp;"  "&amp;#REF!</f>
        <v>#REF!</v>
      </c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4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135</v>
      </c>
      <c r="P12" s="285"/>
      <c r="R12" s="295" t="s">
        <v>170</v>
      </c>
      <c r="S12" s="295"/>
      <c r="T12" s="295"/>
      <c r="U12" s="295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110</v>
      </c>
      <c r="B13" s="248" t="s">
        <v>171</v>
      </c>
      <c r="C13" s="150" t="s">
        <v>172</v>
      </c>
      <c r="D13" s="150" t="s">
        <v>173</v>
      </c>
      <c r="E13" s="150" t="s">
        <v>174</v>
      </c>
      <c r="F13" s="150" t="s">
        <v>175</v>
      </c>
      <c r="G13" s="150" t="s">
        <v>176</v>
      </c>
      <c r="H13" s="150" t="s">
        <v>177</v>
      </c>
      <c r="I13" s="150" t="s">
        <v>178</v>
      </c>
      <c r="J13" s="150" t="s">
        <v>179</v>
      </c>
      <c r="K13" s="150" t="s">
        <v>180</v>
      </c>
      <c r="L13" s="150" t="s">
        <v>181</v>
      </c>
      <c r="M13" s="251" t="s">
        <v>182</v>
      </c>
      <c r="O13" s="296" t="s">
        <v>183</v>
      </c>
      <c r="P13" s="118"/>
      <c r="R13" s="297" t="s">
        <v>184</v>
      </c>
      <c r="S13" s="298" t="s">
        <v>185</v>
      </c>
      <c r="T13" s="299" t="s">
        <v>186</v>
      </c>
      <c r="U13" s="300" t="s">
        <v>187</v>
      </c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54</v>
      </c>
      <c r="P14" s="177"/>
      <c r="R14" s="301" t="n">
        <f aca="false">Data_speed!P5</f>
        <v>45</v>
      </c>
      <c r="S14" s="301" t="n">
        <f aca="false">Data_speed!Q5</f>
        <v>55</v>
      </c>
      <c r="T14" s="301" t="n">
        <f aca="false">Data_speed!R5</f>
        <v>55</v>
      </c>
      <c r="U14" s="302" t="n">
        <f aca="false">Data_speed!S5</f>
        <v>51.65</v>
      </c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22.2857142857143</v>
      </c>
      <c r="P15" s="177"/>
      <c r="R15" s="301" t="n">
        <f aca="false">Data_speed!P6</f>
        <v>45</v>
      </c>
      <c r="S15" s="301" t="n">
        <f aca="false">Data_speed!Q6</f>
        <v>55</v>
      </c>
      <c r="T15" s="301" t="n">
        <f aca="false">Data_speed!R6</f>
        <v>55</v>
      </c>
      <c r="U15" s="302" t="n">
        <f aca="false">Data_speed!S6</f>
        <v>51.96</v>
      </c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15.5714285714286</v>
      </c>
      <c r="P16" s="177"/>
      <c r="R16" s="301" t="n">
        <f aca="false">Data_speed!P7</f>
        <v>45</v>
      </c>
      <c r="S16" s="301" t="n">
        <f aca="false">Data_speed!Q7</f>
        <v>55</v>
      </c>
      <c r="T16" s="301" t="n">
        <f aca="false">Data_speed!R7</f>
        <v>55</v>
      </c>
      <c r="U16" s="302" t="n">
        <f aca="false">Data_speed!S7</f>
        <v>52.22</v>
      </c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13.8571428571429</v>
      </c>
      <c r="P17" s="177"/>
      <c r="R17" s="301" t="n">
        <f aca="false">Data_speed!P8</f>
        <v>45</v>
      </c>
      <c r="S17" s="301" t="n">
        <f aca="false">Data_speed!Q8</f>
        <v>55</v>
      </c>
      <c r="T17" s="301" t="n">
        <f aca="false">Data_speed!R8</f>
        <v>65</v>
      </c>
      <c r="U17" s="302" t="n">
        <f aca="false">Data_speed!S8</f>
        <v>53.66</v>
      </c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19.2857142857143</v>
      </c>
      <c r="P18" s="177"/>
      <c r="R18" s="301" t="n">
        <f aca="false">Data_speed!P9</f>
        <v>45</v>
      </c>
      <c r="S18" s="301" t="n">
        <f aca="false">Data_speed!Q9</f>
        <v>55</v>
      </c>
      <c r="T18" s="301" t="n">
        <f aca="false">Data_speed!R9</f>
        <v>65</v>
      </c>
      <c r="U18" s="302" t="n">
        <f aca="false">Data_speed!S9</f>
        <v>54.76</v>
      </c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43.4285714285714</v>
      </c>
      <c r="P19" s="177"/>
      <c r="R19" s="301" t="n">
        <f aca="false">Data_speed!P10</f>
        <v>45</v>
      </c>
      <c r="S19" s="301" t="n">
        <f aca="false">Data_speed!Q10</f>
        <v>55</v>
      </c>
      <c r="T19" s="301" t="n">
        <f aca="false">Data_speed!R10</f>
        <v>55</v>
      </c>
      <c r="U19" s="302" t="n">
        <f aca="false">Data_speed!S10</f>
        <v>51.38</v>
      </c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O20" s="258" t="n">
        <f aca="false">CV_C!U20</f>
        <v>172.714285714286</v>
      </c>
      <c r="P20" s="177"/>
      <c r="R20" s="301" t="n">
        <f aca="false">Data_speed!P11</f>
        <v>45</v>
      </c>
      <c r="S20" s="301" t="n">
        <f aca="false">Data_speed!Q11</f>
        <v>45</v>
      </c>
      <c r="T20" s="301" t="n">
        <f aca="false">Data_speed!R11</f>
        <v>55</v>
      </c>
      <c r="U20" s="302" t="n">
        <f aca="false">Data_speed!S11</f>
        <v>49.76</v>
      </c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363</v>
      </c>
      <c r="P21" s="177"/>
      <c r="R21" s="301" t="n">
        <f aca="false">Data_speed!P12</f>
        <v>45</v>
      </c>
      <c r="S21" s="301" t="n">
        <f aca="false">Data_speed!Q12</f>
        <v>45</v>
      </c>
      <c r="T21" s="301" t="n">
        <f aca="false">Data_speed!R12</f>
        <v>55</v>
      </c>
      <c r="U21" s="302" t="n">
        <f aca="false">Data_speed!S12</f>
        <v>48.05</v>
      </c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333.714285714286</v>
      </c>
      <c r="P22" s="177"/>
      <c r="R22" s="301" t="n">
        <f aca="false">Data_speed!P13</f>
        <v>45</v>
      </c>
      <c r="S22" s="301" t="n">
        <f aca="false">Data_speed!Q13</f>
        <v>45</v>
      </c>
      <c r="T22" s="301" t="n">
        <f aca="false">Data_speed!R13</f>
        <v>55</v>
      </c>
      <c r="U22" s="302" t="n">
        <f aca="false">Data_speed!S13</f>
        <v>49.24</v>
      </c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317.285714285714</v>
      </c>
      <c r="P23" s="177"/>
      <c r="R23" s="301" t="n">
        <f aca="false">Data_speed!P14</f>
        <v>45</v>
      </c>
      <c r="S23" s="301" t="n">
        <f aca="false">Data_speed!Q14</f>
        <v>45</v>
      </c>
      <c r="T23" s="301" t="n">
        <f aca="false">Data_speed!R14</f>
        <v>55</v>
      </c>
      <c r="U23" s="302" t="n">
        <f aca="false">Data_speed!S14</f>
        <v>49.03</v>
      </c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340.857142857143</v>
      </c>
      <c r="P24" s="177"/>
      <c r="R24" s="301" t="n">
        <f aca="false">Data_speed!P15</f>
        <v>45</v>
      </c>
      <c r="S24" s="301" t="n">
        <f aca="false">Data_speed!Q15</f>
        <v>45</v>
      </c>
      <c r="T24" s="301" t="n">
        <f aca="false">Data_speed!R15</f>
        <v>55</v>
      </c>
      <c r="U24" s="302" t="n">
        <f aca="false">Data_speed!S15</f>
        <v>48.33</v>
      </c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445.857142857143</v>
      </c>
      <c r="P25" s="177"/>
      <c r="R25" s="301" t="n">
        <f aca="false">Data_speed!P16</f>
        <v>45</v>
      </c>
      <c r="S25" s="301" t="n">
        <f aca="false">Data_speed!Q16</f>
        <v>45</v>
      </c>
      <c r="T25" s="301" t="n">
        <f aca="false">Data_speed!R16</f>
        <v>55</v>
      </c>
      <c r="U25" s="302" t="n">
        <f aca="false">Data_speed!S16</f>
        <v>48.52</v>
      </c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413.285714285714</v>
      </c>
      <c r="P26" s="177"/>
      <c r="R26" s="301" t="n">
        <f aca="false">Data_speed!P17</f>
        <v>45</v>
      </c>
      <c r="S26" s="301" t="n">
        <f aca="false">Data_speed!Q17</f>
        <v>45</v>
      </c>
      <c r="T26" s="301" t="n">
        <f aca="false">Data_speed!R17</f>
        <v>55</v>
      </c>
      <c r="U26" s="302" t="n">
        <f aca="false">Data_speed!S17</f>
        <v>49.07</v>
      </c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420.285714285714</v>
      </c>
      <c r="P27" s="177"/>
      <c r="R27" s="301" t="n">
        <f aca="false">Data_speed!P18</f>
        <v>45</v>
      </c>
      <c r="S27" s="301" t="n">
        <f aca="false">Data_speed!Q18</f>
        <v>45</v>
      </c>
      <c r="T27" s="301" t="n">
        <f aca="false">Data_speed!R18</f>
        <v>55</v>
      </c>
      <c r="U27" s="302" t="n">
        <f aca="false">Data_speed!S18</f>
        <v>48.72</v>
      </c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382.142857142857</v>
      </c>
      <c r="P28" s="177"/>
      <c r="R28" s="301" t="n">
        <f aca="false">Data_speed!P19</f>
        <v>45</v>
      </c>
      <c r="S28" s="301" t="n">
        <f aca="false">Data_speed!Q19</f>
        <v>45</v>
      </c>
      <c r="T28" s="301" t="n">
        <f aca="false">Data_speed!R19</f>
        <v>55</v>
      </c>
      <c r="U28" s="302" t="n">
        <f aca="false">Data_speed!S19</f>
        <v>49.16</v>
      </c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440</v>
      </c>
      <c r="P29" s="177"/>
      <c r="R29" s="301" t="n">
        <f aca="false">Data_speed!P20</f>
        <v>45</v>
      </c>
      <c r="S29" s="301" t="n">
        <f aca="false">Data_speed!Q20</f>
        <v>45</v>
      </c>
      <c r="T29" s="301" t="n">
        <f aca="false">Data_speed!R20</f>
        <v>55</v>
      </c>
      <c r="U29" s="302" t="n">
        <f aca="false">Data_speed!S20</f>
        <v>48.93</v>
      </c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O30" s="258" t="n">
        <f aca="false">CV_C!U30</f>
        <v>588.857142857143</v>
      </c>
      <c r="P30" s="177"/>
      <c r="R30" s="301" t="n">
        <f aca="false">Data_speed!P21</f>
        <v>45</v>
      </c>
      <c r="S30" s="301" t="n">
        <f aca="false">Data_speed!Q21</f>
        <v>45</v>
      </c>
      <c r="T30" s="301" t="n">
        <f aca="false">Data_speed!R21</f>
        <v>55</v>
      </c>
      <c r="U30" s="302" t="n">
        <f aca="false">Data_speed!S21</f>
        <v>48.25</v>
      </c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O31" s="239" t="n">
        <f aca="false">CV_C!U31</f>
        <v>823.428571428572</v>
      </c>
      <c r="P31" s="177"/>
      <c r="R31" s="301" t="n">
        <f aca="false">Data_speed!P22</f>
        <v>45</v>
      </c>
      <c r="S31" s="301" t="n">
        <f aca="false">Data_speed!Q22</f>
        <v>45</v>
      </c>
      <c r="T31" s="301" t="n">
        <f aca="false">Data_speed!R22</f>
        <v>55</v>
      </c>
      <c r="U31" s="302" t="n">
        <f aca="false">Data_speed!S22</f>
        <v>46.72</v>
      </c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O32" s="258" t="n">
        <f aca="false">CV_C!U32</f>
        <v>620</v>
      </c>
      <c r="P32" s="177"/>
      <c r="R32" s="301" t="n">
        <f aca="false">Data_speed!P23</f>
        <v>45</v>
      </c>
      <c r="S32" s="301" t="n">
        <f aca="false">Data_speed!Q23</f>
        <v>45</v>
      </c>
      <c r="T32" s="301" t="n">
        <f aca="false">Data_speed!R23</f>
        <v>55</v>
      </c>
      <c r="U32" s="302" t="n">
        <f aca="false">Data_speed!S23</f>
        <v>48.2</v>
      </c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O33" s="258" t="n">
        <f aca="false">CV_C!U33</f>
        <v>344.857142857143</v>
      </c>
      <c r="P33" s="177"/>
      <c r="R33" s="301" t="n">
        <f aca="false">Data_speed!P24</f>
        <v>45</v>
      </c>
      <c r="S33" s="301" t="n">
        <f aca="false">Data_speed!Q24</f>
        <v>45</v>
      </c>
      <c r="T33" s="301" t="n">
        <f aca="false">Data_speed!R24</f>
        <v>55</v>
      </c>
      <c r="U33" s="302" t="n">
        <f aca="false">Data_speed!S24</f>
        <v>50.28</v>
      </c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244.428571428571</v>
      </c>
      <c r="P34" s="177"/>
      <c r="R34" s="301" t="n">
        <f aca="false">Data_speed!P25</f>
        <v>45</v>
      </c>
      <c r="S34" s="301" t="n">
        <f aca="false">Data_speed!Q25</f>
        <v>45</v>
      </c>
      <c r="T34" s="301" t="n">
        <f aca="false">Data_speed!R25</f>
        <v>55</v>
      </c>
      <c r="U34" s="302" t="n">
        <f aca="false">Data_speed!S25</f>
        <v>50.03</v>
      </c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O35" s="258" t="n">
        <f aca="false">CV_C!U35</f>
        <v>224.285714285714</v>
      </c>
      <c r="P35" s="177"/>
      <c r="R35" s="301" t="n">
        <f aca="false">Data_speed!P26</f>
        <v>45</v>
      </c>
      <c r="S35" s="301" t="n">
        <f aca="false">Data_speed!Q26</f>
        <v>45</v>
      </c>
      <c r="T35" s="301" t="n">
        <f aca="false">Data_speed!R26</f>
        <v>55</v>
      </c>
      <c r="U35" s="302" t="n">
        <f aca="false">Data_speed!S26</f>
        <v>48.9</v>
      </c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194.428571428571</v>
      </c>
      <c r="P36" s="177"/>
      <c r="R36" s="301" t="n">
        <f aca="false">Data_speed!P27</f>
        <v>45</v>
      </c>
      <c r="S36" s="301" t="n">
        <f aca="false">Data_speed!Q27</f>
        <v>45</v>
      </c>
      <c r="T36" s="301" t="n">
        <f aca="false">Data_speed!R27</f>
        <v>55</v>
      </c>
      <c r="U36" s="302" t="n">
        <f aca="false">Data_speed!S27</f>
        <v>49.09</v>
      </c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111.142857142857</v>
      </c>
      <c r="P37" s="177"/>
      <c r="R37" s="301" t="n">
        <f aca="false">Data_speed!P28</f>
        <v>45</v>
      </c>
      <c r="S37" s="301" t="n">
        <f aca="false">Data_speed!Q28</f>
        <v>55</v>
      </c>
      <c r="T37" s="301" t="n">
        <f aca="false">Data_speed!R28</f>
        <v>55</v>
      </c>
      <c r="U37" s="302" t="n">
        <f aca="false">Data_speed!S28</f>
        <v>50.4</v>
      </c>
    </row>
    <row r="38" customFormat="false" ht="14.65" hidden="false" customHeight="true" outlineLevel="0" collapsed="false">
      <c r="R38" s="179"/>
      <c r="S38" s="179"/>
      <c r="T38" s="179"/>
      <c r="U38" s="179"/>
    </row>
    <row r="39" customFormat="false" ht="14.65" hidden="false" customHeight="true" outlineLevel="0" collapsed="false">
      <c r="M39" s="303"/>
      <c r="R39" s="179"/>
      <c r="S39" s="179"/>
      <c r="T39" s="179"/>
      <c r="U39" s="179"/>
    </row>
    <row r="40" customFormat="false" ht="14.65" hidden="false" customHeight="true" outlineLevel="0" collapsed="false">
      <c r="A40" s="22" t="s">
        <v>136</v>
      </c>
      <c r="B40" s="304" t="n">
        <f aca="false">SUM(B14:B37)/Data_speed!$O$29</f>
        <v>0.00125400871638845</v>
      </c>
      <c r="C40" s="304" t="n">
        <f aca="false">SUM(C14:C37)/Data_speed!$O$29</f>
        <v>0.00696899925992928</v>
      </c>
      <c r="D40" s="304" t="n">
        <f aca="false">SUM(D14:D37)/Data_speed!$O$29</f>
        <v>0.0324603239865143</v>
      </c>
      <c r="E40" s="304" t="n">
        <f aca="false">SUM(E14:E37)/Data_speed!$O$29</f>
        <v>0.559637365348244</v>
      </c>
      <c r="F40" s="304" t="n">
        <f aca="false">SUM(F14:F37)/Data_speed!$O$29</f>
        <v>0.379245127867774</v>
      </c>
      <c r="G40" s="304" t="n">
        <f aca="false">SUM(G14:G37)/Data_speed!$O$29</f>
        <v>0.0191801661047611</v>
      </c>
      <c r="H40" s="304" t="n">
        <f aca="false">SUM(H14:H37)/Data_speed!$O$29</f>
        <v>0.000801743277690979</v>
      </c>
      <c r="I40" s="304" t="n">
        <f aca="false">SUM(I14:I37)/Data_speed!$O$29</f>
        <v>0.000205575199407943</v>
      </c>
      <c r="J40" s="304" t="n">
        <f aca="false">SUM(J14:J37)/Data_speed!$O$29</f>
        <v>4.11150398815887E-005</v>
      </c>
      <c r="K40" s="304" t="n">
        <f aca="false">SUM(K14:K37)/Data_speed!$O$29</f>
        <v>2.05575199407943E-005</v>
      </c>
      <c r="L40" s="304" t="n">
        <f aca="false">SUM(L14:L37)/Data_speed!$O$29</f>
        <v>2.05575199407943E-005</v>
      </c>
      <c r="M40" s="304" t="n">
        <f aca="false">SUM(M14:M37)/Data_speed!$O$29</f>
        <v>0.000164460159526355</v>
      </c>
      <c r="O40" s="272" t="n">
        <f aca="false">SUM(B40:M40)</f>
        <v>1</v>
      </c>
      <c r="P40" s="287"/>
      <c r="R40" s="305" t="n">
        <f aca="false">AVERAGE(R14:R37)</f>
        <v>45</v>
      </c>
      <c r="S40" s="305" t="n">
        <f aca="false">AVERAGE(S14:S37)</f>
        <v>47.9166666666667</v>
      </c>
      <c r="T40" s="305" t="n">
        <f aca="false">AVERAGE(T14:T37)</f>
        <v>55.8333333333333</v>
      </c>
      <c r="U40" s="306" t="n">
        <f aca="false">AVERAGE(U14:U37)</f>
        <v>49.84625</v>
      </c>
    </row>
    <row r="41" customFormat="false" ht="14.65" hidden="false" customHeight="true" outlineLevel="0" collapsed="false">
      <c r="A41" s="237" t="s">
        <v>146</v>
      </c>
      <c r="B41" s="307" t="n">
        <f aca="false">SUM(B20:B35)/Data_speed!$O$29</f>
        <v>0.00123345119644766</v>
      </c>
      <c r="C41" s="307" t="n">
        <f aca="false">SUM(C20:C35)/Data_speed!$O$29</f>
        <v>0.00680453910040293</v>
      </c>
      <c r="D41" s="307" t="n">
        <f aca="false">SUM(D20:D35)/Data_speed!$O$29</f>
        <v>0.0308773949510731</v>
      </c>
      <c r="E41" s="307" t="n">
        <f aca="false">SUM(E20:E35)/Data_speed!$O$29</f>
        <v>0.527793766959954</v>
      </c>
      <c r="F41" s="307" t="n">
        <f aca="false">SUM(F20:F35)/Data_speed!$O$29</f>
        <v>0.348778883315517</v>
      </c>
      <c r="G41" s="307" t="n">
        <f aca="false">SUM(G20:G35)/Data_speed!$O$29</f>
        <v>0.0156237151550037</v>
      </c>
      <c r="H41" s="307" t="n">
        <f aca="false">SUM(H20:H35)/Data_speed!$O$29</f>
        <v>0.000411150398815887</v>
      </c>
      <c r="I41" s="307" t="n">
        <f aca="false">SUM(I20:I35)/Data_speed!$O$29</f>
        <v>6.1672559822383E-005</v>
      </c>
      <c r="J41" s="307" t="n">
        <f aca="false">SUM(J20:J35)/Data_speed!$O$29</f>
        <v>0</v>
      </c>
      <c r="K41" s="307" t="n">
        <f aca="false">SUM(K20:K35)/Data_speed!$O$29</f>
        <v>2.05575199407943E-005</v>
      </c>
      <c r="L41" s="307" t="n">
        <f aca="false">SUM(L20:L35)/Data_speed!$O$29</f>
        <v>2.05575199407943E-005</v>
      </c>
      <c r="M41" s="307" t="n">
        <f aca="false">SUM(M20:M35)/Data_speed!$O$29</f>
        <v>0.000164460159526355</v>
      </c>
      <c r="O41" s="262" t="n">
        <f aca="false">SUM(B41:M41)</f>
        <v>0.931790148836444</v>
      </c>
      <c r="P41" s="287"/>
      <c r="R41" s="308" t="n">
        <f aca="false">AVERAGE(R20:R35)</f>
        <v>45</v>
      </c>
      <c r="S41" s="308" t="n">
        <f aca="false">AVERAGE(S20:S35)</f>
        <v>45</v>
      </c>
      <c r="T41" s="308" t="n">
        <f aca="false">AVERAGE(T20:T35)</f>
        <v>55</v>
      </c>
      <c r="U41" s="309" t="n">
        <f aca="false">AVERAGE(U20:U35)</f>
        <v>48.824375</v>
      </c>
    </row>
    <row r="42" customFormat="false" ht="14.65" hidden="false" customHeight="true" outlineLevel="0" collapsed="false">
      <c r="A42" s="241" t="s">
        <v>147</v>
      </c>
      <c r="B42" s="310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88" t="n">
        <f aca="false">M40-M41</f>
        <v>0</v>
      </c>
      <c r="N42" s="10"/>
      <c r="O42" s="275" t="n">
        <f aca="false">O40-O41</f>
        <v>0.0682098511635557</v>
      </c>
      <c r="P42" s="287"/>
      <c r="R42" s="311" t="n">
        <f aca="false">AVERAGE(AVERAGE(R14:R19), AVERAGE(R36:R37))</f>
        <v>45</v>
      </c>
      <c r="S42" s="311" t="n">
        <f aca="false">AVERAGE(AVERAGE(S14:S19), AVERAGE(S36:S37))</f>
        <v>52.5</v>
      </c>
      <c r="T42" s="311" t="n">
        <f aca="false">AVERAGE(AVERAGE(T14:T19), AVERAGE(T36:T37))</f>
        <v>56.6666666666667</v>
      </c>
      <c r="U42" s="312" t="n">
        <f aca="false">AVERAGE(AVERAGE(U14:U19), AVERAGE(U36:U37))</f>
        <v>51.175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</row>
    <row r="47" customFormat="false" ht="26.25" hidden="false" customHeight="true" outlineLevel="0" collapsed="false">
      <c r="A47" s="293" t="e">
        <f aca="false">#REF!&amp;" =&gt; avec un usage de "&amp;TEXT(#REF!,0)&amp;" voie(s) : "&amp;#REF!&amp;"  "&amp;#REF!</f>
        <v>#REF!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4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85"/>
      <c r="Q48" s="186"/>
      <c r="R48" s="295" t="str">
        <f aca="false">R12</f>
        <v>Vitesses caractéristiques</v>
      </c>
      <c r="S48" s="295"/>
      <c r="T48" s="295"/>
      <c r="U48" s="295"/>
    </row>
    <row r="49" customFormat="false" ht="14.65" hidden="false" customHeight="true" outlineLevel="0" collapsed="false">
      <c r="A49" s="221" t="s">
        <v>110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13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14" t="str">
        <f aca="false">L13</f>
        <v>130 km/h</v>
      </c>
      <c r="M49" s="251" t="str">
        <f aca="false">M13</f>
        <v>&gt; 130 km/h</v>
      </c>
      <c r="O49" s="296" t="str">
        <f aca="false">O13</f>
        <v>Véh/h</v>
      </c>
      <c r="P49" s="118"/>
      <c r="R49" s="297" t="str">
        <f aca="false">R13</f>
        <v>V15</v>
      </c>
      <c r="S49" s="298" t="str">
        <f aca="false">S13</f>
        <v>V50</v>
      </c>
      <c r="T49" s="299" t="str">
        <f aca="false">T13</f>
        <v>V85</v>
      </c>
      <c r="U49" s="315" t="str">
        <f aca="false">U13</f>
        <v>Vmt</v>
      </c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40.2857142857143</v>
      </c>
      <c r="P50" s="177"/>
      <c r="R50" s="301" t="n">
        <f aca="false">Data_speed!P33</f>
        <v>45</v>
      </c>
      <c r="S50" s="301" t="n">
        <f aca="false">Data_speed!Q33</f>
        <v>55</v>
      </c>
      <c r="T50" s="301" t="n">
        <f aca="false">Data_speed!R33</f>
        <v>55</v>
      </c>
      <c r="U50" s="302" t="n">
        <f aca="false">Data_speed!S33</f>
        <v>50.42</v>
      </c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19.8571428571429</v>
      </c>
      <c r="P51" s="177"/>
      <c r="R51" s="301" t="n">
        <f aca="false">Data_speed!P34</f>
        <v>45</v>
      </c>
      <c r="S51" s="301" t="n">
        <f aca="false">Data_speed!Q34</f>
        <v>55</v>
      </c>
      <c r="T51" s="301" t="n">
        <f aca="false">Data_speed!R34</f>
        <v>55</v>
      </c>
      <c r="U51" s="302" t="n">
        <f aca="false">Data_speed!S34</f>
        <v>51.83</v>
      </c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13.1428571428571</v>
      </c>
      <c r="P52" s="177"/>
      <c r="R52" s="301" t="n">
        <f aca="false">Data_speed!P35</f>
        <v>45</v>
      </c>
      <c r="S52" s="301" t="n">
        <f aca="false">Data_speed!Q35</f>
        <v>55</v>
      </c>
      <c r="T52" s="301" t="n">
        <f aca="false">Data_speed!R35</f>
        <v>65</v>
      </c>
      <c r="U52" s="302" t="n">
        <f aca="false">Data_speed!S35</f>
        <v>52.39</v>
      </c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14.8571428571429</v>
      </c>
      <c r="P53" s="177"/>
      <c r="R53" s="301" t="n">
        <f aca="false">Data_speed!P36</f>
        <v>45</v>
      </c>
      <c r="S53" s="301" t="n">
        <f aca="false">Data_speed!Q36</f>
        <v>55</v>
      </c>
      <c r="T53" s="301" t="n">
        <f aca="false">Data_speed!R36</f>
        <v>55</v>
      </c>
      <c r="U53" s="302" t="n">
        <f aca="false">Data_speed!S36</f>
        <v>52.98</v>
      </c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47</v>
      </c>
      <c r="P54" s="177"/>
      <c r="R54" s="301" t="n">
        <f aca="false">Data_speed!P37</f>
        <v>45</v>
      </c>
      <c r="S54" s="301" t="n">
        <f aca="false">Data_speed!Q37</f>
        <v>55</v>
      </c>
      <c r="T54" s="301" t="n">
        <f aca="false">Data_speed!R37</f>
        <v>65</v>
      </c>
      <c r="U54" s="302" t="n">
        <f aca="false">Data_speed!S37</f>
        <v>53.21</v>
      </c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85.4285714285714</v>
      </c>
      <c r="P55" s="177"/>
      <c r="R55" s="301" t="n">
        <f aca="false">Data_speed!P38</f>
        <v>45</v>
      </c>
      <c r="S55" s="301" t="n">
        <f aca="false">Data_speed!Q38</f>
        <v>55</v>
      </c>
      <c r="T55" s="301" t="n">
        <f aca="false">Data_speed!R38</f>
        <v>55</v>
      </c>
      <c r="U55" s="302" t="n">
        <f aca="false">Data_speed!S38</f>
        <v>51.49</v>
      </c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305.714285714286</v>
      </c>
      <c r="P56" s="177"/>
      <c r="R56" s="301" t="n">
        <f aca="false">Data_speed!P39</f>
        <v>45</v>
      </c>
      <c r="S56" s="301" t="n">
        <f aca="false">Data_speed!Q39</f>
        <v>45</v>
      </c>
      <c r="T56" s="301" t="n">
        <f aca="false">Data_speed!R39</f>
        <v>55</v>
      </c>
      <c r="U56" s="302" t="n">
        <f aca="false">Data_speed!S39</f>
        <v>50.26</v>
      </c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512.428571428571</v>
      </c>
      <c r="P57" s="177"/>
      <c r="R57" s="301" t="n">
        <f aca="false">Data_speed!P40</f>
        <v>45</v>
      </c>
      <c r="S57" s="301" t="n">
        <f aca="false">Data_speed!Q40</f>
        <v>45</v>
      </c>
      <c r="T57" s="301" t="n">
        <f aca="false">Data_speed!R40</f>
        <v>55</v>
      </c>
      <c r="U57" s="302" t="n">
        <f aca="false">Data_speed!S40</f>
        <v>49.16</v>
      </c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402.571428571429</v>
      </c>
      <c r="P58" s="177"/>
      <c r="R58" s="301" t="n">
        <f aca="false">Data_speed!P41</f>
        <v>45</v>
      </c>
      <c r="S58" s="301" t="n">
        <f aca="false">Data_speed!Q41</f>
        <v>45</v>
      </c>
      <c r="T58" s="301" t="n">
        <f aca="false">Data_speed!R41</f>
        <v>55</v>
      </c>
      <c r="U58" s="302" t="n">
        <f aca="false">Data_speed!S41</f>
        <v>49.43</v>
      </c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O59" s="258" t="n">
        <f aca="false">CV_C!AE23</f>
        <v>353.571428571429</v>
      </c>
      <c r="P59" s="177"/>
      <c r="R59" s="301" t="n">
        <f aca="false">Data_speed!P42</f>
        <v>45</v>
      </c>
      <c r="S59" s="301" t="n">
        <f aca="false">Data_speed!Q42</f>
        <v>45</v>
      </c>
      <c r="T59" s="301" t="n">
        <f aca="false">Data_speed!R42</f>
        <v>55</v>
      </c>
      <c r="U59" s="302" t="n">
        <f aca="false">Data_speed!S42</f>
        <v>49.7</v>
      </c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387.714285714286</v>
      </c>
      <c r="P60" s="177"/>
      <c r="R60" s="301" t="n">
        <f aca="false">Data_speed!P43</f>
        <v>45</v>
      </c>
      <c r="S60" s="301" t="n">
        <f aca="false">Data_speed!Q43</f>
        <v>45</v>
      </c>
      <c r="T60" s="301" t="n">
        <f aca="false">Data_speed!R43</f>
        <v>55</v>
      </c>
      <c r="U60" s="302" t="n">
        <f aca="false">Data_speed!S43</f>
        <v>48.99</v>
      </c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483.857142857143</v>
      </c>
      <c r="P61" s="177"/>
      <c r="R61" s="301" t="n">
        <f aca="false">Data_speed!P44</f>
        <v>45</v>
      </c>
      <c r="S61" s="301" t="n">
        <f aca="false">Data_speed!Q44</f>
        <v>45</v>
      </c>
      <c r="T61" s="301" t="n">
        <f aca="false">Data_speed!R44</f>
        <v>55</v>
      </c>
      <c r="U61" s="302" t="n">
        <f aca="false">Data_speed!S44</f>
        <v>49.33</v>
      </c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O62" s="258" t="n">
        <f aca="false">CV_C!AE26</f>
        <v>407.714285714286</v>
      </c>
      <c r="P62" s="177"/>
      <c r="R62" s="301" t="n">
        <f aca="false">Data_speed!P45</f>
        <v>45</v>
      </c>
      <c r="S62" s="301" t="n">
        <f aca="false">Data_speed!Q45</f>
        <v>55</v>
      </c>
      <c r="T62" s="301" t="n">
        <f aca="false">Data_speed!R45</f>
        <v>55</v>
      </c>
      <c r="U62" s="302" t="n">
        <f aca="false">Data_speed!S45</f>
        <v>50.05</v>
      </c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454.285714285714</v>
      </c>
      <c r="P63" s="177"/>
      <c r="R63" s="301" t="n">
        <f aca="false">Data_speed!P46</f>
        <v>45</v>
      </c>
      <c r="S63" s="301" t="n">
        <f aca="false">Data_speed!Q46</f>
        <v>45</v>
      </c>
      <c r="T63" s="301" t="n">
        <f aca="false">Data_speed!R46</f>
        <v>55</v>
      </c>
      <c r="U63" s="302" t="n">
        <f aca="false">Data_speed!S46</f>
        <v>49.89</v>
      </c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400.285714285714</v>
      </c>
      <c r="P64" s="177"/>
      <c r="R64" s="301" t="n">
        <f aca="false">Data_speed!P47</f>
        <v>45</v>
      </c>
      <c r="S64" s="301" t="n">
        <f aca="false">Data_speed!Q47</f>
        <v>45</v>
      </c>
      <c r="T64" s="301" t="n">
        <f aca="false">Data_speed!R47</f>
        <v>55</v>
      </c>
      <c r="U64" s="302" t="n">
        <f aca="false">Data_speed!S47</f>
        <v>49.24</v>
      </c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423</v>
      </c>
      <c r="P65" s="177"/>
      <c r="R65" s="301" t="n">
        <f aca="false">Data_speed!P48</f>
        <v>45</v>
      </c>
      <c r="S65" s="301" t="n">
        <f aca="false">Data_speed!Q48</f>
        <v>45</v>
      </c>
      <c r="T65" s="301" t="n">
        <f aca="false">Data_speed!R48</f>
        <v>55</v>
      </c>
      <c r="U65" s="302" t="n">
        <f aca="false">Data_speed!S48</f>
        <v>49.64</v>
      </c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O66" s="258" t="n">
        <f aca="false">CV_C!AE30</f>
        <v>512.142857142857</v>
      </c>
      <c r="P66" s="177"/>
      <c r="R66" s="301" t="n">
        <f aca="false">Data_speed!P49</f>
        <v>45</v>
      </c>
      <c r="S66" s="301" t="n">
        <f aca="false">Data_speed!Q49</f>
        <v>45</v>
      </c>
      <c r="T66" s="301" t="n">
        <f aca="false">Data_speed!R49</f>
        <v>55</v>
      </c>
      <c r="U66" s="302" t="n">
        <f aca="false">Data_speed!S49</f>
        <v>49.31</v>
      </c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554.142857142857</v>
      </c>
      <c r="P67" s="177"/>
      <c r="R67" s="301" t="n">
        <f aca="false">Data_speed!P50</f>
        <v>45</v>
      </c>
      <c r="S67" s="301" t="n">
        <f aca="false">Data_speed!Q50</f>
        <v>45</v>
      </c>
      <c r="T67" s="301" t="n">
        <f aca="false">Data_speed!R50</f>
        <v>55</v>
      </c>
      <c r="U67" s="302" t="n">
        <f aca="false">Data_speed!S50</f>
        <v>49.41</v>
      </c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O68" s="258" t="n">
        <f aca="false">CV_C!AE32</f>
        <v>466.285714285714</v>
      </c>
      <c r="P68" s="177"/>
      <c r="R68" s="301" t="n">
        <f aca="false">Data_speed!P51</f>
        <v>45</v>
      </c>
      <c r="S68" s="301" t="n">
        <f aca="false">Data_speed!Q51</f>
        <v>55</v>
      </c>
      <c r="T68" s="301" t="n">
        <f aca="false">Data_speed!R51</f>
        <v>55</v>
      </c>
      <c r="U68" s="302" t="n">
        <f aca="false">Data_speed!S51</f>
        <v>50.19</v>
      </c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O69" s="258" t="n">
        <f aca="false">CV_C!AE33</f>
        <v>329.285714285714</v>
      </c>
      <c r="P69" s="177"/>
      <c r="R69" s="301" t="n">
        <f aca="false">Data_speed!P52</f>
        <v>45</v>
      </c>
      <c r="S69" s="301" t="n">
        <f aca="false">Data_speed!Q52</f>
        <v>55</v>
      </c>
      <c r="T69" s="301" t="n">
        <f aca="false">Data_speed!R52</f>
        <v>55</v>
      </c>
      <c r="U69" s="302" t="n">
        <f aca="false">Data_speed!S52</f>
        <v>50.54</v>
      </c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215.428571428571</v>
      </c>
      <c r="P70" s="177"/>
      <c r="R70" s="301" t="n">
        <f aca="false">Data_speed!P53</f>
        <v>45</v>
      </c>
      <c r="S70" s="301" t="n">
        <f aca="false">Data_speed!Q53</f>
        <v>55</v>
      </c>
      <c r="T70" s="301" t="n">
        <f aca="false">Data_speed!R53</f>
        <v>55</v>
      </c>
      <c r="U70" s="302" t="n">
        <f aca="false">Data_speed!S53</f>
        <v>50.52</v>
      </c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174.714285714286</v>
      </c>
      <c r="P71" s="177"/>
      <c r="R71" s="301" t="n">
        <f aca="false">Data_speed!P54</f>
        <v>45</v>
      </c>
      <c r="S71" s="301" t="n">
        <f aca="false">Data_speed!Q54</f>
        <v>45</v>
      </c>
      <c r="T71" s="301" t="n">
        <f aca="false">Data_speed!R54</f>
        <v>55</v>
      </c>
      <c r="U71" s="302" t="n">
        <f aca="false">Data_speed!S54</f>
        <v>49.57</v>
      </c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157.428571428571</v>
      </c>
      <c r="P72" s="177"/>
      <c r="R72" s="301" t="n">
        <f aca="false">Data_speed!P55</f>
        <v>45</v>
      </c>
      <c r="S72" s="301" t="n">
        <f aca="false">Data_speed!Q55</f>
        <v>55</v>
      </c>
      <c r="T72" s="301" t="n">
        <f aca="false">Data_speed!R55</f>
        <v>55</v>
      </c>
      <c r="U72" s="302" t="n">
        <f aca="false">Data_speed!S55</f>
        <v>50.42</v>
      </c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91.7142857142857</v>
      </c>
      <c r="P73" s="177"/>
      <c r="R73" s="301" t="n">
        <f aca="false">Data_speed!P56</f>
        <v>45</v>
      </c>
      <c r="S73" s="301" t="n">
        <f aca="false">Data_speed!Q56</f>
        <v>55</v>
      </c>
      <c r="T73" s="301" t="n">
        <f aca="false">Data_speed!R56</f>
        <v>55</v>
      </c>
      <c r="U73" s="302" t="n">
        <f aca="false">Data_speed!S56</f>
        <v>50.85</v>
      </c>
    </row>
    <row r="74" customFormat="false" ht="14.65" hidden="false" customHeight="true" outlineLevel="0" collapsed="false">
      <c r="R74" s="179"/>
      <c r="S74" s="179"/>
      <c r="T74" s="179"/>
      <c r="U74" s="179"/>
    </row>
    <row r="75" customFormat="false" ht="14.65" hidden="false" customHeight="true" outlineLevel="0" collapsed="false">
      <c r="M75" s="303"/>
      <c r="R75" s="179"/>
      <c r="S75" s="179"/>
      <c r="T75" s="179"/>
      <c r="U75" s="179"/>
    </row>
    <row r="76" customFormat="false" ht="14.65" hidden="false" customHeight="true" outlineLevel="0" collapsed="false">
      <c r="A76" s="22" t="s">
        <v>136</v>
      </c>
      <c r="B76" s="304" t="n">
        <f aca="false">SUM(B50:B73)/Data_speed!$O$57</f>
        <v>0.000646183349314212</v>
      </c>
      <c r="C76" s="304" t="n">
        <f aca="false">SUM(C50:C73)/Data_speed!$O$57</f>
        <v>0.00323091674657106</v>
      </c>
      <c r="D76" s="304" t="n">
        <f aca="false">SUM(D50:D73)/Data_speed!$O$57</f>
        <v>0.0208029349230833</v>
      </c>
      <c r="E76" s="304" t="n">
        <f aca="false">SUM(E50:E73)/Data_speed!$O$57</f>
        <v>0.506044941009714</v>
      </c>
      <c r="F76" s="304" t="n">
        <f aca="false">SUM(F50:F73)/Data_speed!$O$57</f>
        <v>0.435881936048693</v>
      </c>
      <c r="G76" s="304" t="n">
        <f aca="false">SUM(G50:G73)/Data_speed!$O$57</f>
        <v>0.0318088964855964</v>
      </c>
      <c r="H76" s="304" t="n">
        <f aca="false">SUM(H50:H73)/Data_speed!$O$57</f>
        <v>0.00122983282611415</v>
      </c>
      <c r="I76" s="304" t="n">
        <f aca="false">SUM(I50:I73)/Data_speed!$O$57</f>
        <v>0.000187601617542836</v>
      </c>
      <c r="J76" s="304" t="n">
        <f aca="false">SUM(J50:J73)/Data_speed!$O$57</f>
        <v>2.08446241714262E-005</v>
      </c>
      <c r="K76" s="304" t="n">
        <f aca="false">SUM(K50:K73)/Data_speed!$O$57</f>
        <v>0</v>
      </c>
      <c r="L76" s="304" t="n">
        <f aca="false">SUM(L50:L73)/Data_speed!$O$57</f>
        <v>4.16892483428524E-005</v>
      </c>
      <c r="M76" s="304" t="n">
        <f aca="false">SUM(M50:M73)/Data_speed!$O$57</f>
        <v>0.000104223120857131</v>
      </c>
      <c r="O76" s="272" t="n">
        <f aca="false">SUM(B76:M76)</f>
        <v>1</v>
      </c>
      <c r="P76" s="287"/>
      <c r="R76" s="305" t="n">
        <f aca="false">AVERAGE(R50:R73)</f>
        <v>45</v>
      </c>
      <c r="S76" s="305" t="n">
        <f aca="false">AVERAGE(S50:S73)</f>
        <v>50</v>
      </c>
      <c r="T76" s="305" t="n">
        <f aca="false">AVERAGE(T50:T73)</f>
        <v>55.8333333333333</v>
      </c>
      <c r="U76" s="306" t="n">
        <f aca="false">AVERAGE(U50:U73)</f>
        <v>50.3675</v>
      </c>
    </row>
    <row r="77" customFormat="false" ht="14.65" hidden="false" customHeight="true" outlineLevel="0" collapsed="false">
      <c r="A77" s="237" t="s">
        <v>146</v>
      </c>
      <c r="B77" s="307" t="n">
        <f aca="false">SUM(B56:B71)/Data_speed!$O$57</f>
        <v>0.000646183349314212</v>
      </c>
      <c r="C77" s="307" t="n">
        <f aca="false">SUM(C56:C71)/Data_speed!$O$57</f>
        <v>0.00318922749822821</v>
      </c>
      <c r="D77" s="307" t="n">
        <f aca="false">SUM(D56:D71)/Data_speed!$O$57</f>
        <v>0.019760703714512</v>
      </c>
      <c r="E77" s="307" t="n">
        <f aca="false">SUM(E56:E71)/Data_speed!$O$57</f>
        <v>0.475986992954517</v>
      </c>
      <c r="F77" s="307" t="n">
        <f aca="false">SUM(F56:F71)/Data_speed!$O$57</f>
        <v>0.404073039563097</v>
      </c>
      <c r="G77" s="307" t="n">
        <f aca="false">SUM(G56:G71)/Data_speed!$O$57</f>
        <v>0.0266394296910827</v>
      </c>
      <c r="H77" s="307" t="n">
        <f aca="false">SUM(H56:H71)/Data_speed!$O$57</f>
        <v>0.000854629591028474</v>
      </c>
      <c r="I77" s="307" t="n">
        <f aca="false">SUM(I56:I71)/Data_speed!$O$57</f>
        <v>0.000145912369199983</v>
      </c>
      <c r="J77" s="307" t="n">
        <f aca="false">SUM(J56:J71)/Data_speed!$O$57</f>
        <v>2.08446241714262E-005</v>
      </c>
      <c r="K77" s="307" t="n">
        <f aca="false">SUM(K56:K71)/Data_speed!$O$57</f>
        <v>0</v>
      </c>
      <c r="L77" s="307" t="n">
        <f aca="false">SUM(L56:L71)/Data_speed!$O$57</f>
        <v>4.16892483428524E-005</v>
      </c>
      <c r="M77" s="307" t="n">
        <f aca="false">SUM(M56:M71)/Data_speed!$O$57</f>
        <v>0.000104223120857131</v>
      </c>
      <c r="O77" s="262" t="n">
        <f aca="false">SUM(B77:M77)</f>
        <v>0.931462875724351</v>
      </c>
      <c r="P77" s="287"/>
      <c r="R77" s="308" t="n">
        <f aca="false">AVERAGE(R56:R71)</f>
        <v>45</v>
      </c>
      <c r="S77" s="308" t="n">
        <f aca="false">AVERAGE(S56:S71)</f>
        <v>47.5</v>
      </c>
      <c r="T77" s="308" t="n">
        <f aca="false">AVERAGE(T56:T71)</f>
        <v>55</v>
      </c>
      <c r="U77" s="309" t="n">
        <f aca="false">AVERAGE(U56:U71)</f>
        <v>49.701875</v>
      </c>
    </row>
    <row r="78" customFormat="false" ht="14.65" hidden="false" customHeight="true" outlineLevel="0" collapsed="false">
      <c r="A78" s="241" t="s">
        <v>147</v>
      </c>
      <c r="B78" s="310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88" t="n">
        <f aca="false">M76-M77</f>
        <v>0</v>
      </c>
      <c r="N78" s="10"/>
      <c r="O78" s="275" t="n">
        <f aca="false">O76-O77</f>
        <v>0.0685371242756494</v>
      </c>
      <c r="P78" s="287"/>
      <c r="R78" s="311" t="n">
        <f aca="false">AVERAGE(AVERAGE(R50:R55), AVERAGE(R72:R73))</f>
        <v>45</v>
      </c>
      <c r="S78" s="311" t="n">
        <f aca="false">AVERAGE(AVERAGE(S50:S55), AVERAGE(S72:S73))</f>
        <v>55</v>
      </c>
      <c r="T78" s="311" t="n">
        <f aca="false">AVERAGE(AVERAGE(T50:T55), AVERAGE(T72:T73))</f>
        <v>56.6666666666667</v>
      </c>
      <c r="U78" s="312" t="n">
        <f aca="false">AVERAGE(AVERAGE(U50:U55), AVERAGE(U72:U73))</f>
        <v>51.3441666666667</v>
      </c>
    </row>
    <row r="79" customFormat="false" ht="23.45" hidden="false" customHeight="true" outlineLevel="0" collapsed="false"/>
    <row r="1048576" customFormat="false" ht="12.8" hidden="false" customHeight="true" outlineLevel="0" collapsed="false"/>
  </sheetData>
  <mergeCells count="6">
    <mergeCell ref="A11:P11"/>
    <mergeCell ref="B12:M12"/>
    <mergeCell ref="R12:U12"/>
    <mergeCell ref="A47:P47"/>
    <mergeCell ref="B48:M48"/>
    <mergeCell ref="R48:U48"/>
  </mergeCells>
  <conditionalFormatting sqref="A14:V25">
    <cfRule type="expression" priority="2" aboveAverage="0" equalAverage="0" bottom="0" percent="0" rank="0" text="" dxfId="3">
      <formula>$O14&gt;=MAX($O$14:$O$25)</formula>
    </cfRule>
  </conditionalFormatting>
  <conditionalFormatting sqref="A26:V37">
    <cfRule type="expression" priority="3" aboveAverage="0" equalAverage="0" bottom="0" percent="0" rank="0" text="" dxfId="2">
      <formula>$O26&gt;=MAX($O$26:$O$37)</formula>
    </cfRule>
  </conditionalFormatting>
  <conditionalFormatting sqref="A50:V61">
    <cfRule type="expression" priority="4" aboveAverage="0" equalAverage="0" bottom="0" percent="0" rank="0" text="" dxfId="3">
      <formula>$O50&gt;=MAX($O$50:$O$61)</formula>
    </cfRule>
  </conditionalFormatting>
  <conditionalFormatting sqref="A62:V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48" activeCellId="1" sqref="J7 S4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J2" s="15" t="str">
        <f aca="false">Data_count!B5</f>
        <v>Comptage 2017</v>
      </c>
      <c r="P2" s="0"/>
      <c r="Q2" s="303"/>
      <c r="V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P3" s="0"/>
      <c r="V3" s="16" t="str">
        <f aca="false">Data_count!B7</f>
        <v>Modèle : M660_LT</v>
      </c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P4" s="0"/>
      <c r="V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P5" s="0"/>
      <c r="V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str">
        <f aca="false">Data_count!B11</f>
        <v>Rte de la Gare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3" t="e">
        <f aca="false">#REF!&amp;" =&gt; avec un usage de "&amp;TEXT(#REF!,0)&amp;" voie(s) : "&amp;#REF!&amp;"  "&amp;#REF!</f>
        <v>#REF!</v>
      </c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4"/>
      <c r="S11" s="294"/>
      <c r="T11" s="294"/>
      <c r="U11" s="294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6"/>
      <c r="P12" s="219" t="s">
        <v>135</v>
      </c>
      <c r="Q12" s="285"/>
      <c r="S12" s="295" t="s">
        <v>170</v>
      </c>
      <c r="T12" s="295"/>
      <c r="U12" s="295"/>
      <c r="V12" s="295"/>
    </row>
    <row r="13" customFormat="false" ht="14.65" hidden="false" customHeight="true" outlineLevel="0" collapsed="false">
      <c r="A13" s="221" t="s">
        <v>110</v>
      </c>
      <c r="B13" s="248" t="s">
        <v>188</v>
      </c>
      <c r="C13" s="248" t="s">
        <v>189</v>
      </c>
      <c r="D13" s="150" t="s">
        <v>171</v>
      </c>
      <c r="E13" s="150" t="s">
        <v>172</v>
      </c>
      <c r="F13" s="150" t="s">
        <v>173</v>
      </c>
      <c r="G13" s="150" t="s">
        <v>174</v>
      </c>
      <c r="H13" s="150" t="s">
        <v>175</v>
      </c>
      <c r="I13" s="150" t="s">
        <v>176</v>
      </c>
      <c r="J13" s="150" t="s">
        <v>177</v>
      </c>
      <c r="K13" s="150" t="s">
        <v>178</v>
      </c>
      <c r="L13" s="150" t="s">
        <v>179</v>
      </c>
      <c r="M13" s="150" t="s">
        <v>180</v>
      </c>
      <c r="N13" s="251" t="s">
        <v>190</v>
      </c>
      <c r="P13" s="296" t="s">
        <v>183</v>
      </c>
      <c r="Q13" s="118"/>
      <c r="S13" s="297" t="s">
        <v>184</v>
      </c>
      <c r="T13" s="298" t="s">
        <v>185</v>
      </c>
      <c r="U13" s="299" t="s">
        <v>186</v>
      </c>
      <c r="V13" s="300" t="s">
        <v>187</v>
      </c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54</v>
      </c>
      <c r="Q14" s="177"/>
      <c r="S14" s="301" t="n">
        <f aca="false">Data_speed!P5</f>
        <v>45</v>
      </c>
      <c r="T14" s="301" t="n">
        <f aca="false">Data_speed!Q5</f>
        <v>55</v>
      </c>
      <c r="U14" s="301" t="n">
        <f aca="false">Data_speed!R5</f>
        <v>55</v>
      </c>
      <c r="V14" s="302" t="n">
        <f aca="false">Data_speed!S5</f>
        <v>51.65</v>
      </c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22.2857142857143</v>
      </c>
      <c r="Q15" s="177"/>
      <c r="S15" s="301" t="n">
        <f aca="false">Data_speed!P6</f>
        <v>45</v>
      </c>
      <c r="T15" s="301" t="n">
        <f aca="false">Data_speed!Q6</f>
        <v>55</v>
      </c>
      <c r="U15" s="301" t="n">
        <f aca="false">Data_speed!R6</f>
        <v>55</v>
      </c>
      <c r="V15" s="302" t="n">
        <f aca="false">Data_speed!S6</f>
        <v>51.96</v>
      </c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15.5714285714286</v>
      </c>
      <c r="Q16" s="177"/>
      <c r="S16" s="301" t="n">
        <f aca="false">Data_speed!P7</f>
        <v>45</v>
      </c>
      <c r="T16" s="301" t="n">
        <f aca="false">Data_speed!Q7</f>
        <v>55</v>
      </c>
      <c r="U16" s="301" t="n">
        <f aca="false">Data_speed!R7</f>
        <v>55</v>
      </c>
      <c r="V16" s="302" t="n">
        <f aca="false">Data_speed!S7</f>
        <v>52.22</v>
      </c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13.8571428571429</v>
      </c>
      <c r="Q17" s="177"/>
      <c r="S17" s="301" t="n">
        <f aca="false">Data_speed!P8</f>
        <v>45</v>
      </c>
      <c r="T17" s="301" t="n">
        <f aca="false">Data_speed!Q8</f>
        <v>55</v>
      </c>
      <c r="U17" s="301" t="n">
        <f aca="false">Data_speed!R8</f>
        <v>65</v>
      </c>
      <c r="V17" s="302" t="n">
        <f aca="false">Data_speed!S8</f>
        <v>53.66</v>
      </c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19.2857142857143</v>
      </c>
      <c r="Q18" s="177"/>
      <c r="S18" s="301" t="n">
        <f aca="false">Data_speed!P9</f>
        <v>45</v>
      </c>
      <c r="T18" s="301" t="n">
        <f aca="false">Data_speed!Q9</f>
        <v>55</v>
      </c>
      <c r="U18" s="301" t="n">
        <f aca="false">Data_speed!R9</f>
        <v>65</v>
      </c>
      <c r="V18" s="302" t="n">
        <f aca="false">Data_speed!S9</f>
        <v>54.76</v>
      </c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43.4285714285714</v>
      </c>
      <c r="Q19" s="177"/>
      <c r="S19" s="301" t="n">
        <f aca="false">Data_speed!P10</f>
        <v>45</v>
      </c>
      <c r="T19" s="301" t="n">
        <f aca="false">Data_speed!Q10</f>
        <v>55</v>
      </c>
      <c r="U19" s="301" t="n">
        <f aca="false">Data_speed!R10</f>
        <v>55</v>
      </c>
      <c r="V19" s="302" t="n">
        <f aca="false">Data_speed!S10</f>
        <v>51.38</v>
      </c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N20" s="227" t="n">
        <f aca="false">Data_speed!N11</f>
        <v>0</v>
      </c>
      <c r="P20" s="258" t="n">
        <f aca="false">CV_C!U20</f>
        <v>172.714285714286</v>
      </c>
      <c r="Q20" s="177"/>
      <c r="S20" s="301" t="n">
        <f aca="false">Data_speed!P11</f>
        <v>45</v>
      </c>
      <c r="T20" s="301" t="n">
        <f aca="false">Data_speed!Q11</f>
        <v>45</v>
      </c>
      <c r="U20" s="301" t="n">
        <f aca="false">Data_speed!R11</f>
        <v>55</v>
      </c>
      <c r="V20" s="302" t="n">
        <f aca="false">Data_speed!S11</f>
        <v>49.76</v>
      </c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363</v>
      </c>
      <c r="Q21" s="177"/>
      <c r="S21" s="301" t="n">
        <f aca="false">Data_speed!P12</f>
        <v>45</v>
      </c>
      <c r="T21" s="301" t="n">
        <f aca="false">Data_speed!Q12</f>
        <v>45</v>
      </c>
      <c r="U21" s="301" t="n">
        <f aca="false">Data_speed!R12</f>
        <v>55</v>
      </c>
      <c r="V21" s="302" t="n">
        <f aca="false">Data_speed!S12</f>
        <v>48.05</v>
      </c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333.714285714286</v>
      </c>
      <c r="Q22" s="177"/>
      <c r="S22" s="301" t="n">
        <f aca="false">Data_speed!P13</f>
        <v>45</v>
      </c>
      <c r="T22" s="301" t="n">
        <f aca="false">Data_speed!Q13</f>
        <v>45</v>
      </c>
      <c r="U22" s="301" t="n">
        <f aca="false">Data_speed!R13</f>
        <v>55</v>
      </c>
      <c r="V22" s="302" t="n">
        <f aca="false">Data_speed!S13</f>
        <v>49.24</v>
      </c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317.285714285714</v>
      </c>
      <c r="Q23" s="177"/>
      <c r="S23" s="301" t="n">
        <f aca="false">Data_speed!P14</f>
        <v>45</v>
      </c>
      <c r="T23" s="301" t="n">
        <f aca="false">Data_speed!Q14</f>
        <v>45</v>
      </c>
      <c r="U23" s="301" t="n">
        <f aca="false">Data_speed!R14</f>
        <v>55</v>
      </c>
      <c r="V23" s="302" t="n">
        <f aca="false">Data_speed!S14</f>
        <v>49.03</v>
      </c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340.857142857143</v>
      </c>
      <c r="Q24" s="177"/>
      <c r="S24" s="301" t="n">
        <f aca="false">Data_speed!P15</f>
        <v>45</v>
      </c>
      <c r="T24" s="301" t="n">
        <f aca="false">Data_speed!Q15</f>
        <v>45</v>
      </c>
      <c r="U24" s="301" t="n">
        <f aca="false">Data_speed!R15</f>
        <v>55</v>
      </c>
      <c r="V24" s="302" t="n">
        <f aca="false">Data_speed!S15</f>
        <v>48.33</v>
      </c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445.857142857143</v>
      </c>
      <c r="Q25" s="177"/>
      <c r="S25" s="301" t="n">
        <f aca="false">Data_speed!P16</f>
        <v>45</v>
      </c>
      <c r="T25" s="301" t="n">
        <f aca="false">Data_speed!Q16</f>
        <v>45</v>
      </c>
      <c r="U25" s="301" t="n">
        <f aca="false">Data_speed!R16</f>
        <v>55</v>
      </c>
      <c r="V25" s="302" t="n">
        <f aca="false">Data_speed!S16</f>
        <v>48.52</v>
      </c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413.285714285714</v>
      </c>
      <c r="Q26" s="177"/>
      <c r="S26" s="301" t="n">
        <f aca="false">Data_speed!P17</f>
        <v>45</v>
      </c>
      <c r="T26" s="301" t="n">
        <f aca="false">Data_speed!Q17</f>
        <v>45</v>
      </c>
      <c r="U26" s="301" t="n">
        <f aca="false">Data_speed!R17</f>
        <v>55</v>
      </c>
      <c r="V26" s="302" t="n">
        <f aca="false">Data_speed!S17</f>
        <v>49.07</v>
      </c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420.285714285714</v>
      </c>
      <c r="Q27" s="177"/>
      <c r="S27" s="301" t="n">
        <f aca="false">Data_speed!P18</f>
        <v>45</v>
      </c>
      <c r="T27" s="301" t="n">
        <f aca="false">Data_speed!Q18</f>
        <v>45</v>
      </c>
      <c r="U27" s="301" t="n">
        <f aca="false">Data_speed!R18</f>
        <v>55</v>
      </c>
      <c r="V27" s="302" t="n">
        <f aca="false">Data_speed!S18</f>
        <v>48.72</v>
      </c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382.142857142857</v>
      </c>
      <c r="Q28" s="177"/>
      <c r="S28" s="301" t="n">
        <f aca="false">Data_speed!P19</f>
        <v>45</v>
      </c>
      <c r="T28" s="301" t="n">
        <f aca="false">Data_speed!Q19</f>
        <v>45</v>
      </c>
      <c r="U28" s="301" t="n">
        <f aca="false">Data_speed!R19</f>
        <v>55</v>
      </c>
      <c r="V28" s="302" t="n">
        <f aca="false">Data_speed!S19</f>
        <v>49.16</v>
      </c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440</v>
      </c>
      <c r="Q29" s="177"/>
      <c r="S29" s="301" t="n">
        <f aca="false">Data_speed!P20</f>
        <v>45</v>
      </c>
      <c r="T29" s="301" t="n">
        <f aca="false">Data_speed!Q20</f>
        <v>45</v>
      </c>
      <c r="U29" s="301" t="n">
        <f aca="false">Data_speed!R20</f>
        <v>55</v>
      </c>
      <c r="V29" s="302" t="n">
        <f aca="false">Data_speed!S20</f>
        <v>48.93</v>
      </c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N30" s="227" t="n">
        <f aca="false">Data_speed!N21</f>
        <v>0</v>
      </c>
      <c r="P30" s="258" t="n">
        <f aca="false">CV_C!U30</f>
        <v>588.857142857143</v>
      </c>
      <c r="Q30" s="177"/>
      <c r="S30" s="301" t="n">
        <f aca="false">Data_speed!P21</f>
        <v>45</v>
      </c>
      <c r="T30" s="301" t="n">
        <f aca="false">Data_speed!Q21</f>
        <v>45</v>
      </c>
      <c r="U30" s="301" t="n">
        <f aca="false">Data_speed!R21</f>
        <v>55</v>
      </c>
      <c r="V30" s="302" t="n">
        <f aca="false">Data_speed!S21</f>
        <v>48.25</v>
      </c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N31" s="227" t="n">
        <f aca="false">Data_speed!N22</f>
        <v>0</v>
      </c>
      <c r="P31" s="239" t="n">
        <f aca="false">CV_C!U31</f>
        <v>823.428571428572</v>
      </c>
      <c r="Q31" s="177"/>
      <c r="S31" s="301" t="n">
        <f aca="false">Data_speed!P22</f>
        <v>45</v>
      </c>
      <c r="T31" s="301" t="n">
        <f aca="false">Data_speed!Q22</f>
        <v>45</v>
      </c>
      <c r="U31" s="301" t="n">
        <f aca="false">Data_speed!R22</f>
        <v>55</v>
      </c>
      <c r="V31" s="302" t="n">
        <f aca="false">Data_speed!S22</f>
        <v>46.72</v>
      </c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N32" s="227" t="n">
        <f aca="false">Data_speed!N23</f>
        <v>0</v>
      </c>
      <c r="P32" s="258" t="n">
        <f aca="false">CV_C!U32</f>
        <v>620</v>
      </c>
      <c r="Q32" s="177"/>
      <c r="S32" s="301" t="n">
        <f aca="false">Data_speed!P23</f>
        <v>45</v>
      </c>
      <c r="T32" s="301" t="n">
        <f aca="false">Data_speed!Q23</f>
        <v>45</v>
      </c>
      <c r="U32" s="301" t="n">
        <f aca="false">Data_speed!R23</f>
        <v>55</v>
      </c>
      <c r="V32" s="302" t="n">
        <f aca="false">Data_speed!S23</f>
        <v>48.2</v>
      </c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N33" s="227" t="n">
        <f aca="false">Data_speed!N24</f>
        <v>0</v>
      </c>
      <c r="P33" s="258" t="n">
        <f aca="false">CV_C!U33</f>
        <v>344.857142857143</v>
      </c>
      <c r="Q33" s="177"/>
      <c r="S33" s="301" t="n">
        <f aca="false">Data_speed!P24</f>
        <v>45</v>
      </c>
      <c r="T33" s="301" t="n">
        <f aca="false">Data_speed!Q24</f>
        <v>45</v>
      </c>
      <c r="U33" s="301" t="n">
        <f aca="false">Data_speed!R24</f>
        <v>55</v>
      </c>
      <c r="V33" s="302" t="n">
        <f aca="false">Data_speed!S24</f>
        <v>50.28</v>
      </c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244.428571428571</v>
      </c>
      <c r="Q34" s="177"/>
      <c r="S34" s="301" t="n">
        <f aca="false">Data_speed!P25</f>
        <v>45</v>
      </c>
      <c r="T34" s="301" t="n">
        <f aca="false">Data_speed!Q25</f>
        <v>45</v>
      </c>
      <c r="U34" s="301" t="n">
        <f aca="false">Data_speed!R25</f>
        <v>55</v>
      </c>
      <c r="V34" s="302" t="n">
        <f aca="false">Data_speed!S25</f>
        <v>50.03</v>
      </c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N35" s="227" t="n">
        <f aca="false">Data_speed!N26</f>
        <v>0</v>
      </c>
      <c r="P35" s="258" t="n">
        <f aca="false">CV_C!U35</f>
        <v>224.285714285714</v>
      </c>
      <c r="Q35" s="177"/>
      <c r="S35" s="301" t="n">
        <f aca="false">Data_speed!P26</f>
        <v>45</v>
      </c>
      <c r="T35" s="301" t="n">
        <f aca="false">Data_speed!Q26</f>
        <v>45</v>
      </c>
      <c r="U35" s="301" t="n">
        <f aca="false">Data_speed!R26</f>
        <v>55</v>
      </c>
      <c r="V35" s="302" t="n">
        <f aca="false">Data_speed!S26</f>
        <v>48.9</v>
      </c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194.428571428571</v>
      </c>
      <c r="Q36" s="177"/>
      <c r="S36" s="301" t="n">
        <f aca="false">Data_speed!P27</f>
        <v>45</v>
      </c>
      <c r="T36" s="301" t="n">
        <f aca="false">Data_speed!Q27</f>
        <v>45</v>
      </c>
      <c r="U36" s="301" t="n">
        <f aca="false">Data_speed!R27</f>
        <v>55</v>
      </c>
      <c r="V36" s="302" t="n">
        <f aca="false">Data_speed!S27</f>
        <v>49.09</v>
      </c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111.142857142857</v>
      </c>
      <c r="Q37" s="177"/>
      <c r="S37" s="301" t="n">
        <f aca="false">Data_speed!P28</f>
        <v>45</v>
      </c>
      <c r="T37" s="301" t="n">
        <f aca="false">Data_speed!Q28</f>
        <v>55</v>
      </c>
      <c r="U37" s="301" t="n">
        <f aca="false">Data_speed!R28</f>
        <v>55</v>
      </c>
      <c r="V37" s="302" t="n">
        <f aca="false">Data_speed!S28</f>
        <v>50.4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3"/>
      <c r="N39" s="303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136</v>
      </c>
      <c r="B40" s="304" t="n">
        <f aca="false">SUM(B14:B37)/Data_speed!$O$29</f>
        <v>0.00125400871638845</v>
      </c>
      <c r="C40" s="304" t="n">
        <f aca="false">SUM(C14:C37)/Data_speed!$O$29</f>
        <v>0.00696899925992928</v>
      </c>
      <c r="D40" s="304" t="n">
        <f aca="false">SUM(D14:D37)/Data_speed!$O$29</f>
        <v>0.0324603239865143</v>
      </c>
      <c r="E40" s="304" t="n">
        <f aca="false">SUM(E14:E37)/Data_speed!$O$29</f>
        <v>0.559637365348244</v>
      </c>
      <c r="F40" s="304" t="n">
        <f aca="false">SUM(F14:F37)/Data_speed!$O$29</f>
        <v>0.379245127867774</v>
      </c>
      <c r="G40" s="304" t="n">
        <f aca="false">SUM(G14:G37)/Data_speed!$O$29</f>
        <v>0.0191801661047611</v>
      </c>
      <c r="H40" s="304" t="n">
        <f aca="false">SUM(H14:H37)/Data_speed!$O$29</f>
        <v>0.000801743277690979</v>
      </c>
      <c r="I40" s="304" t="n">
        <f aca="false">SUM(I14:I37)/Data_speed!$O$29</f>
        <v>0.000205575199407943</v>
      </c>
      <c r="J40" s="304" t="n">
        <f aca="false">SUM(J14:J37)/Data_speed!$O$29</f>
        <v>4.11150398815887E-005</v>
      </c>
      <c r="K40" s="304" t="n">
        <f aca="false">SUM(K14:K37)/Data_speed!$O$29</f>
        <v>2.05575199407943E-005</v>
      </c>
      <c r="L40" s="304" t="n">
        <f aca="false">SUM(L14:L37)/Data_speed!$O$29</f>
        <v>2.05575199407943E-005</v>
      </c>
      <c r="M40" s="304" t="n">
        <f aca="false">SUM(M14:M37)/Data_speed!$O$29</f>
        <v>0.000164460159526355</v>
      </c>
      <c r="N40" s="304" t="n">
        <f aca="false">SUM(N14:N37)/Data_speed!$O$29</f>
        <v>0</v>
      </c>
      <c r="P40" s="272" t="n">
        <f aca="false">SUM(B40:M40)</f>
        <v>1</v>
      </c>
      <c r="Q40" s="287"/>
      <c r="S40" s="305" t="n">
        <f aca="false">AVERAGE(S14:S37)</f>
        <v>45</v>
      </c>
      <c r="T40" s="305" t="n">
        <f aca="false">AVERAGE(T14:T37)</f>
        <v>47.9166666666667</v>
      </c>
      <c r="U40" s="305" t="n">
        <f aca="false">AVERAGE(U14:U37)</f>
        <v>55.8333333333333</v>
      </c>
      <c r="V40" s="306" t="n">
        <f aca="false">AVERAGE(V14:V37)</f>
        <v>49.84625</v>
      </c>
    </row>
    <row r="41" customFormat="false" ht="14.65" hidden="false" customHeight="true" outlineLevel="0" collapsed="false">
      <c r="A41" s="237" t="s">
        <v>146</v>
      </c>
      <c r="B41" s="307" t="n">
        <f aca="false">SUM(B20:B35)/Data_speed!$O$29</f>
        <v>0.00123345119644766</v>
      </c>
      <c r="C41" s="307" t="n">
        <f aca="false">SUM(C20:C35)/Data_speed!$O$29</f>
        <v>0.00680453910040293</v>
      </c>
      <c r="D41" s="307" t="n">
        <f aca="false">SUM(D20:D35)/Data_speed!$O$29</f>
        <v>0.0308773949510731</v>
      </c>
      <c r="E41" s="307" t="n">
        <f aca="false">SUM(E20:E35)/Data_speed!$O$29</f>
        <v>0.527793766959954</v>
      </c>
      <c r="F41" s="307" t="n">
        <f aca="false">SUM(F20:F35)/Data_speed!$O$29</f>
        <v>0.348778883315517</v>
      </c>
      <c r="G41" s="307" t="n">
        <f aca="false">SUM(G20:G35)/Data_speed!$O$29</f>
        <v>0.0156237151550037</v>
      </c>
      <c r="H41" s="307" t="n">
        <f aca="false">SUM(H20:H35)/Data_speed!$O$29</f>
        <v>0.000411150398815887</v>
      </c>
      <c r="I41" s="307" t="n">
        <f aca="false">SUM(I20:I35)/Data_speed!$O$29</f>
        <v>6.1672559822383E-005</v>
      </c>
      <c r="J41" s="307" t="n">
        <f aca="false">SUM(J20:J35)/Data_speed!$O$29</f>
        <v>0</v>
      </c>
      <c r="K41" s="307" t="n">
        <f aca="false">SUM(K20:K35)/Data_speed!$O$29</f>
        <v>2.05575199407943E-005</v>
      </c>
      <c r="L41" s="307" t="n">
        <f aca="false">SUM(L20:L35)/Data_speed!$O$29</f>
        <v>2.05575199407943E-005</v>
      </c>
      <c r="M41" s="307" t="n">
        <f aca="false">SUM(M20:M35)/Data_speed!$O$29</f>
        <v>0.000164460159526355</v>
      </c>
      <c r="N41" s="307" t="n">
        <f aca="false">SUM(N20:N35)/Data_speed!$O$29</f>
        <v>0</v>
      </c>
      <c r="P41" s="262" t="n">
        <f aca="false">SUM(B41:M41)</f>
        <v>0.931790148836444</v>
      </c>
      <c r="Q41" s="287"/>
      <c r="S41" s="308" t="n">
        <f aca="false">AVERAGE(S20:S35)</f>
        <v>45</v>
      </c>
      <c r="T41" s="308" t="n">
        <f aca="false">AVERAGE(T20:T35)</f>
        <v>45</v>
      </c>
      <c r="U41" s="308" t="n">
        <f aca="false">AVERAGE(U20:U35)</f>
        <v>55</v>
      </c>
      <c r="V41" s="309" t="n">
        <f aca="false">AVERAGE(V20:V35)</f>
        <v>48.824375</v>
      </c>
    </row>
    <row r="42" customFormat="false" ht="14.65" hidden="false" customHeight="true" outlineLevel="0" collapsed="false">
      <c r="A42" s="241" t="s">
        <v>147</v>
      </c>
      <c r="B42" s="310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88" t="n">
        <f aca="false">M40-M41</f>
        <v>0</v>
      </c>
      <c r="N42" s="288" t="n">
        <f aca="false">N40-N41</f>
        <v>0</v>
      </c>
      <c r="O42" s="10"/>
      <c r="P42" s="275" t="n">
        <f aca="false">P40-P41</f>
        <v>0.0682098511635557</v>
      </c>
      <c r="Q42" s="287"/>
      <c r="S42" s="311" t="n">
        <f aca="false">AVERAGE(AVERAGE(S14:S19), AVERAGE(S36:S37))</f>
        <v>45</v>
      </c>
      <c r="T42" s="311" t="n">
        <f aca="false">AVERAGE(AVERAGE(T14:T19), AVERAGE(T36:T37))</f>
        <v>52.5</v>
      </c>
      <c r="U42" s="311" t="n">
        <f aca="false">AVERAGE(AVERAGE(U14:U19), AVERAGE(U36:U37))</f>
        <v>56.6666666666667</v>
      </c>
      <c r="V42" s="312" t="n">
        <f aca="false">AVERAGE(AVERAGE(V14:V19), AVERAGE(V36:V37))</f>
        <v>51.175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293" t="e">
        <f aca="false">#REF!&amp;" =&gt; avec un usage de "&amp;TEXT(#REF!,0)&amp;" voie(s) : "&amp;#REF!&amp;"  "&amp;#REF!</f>
        <v>#REF!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4"/>
      <c r="S47" s="294"/>
      <c r="T47" s="294"/>
      <c r="U47" s="294"/>
      <c r="V47" s="294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6"/>
      <c r="P48" s="219" t="str">
        <f aca="false">P12</f>
        <v>THM</v>
      </c>
      <c r="Q48" s="285"/>
      <c r="R48" s="186"/>
      <c r="S48" s="295" t="str">
        <f aca="false">S12</f>
        <v>Vitesses caractéristiques</v>
      </c>
      <c r="T48" s="295"/>
      <c r="U48" s="295"/>
      <c r="V48" s="295"/>
    </row>
    <row r="49" customFormat="false" ht="14.65" hidden="false" customHeight="true" outlineLevel="0" collapsed="false">
      <c r="A49" s="221" t="s">
        <v>110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296" t="str">
        <f aca="false">P13</f>
        <v>Véh/h</v>
      </c>
      <c r="Q49" s="118"/>
      <c r="S49" s="297" t="str">
        <f aca="false">S13</f>
        <v>V15</v>
      </c>
      <c r="T49" s="298" t="str">
        <f aca="false">T13</f>
        <v>V50</v>
      </c>
      <c r="U49" s="299" t="str">
        <f aca="false">U13</f>
        <v>V85</v>
      </c>
      <c r="V49" s="315" t="str">
        <f aca="false">V13</f>
        <v>Vmt</v>
      </c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40.2857142857143</v>
      </c>
      <c r="Q50" s="177"/>
      <c r="S50" s="301" t="n">
        <f aca="false">Data_speed!P33</f>
        <v>45</v>
      </c>
      <c r="T50" s="301" t="n">
        <f aca="false">Data_speed!Q33</f>
        <v>55</v>
      </c>
      <c r="U50" s="301" t="n">
        <f aca="false">Data_speed!R33</f>
        <v>55</v>
      </c>
      <c r="V50" s="302" t="n">
        <f aca="false">Data_speed!S33</f>
        <v>50.42</v>
      </c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19.8571428571429</v>
      </c>
      <c r="Q51" s="177"/>
      <c r="S51" s="301" t="n">
        <f aca="false">Data_speed!P34</f>
        <v>45</v>
      </c>
      <c r="T51" s="301" t="n">
        <f aca="false">Data_speed!Q34</f>
        <v>55</v>
      </c>
      <c r="U51" s="301" t="n">
        <f aca="false">Data_speed!R34</f>
        <v>55</v>
      </c>
      <c r="V51" s="302" t="n">
        <f aca="false">Data_speed!S34</f>
        <v>51.83</v>
      </c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13.1428571428571</v>
      </c>
      <c r="Q52" s="177"/>
      <c r="S52" s="301" t="n">
        <f aca="false">Data_speed!P35</f>
        <v>45</v>
      </c>
      <c r="T52" s="301" t="n">
        <f aca="false">Data_speed!Q35</f>
        <v>55</v>
      </c>
      <c r="U52" s="301" t="n">
        <f aca="false">Data_speed!R35</f>
        <v>65</v>
      </c>
      <c r="V52" s="302" t="n">
        <f aca="false">Data_speed!S35</f>
        <v>52.39</v>
      </c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14.8571428571429</v>
      </c>
      <c r="Q53" s="177"/>
      <c r="S53" s="301" t="n">
        <f aca="false">Data_speed!P36</f>
        <v>45</v>
      </c>
      <c r="T53" s="301" t="n">
        <f aca="false">Data_speed!Q36</f>
        <v>55</v>
      </c>
      <c r="U53" s="301" t="n">
        <f aca="false">Data_speed!R36</f>
        <v>55</v>
      </c>
      <c r="V53" s="302" t="n">
        <f aca="false">Data_speed!S36</f>
        <v>52.98</v>
      </c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47</v>
      </c>
      <c r="Q54" s="177"/>
      <c r="S54" s="301" t="n">
        <f aca="false">Data_speed!P37</f>
        <v>45</v>
      </c>
      <c r="T54" s="301" t="n">
        <f aca="false">Data_speed!Q37</f>
        <v>55</v>
      </c>
      <c r="U54" s="301" t="n">
        <f aca="false">Data_speed!R37</f>
        <v>65</v>
      </c>
      <c r="V54" s="302" t="n">
        <f aca="false">Data_speed!S37</f>
        <v>53.21</v>
      </c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85.4285714285714</v>
      </c>
      <c r="Q55" s="177"/>
      <c r="S55" s="301" t="n">
        <f aca="false">Data_speed!P38</f>
        <v>45</v>
      </c>
      <c r="T55" s="301" t="n">
        <f aca="false">Data_speed!Q38</f>
        <v>55</v>
      </c>
      <c r="U55" s="301" t="n">
        <f aca="false">Data_speed!R38</f>
        <v>55</v>
      </c>
      <c r="V55" s="302" t="n">
        <f aca="false">Data_speed!S38</f>
        <v>51.49</v>
      </c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305.714285714286</v>
      </c>
      <c r="Q56" s="177"/>
      <c r="S56" s="301" t="n">
        <f aca="false">Data_speed!P39</f>
        <v>45</v>
      </c>
      <c r="T56" s="301" t="n">
        <f aca="false">Data_speed!Q39</f>
        <v>45</v>
      </c>
      <c r="U56" s="301" t="n">
        <f aca="false">Data_speed!R39</f>
        <v>55</v>
      </c>
      <c r="V56" s="302" t="n">
        <f aca="false">Data_speed!S39</f>
        <v>50.26</v>
      </c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512.428571428571</v>
      </c>
      <c r="Q57" s="177"/>
      <c r="S57" s="301" t="n">
        <f aca="false">Data_speed!P40</f>
        <v>45</v>
      </c>
      <c r="T57" s="301" t="n">
        <f aca="false">Data_speed!Q40</f>
        <v>45</v>
      </c>
      <c r="U57" s="301" t="n">
        <f aca="false">Data_speed!R40</f>
        <v>55</v>
      </c>
      <c r="V57" s="302" t="n">
        <f aca="false">Data_speed!S40</f>
        <v>49.16</v>
      </c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402.571428571429</v>
      </c>
      <c r="Q58" s="177"/>
      <c r="S58" s="301" t="n">
        <f aca="false">Data_speed!P41</f>
        <v>45</v>
      </c>
      <c r="T58" s="301" t="n">
        <f aca="false">Data_speed!Q41</f>
        <v>45</v>
      </c>
      <c r="U58" s="301" t="n">
        <f aca="false">Data_speed!R41</f>
        <v>55</v>
      </c>
      <c r="V58" s="302" t="n">
        <f aca="false">Data_speed!S41</f>
        <v>49.43</v>
      </c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353.571428571429</v>
      </c>
      <c r="Q59" s="177"/>
      <c r="S59" s="301" t="n">
        <f aca="false">Data_speed!P42</f>
        <v>45</v>
      </c>
      <c r="T59" s="301" t="n">
        <f aca="false">Data_speed!Q42</f>
        <v>45</v>
      </c>
      <c r="U59" s="301" t="n">
        <f aca="false">Data_speed!R42</f>
        <v>55</v>
      </c>
      <c r="V59" s="302" t="n">
        <f aca="false">Data_speed!S42</f>
        <v>49.7</v>
      </c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387.714285714286</v>
      </c>
      <c r="Q60" s="177"/>
      <c r="S60" s="301" t="n">
        <f aca="false">Data_speed!P43</f>
        <v>45</v>
      </c>
      <c r="T60" s="301" t="n">
        <f aca="false">Data_speed!Q43</f>
        <v>45</v>
      </c>
      <c r="U60" s="301" t="n">
        <f aca="false">Data_speed!R43</f>
        <v>55</v>
      </c>
      <c r="V60" s="302" t="n">
        <f aca="false">Data_speed!S43</f>
        <v>48.99</v>
      </c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483.857142857143</v>
      </c>
      <c r="Q61" s="177"/>
      <c r="S61" s="301" t="n">
        <f aca="false">Data_speed!P44</f>
        <v>45</v>
      </c>
      <c r="T61" s="301" t="n">
        <f aca="false">Data_speed!Q44</f>
        <v>45</v>
      </c>
      <c r="U61" s="301" t="n">
        <f aca="false">Data_speed!R44</f>
        <v>55</v>
      </c>
      <c r="V61" s="302" t="n">
        <f aca="false">Data_speed!S44</f>
        <v>49.33</v>
      </c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N62" s="227" t="n">
        <f aca="false">Data_speed!N45</f>
        <v>0</v>
      </c>
      <c r="P62" s="258" t="n">
        <f aca="false">CV_C!AE26</f>
        <v>407.714285714286</v>
      </c>
      <c r="Q62" s="177"/>
      <c r="S62" s="301" t="n">
        <f aca="false">Data_speed!P45</f>
        <v>45</v>
      </c>
      <c r="T62" s="301" t="n">
        <f aca="false">Data_speed!Q45</f>
        <v>55</v>
      </c>
      <c r="U62" s="301" t="n">
        <f aca="false">Data_speed!R45</f>
        <v>55</v>
      </c>
      <c r="V62" s="302" t="n">
        <f aca="false">Data_speed!S45</f>
        <v>50.05</v>
      </c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454.285714285714</v>
      </c>
      <c r="Q63" s="177"/>
      <c r="S63" s="301" t="n">
        <f aca="false">Data_speed!P46</f>
        <v>45</v>
      </c>
      <c r="T63" s="301" t="n">
        <f aca="false">Data_speed!Q46</f>
        <v>45</v>
      </c>
      <c r="U63" s="301" t="n">
        <f aca="false">Data_speed!R46</f>
        <v>55</v>
      </c>
      <c r="V63" s="302" t="n">
        <f aca="false">Data_speed!S46</f>
        <v>49.89</v>
      </c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400.285714285714</v>
      </c>
      <c r="Q64" s="177"/>
      <c r="S64" s="301" t="n">
        <f aca="false">Data_speed!P47</f>
        <v>45</v>
      </c>
      <c r="T64" s="301" t="n">
        <f aca="false">Data_speed!Q47</f>
        <v>45</v>
      </c>
      <c r="U64" s="301" t="n">
        <f aca="false">Data_speed!R47</f>
        <v>55</v>
      </c>
      <c r="V64" s="302" t="n">
        <f aca="false">Data_speed!S47</f>
        <v>49.24</v>
      </c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423</v>
      </c>
      <c r="Q65" s="177"/>
      <c r="S65" s="301" t="n">
        <f aca="false">Data_speed!P48</f>
        <v>45</v>
      </c>
      <c r="T65" s="301" t="n">
        <f aca="false">Data_speed!Q48</f>
        <v>45</v>
      </c>
      <c r="U65" s="301" t="n">
        <f aca="false">Data_speed!R48</f>
        <v>55</v>
      </c>
      <c r="V65" s="302" t="n">
        <f aca="false">Data_speed!S48</f>
        <v>49.64</v>
      </c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N66" s="227" t="n">
        <f aca="false">Data_speed!N49</f>
        <v>0</v>
      </c>
      <c r="P66" s="258" t="n">
        <f aca="false">CV_C!AE30</f>
        <v>512.142857142857</v>
      </c>
      <c r="Q66" s="177"/>
      <c r="S66" s="301" t="n">
        <f aca="false">Data_speed!P49</f>
        <v>45</v>
      </c>
      <c r="T66" s="301" t="n">
        <f aca="false">Data_speed!Q49</f>
        <v>45</v>
      </c>
      <c r="U66" s="301" t="n">
        <f aca="false">Data_speed!R49</f>
        <v>55</v>
      </c>
      <c r="V66" s="302" t="n">
        <f aca="false">Data_speed!S49</f>
        <v>49.31</v>
      </c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554.142857142857</v>
      </c>
      <c r="Q67" s="177"/>
      <c r="S67" s="301" t="n">
        <f aca="false">Data_speed!P50</f>
        <v>45</v>
      </c>
      <c r="T67" s="301" t="n">
        <f aca="false">Data_speed!Q50</f>
        <v>45</v>
      </c>
      <c r="U67" s="301" t="n">
        <f aca="false">Data_speed!R50</f>
        <v>55</v>
      </c>
      <c r="V67" s="302" t="n">
        <f aca="false">Data_speed!S50</f>
        <v>49.41</v>
      </c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466.285714285714</v>
      </c>
      <c r="Q68" s="177"/>
      <c r="S68" s="301" t="n">
        <f aca="false">Data_speed!P51</f>
        <v>45</v>
      </c>
      <c r="T68" s="301" t="n">
        <f aca="false">Data_speed!Q51</f>
        <v>55</v>
      </c>
      <c r="U68" s="301" t="n">
        <f aca="false">Data_speed!R51</f>
        <v>55</v>
      </c>
      <c r="V68" s="302" t="n">
        <f aca="false">Data_speed!S51</f>
        <v>50.19</v>
      </c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N69" s="227" t="n">
        <f aca="false">Data_speed!N52</f>
        <v>0</v>
      </c>
      <c r="P69" s="258" t="n">
        <f aca="false">CV_C!AE33</f>
        <v>329.285714285714</v>
      </c>
      <c r="Q69" s="177"/>
      <c r="S69" s="301" t="n">
        <f aca="false">Data_speed!P52</f>
        <v>45</v>
      </c>
      <c r="T69" s="301" t="n">
        <f aca="false">Data_speed!Q52</f>
        <v>55</v>
      </c>
      <c r="U69" s="301" t="n">
        <f aca="false">Data_speed!R52</f>
        <v>55</v>
      </c>
      <c r="V69" s="302" t="n">
        <f aca="false">Data_speed!S52</f>
        <v>50.54</v>
      </c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215.428571428571</v>
      </c>
      <c r="Q70" s="177"/>
      <c r="S70" s="301" t="n">
        <f aca="false">Data_speed!P53</f>
        <v>45</v>
      </c>
      <c r="T70" s="301" t="n">
        <f aca="false">Data_speed!Q53</f>
        <v>55</v>
      </c>
      <c r="U70" s="301" t="n">
        <f aca="false">Data_speed!R53</f>
        <v>55</v>
      </c>
      <c r="V70" s="302" t="n">
        <f aca="false">Data_speed!S53</f>
        <v>50.52</v>
      </c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174.714285714286</v>
      </c>
      <c r="Q71" s="177"/>
      <c r="S71" s="301" t="n">
        <f aca="false">Data_speed!P54</f>
        <v>45</v>
      </c>
      <c r="T71" s="301" t="n">
        <f aca="false">Data_speed!Q54</f>
        <v>45</v>
      </c>
      <c r="U71" s="301" t="n">
        <f aca="false">Data_speed!R54</f>
        <v>55</v>
      </c>
      <c r="V71" s="302" t="n">
        <f aca="false">Data_speed!S54</f>
        <v>49.57</v>
      </c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157.428571428571</v>
      </c>
      <c r="Q72" s="177"/>
      <c r="S72" s="301" t="n">
        <f aca="false">Data_speed!P55</f>
        <v>45</v>
      </c>
      <c r="T72" s="301" t="n">
        <f aca="false">Data_speed!Q55</f>
        <v>55</v>
      </c>
      <c r="U72" s="301" t="n">
        <f aca="false">Data_speed!R55</f>
        <v>55</v>
      </c>
      <c r="V72" s="302" t="n">
        <f aca="false">Data_speed!S55</f>
        <v>50.42</v>
      </c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91.7142857142857</v>
      </c>
      <c r="Q73" s="177"/>
      <c r="S73" s="301" t="n">
        <f aca="false">Data_speed!P56</f>
        <v>45</v>
      </c>
      <c r="T73" s="301" t="n">
        <f aca="false">Data_speed!Q56</f>
        <v>55</v>
      </c>
      <c r="U73" s="301" t="n">
        <f aca="false">Data_speed!R56</f>
        <v>55</v>
      </c>
      <c r="V73" s="302" t="n">
        <f aca="false">Data_speed!S56</f>
        <v>50.85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3"/>
      <c r="N75" s="303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136</v>
      </c>
      <c r="B76" s="304" t="n">
        <f aca="false">SUM(B50:B73)/Data_speed!$O$57</f>
        <v>0.000646183349314212</v>
      </c>
      <c r="C76" s="304" t="n">
        <f aca="false">SUM(C50:C73)/Data_speed!$O$57</f>
        <v>0.00323091674657106</v>
      </c>
      <c r="D76" s="304" t="n">
        <f aca="false">SUM(D50:D73)/Data_speed!$O$57</f>
        <v>0.0208029349230833</v>
      </c>
      <c r="E76" s="304" t="n">
        <f aca="false">SUM(E50:E73)/Data_speed!$O$57</f>
        <v>0.506044941009714</v>
      </c>
      <c r="F76" s="304" t="n">
        <f aca="false">SUM(F50:F73)/Data_speed!$O$57</f>
        <v>0.435881936048693</v>
      </c>
      <c r="G76" s="304" t="n">
        <f aca="false">SUM(G50:G73)/Data_speed!$O$57</f>
        <v>0.0318088964855964</v>
      </c>
      <c r="H76" s="304" t="n">
        <f aca="false">SUM(H50:H73)/Data_speed!$O$57</f>
        <v>0.00122983282611415</v>
      </c>
      <c r="I76" s="304" t="n">
        <f aca="false">SUM(I50:I73)/Data_speed!$O$57</f>
        <v>0.000187601617542836</v>
      </c>
      <c r="J76" s="304" t="n">
        <f aca="false">SUM(J50:J73)/Data_speed!$O$57</f>
        <v>2.08446241714262E-005</v>
      </c>
      <c r="K76" s="304" t="n">
        <f aca="false">SUM(K50:K73)/Data_speed!$O$57</f>
        <v>0</v>
      </c>
      <c r="L76" s="304" t="n">
        <f aca="false">SUM(L50:L73)/Data_speed!$O$57</f>
        <v>4.16892483428524E-005</v>
      </c>
      <c r="M76" s="304" t="n">
        <f aca="false">SUM(M50:M73)/Data_speed!$O$57</f>
        <v>0.000104223120857131</v>
      </c>
      <c r="N76" s="304" t="n">
        <f aca="false">SUM(N50:N73)/Data_speed!$O$57</f>
        <v>0</v>
      </c>
      <c r="P76" s="272" t="n">
        <f aca="false">SUM(B76:M76)</f>
        <v>1</v>
      </c>
      <c r="Q76" s="287"/>
      <c r="S76" s="305" t="n">
        <f aca="false">AVERAGE(S50:S73)</f>
        <v>45</v>
      </c>
      <c r="T76" s="305" t="n">
        <f aca="false">AVERAGE(T50:T73)</f>
        <v>50</v>
      </c>
      <c r="U76" s="305" t="n">
        <f aca="false">AVERAGE(U50:U73)</f>
        <v>55.8333333333333</v>
      </c>
      <c r="V76" s="306" t="n">
        <f aca="false">AVERAGE(V50:V73)</f>
        <v>50.3675</v>
      </c>
    </row>
    <row r="77" customFormat="false" ht="14.65" hidden="false" customHeight="true" outlineLevel="0" collapsed="false">
      <c r="A77" s="237" t="s">
        <v>146</v>
      </c>
      <c r="B77" s="307" t="n">
        <f aca="false">SUM(B56:B71)/Data_speed!$O$57</f>
        <v>0.000646183349314212</v>
      </c>
      <c r="C77" s="307" t="n">
        <f aca="false">SUM(C56:C71)/Data_speed!$O$57</f>
        <v>0.00318922749822821</v>
      </c>
      <c r="D77" s="307" t="n">
        <f aca="false">SUM(D56:D71)/Data_speed!$O$57</f>
        <v>0.019760703714512</v>
      </c>
      <c r="E77" s="307" t="n">
        <f aca="false">SUM(E56:E71)/Data_speed!$O$57</f>
        <v>0.475986992954517</v>
      </c>
      <c r="F77" s="307" t="n">
        <f aca="false">SUM(F56:F71)/Data_speed!$O$57</f>
        <v>0.404073039563097</v>
      </c>
      <c r="G77" s="307" t="n">
        <f aca="false">SUM(G56:G71)/Data_speed!$O$57</f>
        <v>0.0266394296910827</v>
      </c>
      <c r="H77" s="307" t="n">
        <f aca="false">SUM(H56:H71)/Data_speed!$O$57</f>
        <v>0.000854629591028474</v>
      </c>
      <c r="I77" s="307" t="n">
        <f aca="false">SUM(I56:I71)/Data_speed!$O$57</f>
        <v>0.000145912369199983</v>
      </c>
      <c r="J77" s="307" t="n">
        <f aca="false">SUM(J56:J71)/Data_speed!$O$57</f>
        <v>2.08446241714262E-005</v>
      </c>
      <c r="K77" s="307" t="n">
        <f aca="false">SUM(K56:K71)/Data_speed!$O$57</f>
        <v>0</v>
      </c>
      <c r="L77" s="307" t="n">
        <f aca="false">SUM(L56:L71)/Data_speed!$O$57</f>
        <v>4.16892483428524E-005</v>
      </c>
      <c r="M77" s="307" t="n">
        <f aca="false">SUM(M56:M71)/Data_speed!$O$57</f>
        <v>0.000104223120857131</v>
      </c>
      <c r="N77" s="307" t="n">
        <f aca="false">SUM(N56:N71)/Data_speed!$O$57</f>
        <v>0</v>
      </c>
      <c r="P77" s="262" t="n">
        <f aca="false">SUM(B77:M77)</f>
        <v>0.931462875724351</v>
      </c>
      <c r="Q77" s="287"/>
      <c r="S77" s="308" t="n">
        <f aca="false">AVERAGE(S56:S71)</f>
        <v>45</v>
      </c>
      <c r="T77" s="308" t="n">
        <f aca="false">AVERAGE(T56:T71)</f>
        <v>47.5</v>
      </c>
      <c r="U77" s="308" t="n">
        <f aca="false">AVERAGE(U56:U71)</f>
        <v>55</v>
      </c>
      <c r="V77" s="309" t="n">
        <f aca="false">AVERAGE(V56:V71)</f>
        <v>49.701875</v>
      </c>
    </row>
    <row r="78" customFormat="false" ht="14.65" hidden="false" customHeight="true" outlineLevel="0" collapsed="false">
      <c r="A78" s="241" t="s">
        <v>147</v>
      </c>
      <c r="B78" s="310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88" t="n">
        <f aca="false">M76-M77</f>
        <v>0</v>
      </c>
      <c r="N78" s="288" t="n">
        <f aca="false">N76-N77</f>
        <v>0</v>
      </c>
      <c r="O78" s="10"/>
      <c r="P78" s="275" t="n">
        <f aca="false">P76-P77</f>
        <v>0.0685371242756494</v>
      </c>
      <c r="Q78" s="287"/>
      <c r="S78" s="311" t="n">
        <f aca="false">AVERAGE(AVERAGE(S50:S55), AVERAGE(S72:S73))</f>
        <v>45</v>
      </c>
      <c r="T78" s="311" t="n">
        <f aca="false">AVERAGE(AVERAGE(T50:T55), AVERAGE(T72:T73))</f>
        <v>55</v>
      </c>
      <c r="U78" s="311" t="n">
        <f aca="false">AVERAGE(AVERAGE(U50:U55), AVERAGE(U72:U73))</f>
        <v>56.6666666666667</v>
      </c>
      <c r="V78" s="312" t="n">
        <f aca="false">AVERAGE(AVERAGE(V50:V55), AVERAGE(V72:V73))</f>
        <v>51.3441666666667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1" sqref="J7 K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25</v>
      </c>
    </row>
    <row r="3" customFormat="false" ht="12.8" hidden="false" customHeight="true" outlineLevel="0" collapsed="false">
      <c r="A3" s="4" t="s">
        <v>26</v>
      </c>
    </row>
    <row r="4" customFormat="false" ht="12.8" hidden="false" customHeight="true" outlineLevel="0" collapsed="false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36</v>
      </c>
    </row>
    <row r="5" customFormat="false" ht="14.65" hidden="false" customHeight="true" outlineLevel="0" collapsed="false">
      <c r="A5" s="1" t="s">
        <v>38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39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40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41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42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43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44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45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46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47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48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49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50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51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52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53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54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55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56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57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58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59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60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61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62</v>
      </c>
      <c r="B31" s="7" t="s">
        <v>63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21</v>
      </c>
    </row>
    <row r="34" customFormat="false" ht="12.8" hidden="false" customHeight="true" outlineLevel="0" collapsed="false"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customFormat="false" ht="14.65" hidden="false" customHeight="true" outlineLevel="0" collapsed="false">
      <c r="A35" s="1" t="s">
        <v>38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 t="n">
        <f aca="false">AVERAGE(B35, F35)</f>
        <v>30</v>
      </c>
      <c r="K35" s="6" t="n">
        <f aca="false">J35/$J$29</f>
        <v>0.0019690207403518</v>
      </c>
      <c r="M35" s="6"/>
    </row>
    <row r="36" customFormat="false" ht="14.65" hidden="false" customHeight="true" outlineLevel="0" collapsed="false">
      <c r="A36" s="1" t="s">
        <v>39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 t="n">
        <f aca="false">AVERAGE(B36, F36)</f>
        <v>9</v>
      </c>
      <c r="K36" s="6" t="n">
        <f aca="false">J36/$J$29</f>
        <v>0.00059070622210554</v>
      </c>
    </row>
    <row r="37" customFormat="false" ht="14.65" hidden="false" customHeight="true" outlineLevel="0" collapsed="false">
      <c r="A37" s="1" t="s">
        <v>40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 t="n">
        <f aca="false">AVERAGE(B37, F37)</f>
        <v>7</v>
      </c>
      <c r="K37" s="6" t="n">
        <f aca="false">J37/$J$29</f>
        <v>0.000459438172748753</v>
      </c>
    </row>
    <row r="38" customFormat="false" ht="14.65" hidden="false" customHeight="true" outlineLevel="0" collapsed="false">
      <c r="A38" s="1" t="s">
        <v>41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 t="n">
        <f aca="false">AVERAGE(B38, F38)</f>
        <v>7.5</v>
      </c>
      <c r="K38" s="6" t="n">
        <f aca="false">J38/$J$29</f>
        <v>0.00049225518508795</v>
      </c>
    </row>
    <row r="39" customFormat="false" ht="14.65" hidden="false" customHeight="true" outlineLevel="0" collapsed="false">
      <c r="A39" s="1" t="s">
        <v>42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 t="n">
        <f aca="false">AVERAGE(B39, F39)</f>
        <v>15.5</v>
      </c>
      <c r="K39" s="6" t="n">
        <f aca="false">J39/$J$29</f>
        <v>0.0010173273825151</v>
      </c>
    </row>
    <row r="40" customFormat="false" ht="14.65" hidden="false" customHeight="true" outlineLevel="0" collapsed="false">
      <c r="A40" s="1" t="s">
        <v>43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 t="n">
        <f aca="false">AVERAGE(B40, F40)</f>
        <v>49.5</v>
      </c>
      <c r="K40" s="6" t="n">
        <f aca="false">J40/$J$29</f>
        <v>0.00324888422158047</v>
      </c>
    </row>
    <row r="41" customFormat="false" ht="14.65" hidden="false" customHeight="true" outlineLevel="0" collapsed="false">
      <c r="A41" s="1" t="s">
        <v>44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 t="n">
        <f aca="false">AVERAGE(B41, F41)</f>
        <v>224.5</v>
      </c>
      <c r="K41" s="6" t="n">
        <f aca="false">J41/$J$29</f>
        <v>0.0147348385402993</v>
      </c>
    </row>
    <row r="42" customFormat="false" ht="14.65" hidden="false" customHeight="true" outlineLevel="0" collapsed="false">
      <c r="A42" s="1" t="s">
        <v>45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 t="n">
        <f aca="false">AVERAGE(B42, F42)</f>
        <v>460</v>
      </c>
      <c r="K42" s="6" t="n">
        <f aca="false">J42/$J$29</f>
        <v>0.0301916513520609</v>
      </c>
    </row>
    <row r="43" customFormat="false" ht="14.65" hidden="false" customHeight="true" outlineLevel="0" collapsed="false">
      <c r="A43" s="1" t="s">
        <v>46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 t="n">
        <f aca="false">AVERAGE(B43, F43)</f>
        <v>391</v>
      </c>
      <c r="K43" s="6" t="n">
        <f aca="false">J43/$J$29</f>
        <v>0.0256629036492518</v>
      </c>
    </row>
    <row r="44" customFormat="false" ht="14.65" hidden="false" customHeight="true" outlineLevel="0" collapsed="false">
      <c r="A44" s="1" t="s">
        <v>47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 t="n">
        <f aca="false">AVERAGE(B44, F44)</f>
        <v>314</v>
      </c>
      <c r="K44" s="6" t="n">
        <f aca="false">J44/$J$29</f>
        <v>0.0206090837490155</v>
      </c>
    </row>
    <row r="45" customFormat="false" ht="14.65" hidden="false" customHeight="true" outlineLevel="0" collapsed="false">
      <c r="A45" s="1" t="s">
        <v>48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 t="n">
        <f aca="false">AVERAGE(B45, F45)</f>
        <v>340.5</v>
      </c>
      <c r="K45" s="6" t="n">
        <f aca="false">J45/$J$29</f>
        <v>0.0223483854029929</v>
      </c>
    </row>
    <row r="46" customFormat="false" ht="14.65" hidden="false" customHeight="true" outlineLevel="0" collapsed="false">
      <c r="A46" s="1" t="s">
        <v>49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 t="n">
        <f aca="false">AVERAGE(B46, F46)</f>
        <v>426</v>
      </c>
      <c r="K46" s="6" t="n">
        <f aca="false">J46/$J$29</f>
        <v>0.0279600945129955</v>
      </c>
    </row>
    <row r="47" customFormat="false" ht="14.65" hidden="false" customHeight="true" outlineLevel="0" collapsed="false">
      <c r="A47" s="1" t="s">
        <v>50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 t="n">
        <f aca="false">AVERAGE(B47, F47)</f>
        <v>435</v>
      </c>
      <c r="K47" s="6" t="n">
        <f aca="false">J47/$J$29</f>
        <v>0.0285508007351011</v>
      </c>
    </row>
    <row r="48" customFormat="false" ht="14.65" hidden="false" customHeight="true" outlineLevel="0" collapsed="false">
      <c r="A48" s="1" t="s">
        <v>51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 t="n">
        <f aca="false">AVERAGE(B48, F48)</f>
        <v>471.5</v>
      </c>
      <c r="K48" s="6" t="n">
        <f aca="false">J48/$J$29</f>
        <v>0.0309464426358624</v>
      </c>
    </row>
    <row r="49" customFormat="false" ht="14.65" hidden="false" customHeight="true" outlineLevel="0" collapsed="false">
      <c r="A49" s="1" t="s">
        <v>52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 t="n">
        <f aca="false">AVERAGE(B49, F49)</f>
        <v>383.5</v>
      </c>
      <c r="K49" s="6" t="n">
        <f aca="false">J49/$J$29</f>
        <v>0.0251706484641638</v>
      </c>
    </row>
    <row r="50" customFormat="false" ht="14.65" hidden="false" customHeight="true" outlineLevel="0" collapsed="false">
      <c r="A50" s="1" t="s">
        <v>53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 t="n">
        <f aca="false">AVERAGE(B50, F50)</f>
        <v>454.5</v>
      </c>
      <c r="K50" s="6" t="n">
        <f aca="false">J50/$J$29</f>
        <v>0.0298306642163297</v>
      </c>
    </row>
    <row r="51" customFormat="false" ht="14.65" hidden="false" customHeight="true" outlineLevel="0" collapsed="false">
      <c r="A51" s="1" t="s">
        <v>54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 t="n">
        <f aca="false">AVERAGE(B51, F51)</f>
        <v>692.5</v>
      </c>
      <c r="K51" s="6" t="n">
        <f aca="false">J51/$J$29</f>
        <v>0.0454515620897873</v>
      </c>
    </row>
    <row r="52" customFormat="false" ht="14.65" hidden="false" customHeight="true" outlineLevel="0" collapsed="false">
      <c r="A52" s="1" t="s">
        <v>55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 t="n">
        <f aca="false">AVERAGE(B52, F52)</f>
        <v>898</v>
      </c>
      <c r="K52" s="6" t="n">
        <f aca="false">J52/$J$29</f>
        <v>0.0589393541611972</v>
      </c>
    </row>
    <row r="53" customFormat="false" ht="14.65" hidden="false" customHeight="true" outlineLevel="0" collapsed="false">
      <c r="A53" s="1" t="s">
        <v>56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 t="n">
        <f aca="false">AVERAGE(B53, F53)</f>
        <v>611</v>
      </c>
      <c r="K53" s="6" t="n">
        <f aca="false">J53/$J$29</f>
        <v>0.0401023890784983</v>
      </c>
    </row>
    <row r="54" customFormat="false" ht="14.65" hidden="false" customHeight="true" outlineLevel="0" collapsed="false">
      <c r="A54" s="1" t="s">
        <v>57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 t="n">
        <f aca="false">AVERAGE(B54, F54)</f>
        <v>364.5</v>
      </c>
      <c r="K54" s="6" t="n">
        <f aca="false">J54/$J$29</f>
        <v>0.0239236019952743</v>
      </c>
    </row>
    <row r="55" customFormat="false" ht="14.65" hidden="false" customHeight="true" outlineLevel="0" collapsed="false">
      <c r="A55" s="1" t="s">
        <v>58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 t="n">
        <f aca="false">AVERAGE(B55, F55)</f>
        <v>260</v>
      </c>
      <c r="K55" s="6" t="n">
        <f aca="false">J55/$J$29</f>
        <v>0.0170648464163823</v>
      </c>
    </row>
    <row r="56" customFormat="false" ht="14.65" hidden="false" customHeight="true" outlineLevel="0" collapsed="false">
      <c r="A56" s="1" t="s">
        <v>59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 t="n">
        <f aca="false">AVERAGE(B56, F56)</f>
        <v>191</v>
      </c>
      <c r="K56" s="6" t="n">
        <f aca="false">J56/$J$29</f>
        <v>0.0125360987135731</v>
      </c>
    </row>
    <row r="57" customFormat="false" ht="14.65" hidden="false" customHeight="true" outlineLevel="0" collapsed="false">
      <c r="A57" s="1" t="s">
        <v>60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 t="n">
        <f aca="false">AVERAGE(B57, F57)</f>
        <v>174</v>
      </c>
      <c r="K57" s="6" t="n">
        <f aca="false">J57/$J$29</f>
        <v>0.0114203202940404</v>
      </c>
    </row>
    <row r="58" customFormat="false" ht="14.65" hidden="false" customHeight="true" outlineLevel="0" collapsed="false">
      <c r="A58" s="1" t="s">
        <v>61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 t="n">
        <f aca="false">AVERAGE(B58, F58)</f>
        <v>106</v>
      </c>
      <c r="K58" s="6" t="n">
        <f aca="false">J58/$J$29</f>
        <v>0.00695720661590969</v>
      </c>
    </row>
    <row r="59" customFormat="false" ht="14.65" hidden="false" customHeight="true" outlineLevel="0" collapsed="false">
      <c r="A59" s="1" t="s">
        <v>34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 t="n">
        <f aca="false">AVERAGE(B59, F59)</f>
        <v>7316</v>
      </c>
      <c r="K59" s="6" t="n">
        <f aca="false">J59/$J$29</f>
        <v>0.480178524547125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64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65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23</v>
      </c>
    </row>
    <row r="65" customFormat="false" ht="12.8" hidden="false" customHeight="true" outlineLevel="0" collapsed="false">
      <c r="B65" s="1" t="s">
        <v>27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</row>
    <row r="66" customFormat="false" ht="14.65" hidden="false" customHeight="true" outlineLevel="0" collapsed="false">
      <c r="A66" s="1" t="s">
        <v>38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 t="n">
        <f aca="false">AVERAGE(B66, F66)</f>
        <v>24.5</v>
      </c>
      <c r="K66" s="6" t="n">
        <f aca="false">J66/$J$29</f>
        <v>0.00160803360462064</v>
      </c>
      <c r="M66" s="6"/>
    </row>
    <row r="67" customFormat="false" ht="14.65" hidden="false" customHeight="true" outlineLevel="0" collapsed="false">
      <c r="A67" s="1" t="s">
        <v>39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  <c r="J67" s="5" t="n">
        <f aca="false">AVERAGE(B67, F67)</f>
        <v>9.5</v>
      </c>
      <c r="K67" s="6" t="n">
        <f aca="false">J67/$J$29</f>
        <v>0.000623523234444736</v>
      </c>
    </row>
    <row r="68" customFormat="false" ht="14.65" hidden="false" customHeight="true" outlineLevel="0" collapsed="false">
      <c r="A68" s="1" t="s">
        <v>40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  <c r="J68" s="5" t="n">
        <f aca="false">AVERAGE(B68, F68)</f>
        <v>7</v>
      </c>
      <c r="K68" s="6" t="n">
        <f aca="false">J68/$J$29</f>
        <v>0.000459438172748753</v>
      </c>
    </row>
    <row r="69" customFormat="false" ht="14.65" hidden="false" customHeight="true" outlineLevel="0" collapsed="false">
      <c r="A69" s="1" t="s">
        <v>41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  <c r="J69" s="5" t="n">
        <f aca="false">AVERAGE(B69, F69)</f>
        <v>12.5</v>
      </c>
      <c r="K69" s="6" t="n">
        <f aca="false">J69/$J$29</f>
        <v>0.000820425308479916</v>
      </c>
    </row>
    <row r="70" customFormat="false" ht="14.65" hidden="false" customHeight="true" outlineLevel="0" collapsed="false">
      <c r="A70" s="1" t="s">
        <v>42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  <c r="J70" s="5" t="n">
        <f aca="false">AVERAGE(B70, F70)</f>
        <v>57.5</v>
      </c>
      <c r="K70" s="6" t="n">
        <f aca="false">J70/$J$29</f>
        <v>0.00377395641900761</v>
      </c>
    </row>
    <row r="71" customFormat="false" ht="14.65" hidden="false" customHeight="true" outlineLevel="0" collapsed="false">
      <c r="A71" s="1" t="s">
        <v>43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  <c r="J71" s="5" t="n">
        <f aca="false">AVERAGE(B71, F71)</f>
        <v>114</v>
      </c>
      <c r="K71" s="6" t="n">
        <f aca="false">J71/$J$29</f>
        <v>0.00748227881333683</v>
      </c>
    </row>
    <row r="72" customFormat="false" ht="14.65" hidden="false" customHeight="true" outlineLevel="0" collapsed="false">
      <c r="A72" s="1" t="s">
        <v>44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  <c r="J72" s="5" t="n">
        <f aca="false">AVERAGE(B72, F72)</f>
        <v>389</v>
      </c>
      <c r="K72" s="6" t="n">
        <f aca="false">J72/$J$29</f>
        <v>0.025531635599895</v>
      </c>
    </row>
    <row r="73" customFormat="false" ht="14.65" hidden="false" customHeight="true" outlineLevel="0" collapsed="false">
      <c r="A73" s="1" t="s">
        <v>45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  <c r="J73" s="5" t="n">
        <f aca="false">AVERAGE(B73, F73)</f>
        <v>639</v>
      </c>
      <c r="K73" s="6" t="n">
        <f aca="false">J73/$J$29</f>
        <v>0.0419401417694933</v>
      </c>
    </row>
    <row r="74" customFormat="false" ht="14.65" hidden="false" customHeight="true" outlineLevel="0" collapsed="false">
      <c r="A74" s="1" t="s">
        <v>46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  <c r="J74" s="5" t="n">
        <f aca="false">AVERAGE(B74, F74)</f>
        <v>479.5</v>
      </c>
      <c r="K74" s="6" t="n">
        <f aca="false">J74/$J$29</f>
        <v>0.0314715148332896</v>
      </c>
    </row>
    <row r="75" customFormat="false" ht="14.65" hidden="false" customHeight="true" outlineLevel="0" collapsed="false">
      <c r="A75" s="1" t="s">
        <v>47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  <c r="J75" s="5" t="n">
        <f aca="false">AVERAGE(B75, F75)</f>
        <v>356</v>
      </c>
      <c r="K75" s="6" t="n">
        <f aca="false">J75/$J$29</f>
        <v>0.023365712785508</v>
      </c>
    </row>
    <row r="76" customFormat="false" ht="14.65" hidden="false" customHeight="true" outlineLevel="0" collapsed="false">
      <c r="A76" s="1" t="s">
        <v>48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  <c r="J76" s="5" t="n">
        <f aca="false">AVERAGE(B76, F76)</f>
        <v>368.5</v>
      </c>
      <c r="K76" s="6" t="n">
        <f aca="false">J76/$J$29</f>
        <v>0.0241861380939879</v>
      </c>
    </row>
    <row r="77" customFormat="false" ht="14.65" hidden="false" customHeight="true" outlineLevel="0" collapsed="false">
      <c r="A77" s="1" t="s">
        <v>49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  <c r="J77" s="5" t="n">
        <f aca="false">AVERAGE(B77, F77)</f>
        <v>475</v>
      </c>
      <c r="K77" s="6" t="n">
        <f aca="false">J77/$J$29</f>
        <v>0.0311761617222368</v>
      </c>
    </row>
    <row r="78" customFormat="false" ht="14.65" hidden="false" customHeight="true" outlineLevel="0" collapsed="false">
      <c r="A78" s="1" t="s">
        <v>50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  <c r="J78" s="5" t="n">
        <f aca="false">AVERAGE(B78, F78)</f>
        <v>421</v>
      </c>
      <c r="K78" s="6" t="n">
        <f aca="false">J78/$J$29</f>
        <v>0.0276319243896036</v>
      </c>
    </row>
    <row r="79" customFormat="false" ht="14.65" hidden="false" customHeight="true" outlineLevel="0" collapsed="false">
      <c r="A79" s="1" t="s">
        <v>51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  <c r="J79" s="5" t="n">
        <f aca="false">AVERAGE(B79, F79)</f>
        <v>518</v>
      </c>
      <c r="K79" s="6" t="n">
        <f aca="false">J79/$J$29</f>
        <v>0.0339984247834077</v>
      </c>
    </row>
    <row r="80" customFormat="false" ht="14.65" hidden="false" customHeight="true" outlineLevel="0" collapsed="false">
      <c r="A80" s="1" t="s">
        <v>52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  <c r="J80" s="5" t="n">
        <f aca="false">AVERAGE(B80, F80)</f>
        <v>438</v>
      </c>
      <c r="K80" s="6" t="n">
        <f aca="false">J80/$J$29</f>
        <v>0.0287477028091363</v>
      </c>
    </row>
    <row r="81" customFormat="false" ht="14.65" hidden="false" customHeight="true" outlineLevel="0" collapsed="false">
      <c r="A81" s="1" t="s">
        <v>53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  <c r="J81" s="5" t="n">
        <f aca="false">AVERAGE(B81, F81)</f>
        <v>452</v>
      </c>
      <c r="K81" s="6" t="n">
        <f aca="false">J81/$J$29</f>
        <v>0.0296665791546338</v>
      </c>
    </row>
    <row r="82" customFormat="false" ht="14.65" hidden="false" customHeight="true" outlineLevel="0" collapsed="false">
      <c r="A82" s="1" t="s">
        <v>54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  <c r="J82" s="5" t="n">
        <f aca="false">AVERAGE(B82, F82)</f>
        <v>568</v>
      </c>
      <c r="K82" s="6" t="n">
        <f aca="false">J82/$J$29</f>
        <v>0.0372801260173274</v>
      </c>
    </row>
    <row r="83" customFormat="false" ht="14.65" hidden="false" customHeight="true" outlineLevel="0" collapsed="false">
      <c r="A83" s="1" t="s">
        <v>55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  <c r="J83" s="5" t="n">
        <f aca="false">AVERAGE(B83, F83)</f>
        <v>575.5</v>
      </c>
      <c r="K83" s="6" t="n">
        <f aca="false">J83/$J$29</f>
        <v>0.0377723812024153</v>
      </c>
    </row>
    <row r="84" customFormat="false" ht="14.65" hidden="false" customHeight="true" outlineLevel="0" collapsed="false">
      <c r="A84" s="1" t="s">
        <v>56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  <c r="J84" s="5" t="n">
        <f aca="false">AVERAGE(B84, F84)</f>
        <v>503.5</v>
      </c>
      <c r="K84" s="6" t="n">
        <f aca="false">J84/$J$29</f>
        <v>0.033046731425571</v>
      </c>
    </row>
    <row r="85" customFormat="false" ht="14.65" hidden="false" customHeight="true" outlineLevel="0" collapsed="false">
      <c r="A85" s="1" t="s">
        <v>57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  <c r="J85" s="5" t="n">
        <f aca="false">AVERAGE(B85, F85)</f>
        <v>360.5</v>
      </c>
      <c r="K85" s="6" t="n">
        <f aca="false">J85/$J$29</f>
        <v>0.0236610658965608</v>
      </c>
    </row>
    <row r="86" customFormat="false" ht="14.65" hidden="false" customHeight="true" outlineLevel="0" collapsed="false">
      <c r="A86" s="1" t="s">
        <v>58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  <c r="J86" s="5" t="n">
        <f aca="false">AVERAGE(B86, F86)</f>
        <v>198.5</v>
      </c>
      <c r="K86" s="6" t="n">
        <f aca="false">J86/$J$29</f>
        <v>0.0130283538986611</v>
      </c>
    </row>
    <row r="87" customFormat="false" ht="14.65" hidden="false" customHeight="true" outlineLevel="0" collapsed="false">
      <c r="A87" s="1" t="s">
        <v>59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  <c r="J87" s="5" t="n">
        <f aca="false">AVERAGE(B87, F87)</f>
        <v>141.5</v>
      </c>
      <c r="K87" s="6" t="n">
        <f aca="false">J87/$J$29</f>
        <v>0.00928721449199265</v>
      </c>
    </row>
    <row r="88" customFormat="false" ht="14.65" hidden="false" customHeight="true" outlineLevel="0" collapsed="false">
      <c r="A88" s="1" t="s">
        <v>60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  <c r="J88" s="5" t="n">
        <f aca="false">AVERAGE(B88, F88)</f>
        <v>149</v>
      </c>
      <c r="K88" s="6" t="n">
        <f aca="false">J88/$J$29</f>
        <v>0.0097794696770806</v>
      </c>
    </row>
    <row r="89" customFormat="false" ht="14.65" hidden="false" customHeight="true" outlineLevel="0" collapsed="false">
      <c r="A89" s="1" t="s">
        <v>61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  <c r="J89" s="5" t="n">
        <f aca="false">AVERAGE(B89, F89)</f>
        <v>101</v>
      </c>
      <c r="K89" s="6" t="n">
        <f aca="false">J89/$J$29</f>
        <v>0.00662903649251772</v>
      </c>
    </row>
    <row r="90" customFormat="false" ht="12.8" hidden="false" customHeight="true" outlineLevel="0" collapsed="false">
      <c r="A90" s="1" t="s">
        <v>34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  <c r="J90" s="5" t="n">
        <f aca="false">AVERAGE(B90, F90)</f>
        <v>7358.5</v>
      </c>
      <c r="K90" s="6" t="n">
        <f aca="false">J90/$J$29</f>
        <v>0.482967970595957</v>
      </c>
    </row>
    <row r="92" customFormat="false" ht="12.8" hidden="false" customHeight="true" outlineLevel="0" collapsed="false">
      <c r="A92" s="1" t="s">
        <v>64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65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S34" activeCellId="1" sqref="J7 S34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66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34</v>
      </c>
      <c r="P4" s="1" t="s">
        <v>67</v>
      </c>
      <c r="Q4" s="1" t="s">
        <v>68</v>
      </c>
      <c r="R4" s="1" t="s">
        <v>69</v>
      </c>
      <c r="S4" s="1" t="s">
        <v>70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  <c r="P5" s="8" t="n">
        <v>45</v>
      </c>
      <c r="Q5" s="8" t="n">
        <v>55</v>
      </c>
      <c r="R5" s="8" t="n">
        <v>55</v>
      </c>
      <c r="S5" s="9" t="n">
        <v>51.65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  <c r="P6" s="8" t="n">
        <v>45</v>
      </c>
      <c r="Q6" s="8" t="n">
        <v>55</v>
      </c>
      <c r="R6" s="8" t="n">
        <v>55</v>
      </c>
      <c r="S6" s="9" t="n">
        <v>51.96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  <c r="P7" s="8" t="n">
        <v>45</v>
      </c>
      <c r="Q7" s="8" t="n">
        <v>55</v>
      </c>
      <c r="R7" s="8" t="n">
        <v>55</v>
      </c>
      <c r="S7" s="9" t="n">
        <v>52.22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  <c r="P8" s="8" t="n">
        <v>45</v>
      </c>
      <c r="Q8" s="8" t="n">
        <v>55</v>
      </c>
      <c r="R8" s="8" t="n">
        <v>65</v>
      </c>
      <c r="S8" s="9" t="n">
        <v>53.66</v>
      </c>
    </row>
    <row r="9" customFormat="false" ht="14.65" hidden="false" customHeight="true" outlineLevel="0" collapsed="false">
      <c r="A9" s="1" t="s">
        <v>42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  <c r="P9" s="8" t="n">
        <v>45</v>
      </c>
      <c r="Q9" s="8" t="n">
        <v>55</v>
      </c>
      <c r="R9" s="8" t="n">
        <v>65</v>
      </c>
      <c r="S9" s="9" t="n">
        <v>54.76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  <c r="P10" s="8" t="n">
        <v>45</v>
      </c>
      <c r="Q10" s="8" t="n">
        <v>55</v>
      </c>
      <c r="R10" s="8" t="n">
        <v>55</v>
      </c>
      <c r="S10" s="9" t="n">
        <v>51.38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  <c r="P11" s="8" t="n">
        <v>45</v>
      </c>
      <c r="Q11" s="8" t="n">
        <v>45</v>
      </c>
      <c r="R11" s="8" t="n">
        <v>55</v>
      </c>
      <c r="S11" s="9" t="n">
        <v>49.76</v>
      </c>
    </row>
    <row r="12" customFormat="false" ht="14.65" hidden="false" customHeight="true" outlineLevel="0" collapsed="false">
      <c r="A12" s="1" t="s">
        <v>45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  <c r="P12" s="8" t="n">
        <v>45</v>
      </c>
      <c r="Q12" s="8" t="n">
        <v>45</v>
      </c>
      <c r="R12" s="8" t="n">
        <v>55</v>
      </c>
      <c r="S12" s="9" t="n">
        <v>48.05</v>
      </c>
    </row>
    <row r="13" customFormat="false" ht="14.65" hidden="false" customHeight="true" outlineLevel="0" collapsed="false">
      <c r="A13" s="1" t="s">
        <v>46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  <c r="P13" s="8" t="n">
        <v>45</v>
      </c>
      <c r="Q13" s="8" t="n">
        <v>45</v>
      </c>
      <c r="R13" s="8" t="n">
        <v>55</v>
      </c>
      <c r="S13" s="9" t="n">
        <v>49.24</v>
      </c>
    </row>
    <row r="14" customFormat="false" ht="14.65" hidden="false" customHeight="true" outlineLevel="0" collapsed="false">
      <c r="A14" s="1" t="s">
        <v>47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  <c r="P14" s="8" t="n">
        <v>45</v>
      </c>
      <c r="Q14" s="8" t="n">
        <v>45</v>
      </c>
      <c r="R14" s="8" t="n">
        <v>55</v>
      </c>
      <c r="S14" s="9" t="n">
        <v>49.03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  <c r="P15" s="8" t="n">
        <v>45</v>
      </c>
      <c r="Q15" s="8" t="n">
        <v>45</v>
      </c>
      <c r="R15" s="8" t="n">
        <v>55</v>
      </c>
      <c r="S15" s="9" t="n">
        <v>48.33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  <c r="P16" s="8" t="n">
        <v>45</v>
      </c>
      <c r="Q16" s="8" t="n">
        <v>45</v>
      </c>
      <c r="R16" s="8" t="n">
        <v>55</v>
      </c>
      <c r="S16" s="9" t="n">
        <v>48.52</v>
      </c>
    </row>
    <row r="17" customFormat="false" ht="14.65" hidden="false" customHeight="true" outlineLevel="0" collapsed="false">
      <c r="A17" s="1" t="s">
        <v>50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  <c r="P17" s="8" t="n">
        <v>45</v>
      </c>
      <c r="Q17" s="8" t="n">
        <v>45</v>
      </c>
      <c r="R17" s="8" t="n">
        <v>55</v>
      </c>
      <c r="S17" s="9" t="n">
        <v>49.07</v>
      </c>
    </row>
    <row r="18" customFormat="false" ht="14.65" hidden="false" customHeight="true" outlineLevel="0" collapsed="false">
      <c r="A18" s="1" t="s">
        <v>51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  <c r="P18" s="8" t="n">
        <v>45</v>
      </c>
      <c r="Q18" s="8" t="n">
        <v>45</v>
      </c>
      <c r="R18" s="8" t="n">
        <v>55</v>
      </c>
      <c r="S18" s="9" t="n">
        <v>48.72</v>
      </c>
    </row>
    <row r="19" customFormat="false" ht="14.65" hidden="false" customHeight="true" outlineLevel="0" collapsed="false">
      <c r="A19" s="1" t="s">
        <v>52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  <c r="P19" s="8" t="n">
        <v>45</v>
      </c>
      <c r="Q19" s="8" t="n">
        <v>45</v>
      </c>
      <c r="R19" s="8" t="n">
        <v>55</v>
      </c>
      <c r="S19" s="9" t="n">
        <v>49.16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  <c r="P20" s="8" t="n">
        <v>45</v>
      </c>
      <c r="Q20" s="8" t="n">
        <v>45</v>
      </c>
      <c r="R20" s="8" t="n">
        <v>55</v>
      </c>
      <c r="S20" s="9" t="n">
        <v>48.93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  <c r="P21" s="8" t="n">
        <v>45</v>
      </c>
      <c r="Q21" s="8" t="n">
        <v>45</v>
      </c>
      <c r="R21" s="8" t="n">
        <v>55</v>
      </c>
      <c r="S21" s="9" t="n">
        <v>48.25</v>
      </c>
    </row>
    <row r="22" customFormat="false" ht="14.65" hidden="false" customHeight="true" outlineLevel="0" collapsed="false">
      <c r="A22" s="1" t="s">
        <v>55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  <c r="P22" s="8" t="n">
        <v>45</v>
      </c>
      <c r="Q22" s="8" t="n">
        <v>45</v>
      </c>
      <c r="R22" s="8" t="n">
        <v>55</v>
      </c>
      <c r="S22" s="9" t="n">
        <v>46.72</v>
      </c>
    </row>
    <row r="23" customFormat="false" ht="14.65" hidden="false" customHeight="true" outlineLevel="0" collapsed="false">
      <c r="A23" s="1" t="s">
        <v>56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  <c r="P23" s="8" t="n">
        <v>45</v>
      </c>
      <c r="Q23" s="8" t="n">
        <v>45</v>
      </c>
      <c r="R23" s="8" t="n">
        <v>55</v>
      </c>
      <c r="S23" s="9" t="n">
        <v>48.2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  <c r="P24" s="8" t="n">
        <v>45</v>
      </c>
      <c r="Q24" s="8" t="n">
        <v>45</v>
      </c>
      <c r="R24" s="8" t="n">
        <v>55</v>
      </c>
      <c r="S24" s="9" t="n">
        <v>50.28</v>
      </c>
    </row>
    <row r="25" customFormat="false" ht="14.65" hidden="false" customHeight="true" outlineLevel="0" collapsed="false">
      <c r="A25" s="1" t="s">
        <v>58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  <c r="P25" s="8" t="n">
        <v>45</v>
      </c>
      <c r="Q25" s="8" t="n">
        <v>45</v>
      </c>
      <c r="R25" s="8" t="n">
        <v>55</v>
      </c>
      <c r="S25" s="9" t="n">
        <v>50.03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  <c r="P26" s="8" t="n">
        <v>45</v>
      </c>
      <c r="Q26" s="8" t="n">
        <v>45</v>
      </c>
      <c r="R26" s="8" t="n">
        <v>55</v>
      </c>
      <c r="S26" s="9" t="n">
        <v>48.9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  <c r="P27" s="8" t="n">
        <v>45</v>
      </c>
      <c r="Q27" s="8" t="n">
        <v>45</v>
      </c>
      <c r="R27" s="8" t="n">
        <v>55</v>
      </c>
      <c r="S27" s="9" t="n">
        <v>49.09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  <c r="P28" s="8" t="n">
        <v>45</v>
      </c>
      <c r="Q28" s="8" t="n">
        <v>55</v>
      </c>
      <c r="R28" s="8" t="n">
        <v>55</v>
      </c>
      <c r="S28" s="9" t="n">
        <v>50.4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34</v>
      </c>
      <c r="P32" s="1" t="s">
        <v>67</v>
      </c>
      <c r="Q32" s="1" t="s">
        <v>68</v>
      </c>
      <c r="R32" s="1" t="s">
        <v>69</v>
      </c>
      <c r="S32" s="1" t="s">
        <v>70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  <c r="P33" s="8" t="n">
        <v>45</v>
      </c>
      <c r="Q33" s="8" t="n">
        <v>55</v>
      </c>
      <c r="R33" s="8" t="n">
        <v>55</v>
      </c>
      <c r="S33" s="9" t="n">
        <v>50.42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  <c r="P34" s="8" t="n">
        <v>45</v>
      </c>
      <c r="Q34" s="8" t="n">
        <v>55</v>
      </c>
      <c r="R34" s="8" t="n">
        <v>55</v>
      </c>
      <c r="S34" s="9" t="n">
        <v>51.83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  <c r="P35" s="8" t="n">
        <v>45</v>
      </c>
      <c r="Q35" s="8" t="n">
        <v>55</v>
      </c>
      <c r="R35" s="8" t="n">
        <v>65</v>
      </c>
      <c r="S35" s="9" t="n">
        <v>52.39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  <c r="P36" s="8" t="n">
        <v>45</v>
      </c>
      <c r="Q36" s="8" t="n">
        <v>55</v>
      </c>
      <c r="R36" s="8" t="n">
        <v>55</v>
      </c>
      <c r="S36" s="9" t="n">
        <v>52.98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  <c r="P37" s="8" t="n">
        <v>45</v>
      </c>
      <c r="Q37" s="8" t="n">
        <v>55</v>
      </c>
      <c r="R37" s="8" t="n">
        <v>65</v>
      </c>
      <c r="S37" s="9" t="n">
        <v>53.21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  <c r="P38" s="8" t="n">
        <v>45</v>
      </c>
      <c r="Q38" s="8" t="n">
        <v>55</v>
      </c>
      <c r="R38" s="8" t="n">
        <v>55</v>
      </c>
      <c r="S38" s="9" t="n">
        <v>51.49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  <c r="P39" s="8" t="n">
        <v>45</v>
      </c>
      <c r="Q39" s="8" t="n">
        <v>45</v>
      </c>
      <c r="R39" s="8" t="n">
        <v>55</v>
      </c>
      <c r="S39" s="9" t="n">
        <v>50.26</v>
      </c>
    </row>
    <row r="40" customFormat="false" ht="14.65" hidden="false" customHeight="true" outlineLevel="0" collapsed="false">
      <c r="A40" s="1" t="s">
        <v>45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  <c r="P40" s="8" t="n">
        <v>45</v>
      </c>
      <c r="Q40" s="8" t="n">
        <v>45</v>
      </c>
      <c r="R40" s="8" t="n">
        <v>55</v>
      </c>
      <c r="S40" s="9" t="n">
        <v>49.16</v>
      </c>
    </row>
    <row r="41" customFormat="false" ht="14.65" hidden="false" customHeight="true" outlineLevel="0" collapsed="false">
      <c r="A41" s="1" t="s">
        <v>46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  <c r="P41" s="8" t="n">
        <v>45</v>
      </c>
      <c r="Q41" s="8" t="n">
        <v>45</v>
      </c>
      <c r="R41" s="8" t="n">
        <v>55</v>
      </c>
      <c r="S41" s="9" t="n">
        <v>49.43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  <c r="P42" s="8" t="n">
        <v>45</v>
      </c>
      <c r="Q42" s="8" t="n">
        <v>45</v>
      </c>
      <c r="R42" s="8" t="n">
        <v>55</v>
      </c>
      <c r="S42" s="9" t="n">
        <v>49.7</v>
      </c>
    </row>
    <row r="43" customFormat="false" ht="14.65" hidden="false" customHeight="true" outlineLevel="0" collapsed="false">
      <c r="A43" s="1" t="s">
        <v>48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  <c r="P43" s="8" t="n">
        <v>45</v>
      </c>
      <c r="Q43" s="8" t="n">
        <v>45</v>
      </c>
      <c r="R43" s="8" t="n">
        <v>55</v>
      </c>
      <c r="S43" s="9" t="n">
        <v>48.99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  <c r="P44" s="8" t="n">
        <v>45</v>
      </c>
      <c r="Q44" s="8" t="n">
        <v>45</v>
      </c>
      <c r="R44" s="8" t="n">
        <v>55</v>
      </c>
      <c r="S44" s="9" t="n">
        <v>49.33</v>
      </c>
    </row>
    <row r="45" customFormat="false" ht="14.65" hidden="false" customHeight="true" outlineLevel="0" collapsed="false">
      <c r="A45" s="1" t="s">
        <v>50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  <c r="P45" s="8" t="n">
        <v>45</v>
      </c>
      <c r="Q45" s="8" t="n">
        <v>55</v>
      </c>
      <c r="R45" s="8" t="n">
        <v>55</v>
      </c>
      <c r="S45" s="9" t="n">
        <v>50.05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  <c r="P46" s="8" t="n">
        <v>45</v>
      </c>
      <c r="Q46" s="8" t="n">
        <v>45</v>
      </c>
      <c r="R46" s="8" t="n">
        <v>55</v>
      </c>
      <c r="S46" s="9" t="n">
        <v>49.89</v>
      </c>
    </row>
    <row r="47" customFormat="false" ht="14.65" hidden="false" customHeight="true" outlineLevel="0" collapsed="false">
      <c r="A47" s="1" t="s">
        <v>52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  <c r="P47" s="8" t="n">
        <v>45</v>
      </c>
      <c r="Q47" s="8" t="n">
        <v>45</v>
      </c>
      <c r="R47" s="8" t="n">
        <v>55</v>
      </c>
      <c r="S47" s="9" t="n">
        <v>49.24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  <c r="P48" s="8" t="n">
        <v>45</v>
      </c>
      <c r="Q48" s="8" t="n">
        <v>45</v>
      </c>
      <c r="R48" s="8" t="n">
        <v>55</v>
      </c>
      <c r="S48" s="9" t="n">
        <v>49.64</v>
      </c>
    </row>
    <row r="49" customFormat="false" ht="14.65" hidden="false" customHeight="true" outlineLevel="0" collapsed="false">
      <c r="A49" s="1" t="s">
        <v>54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  <c r="P49" s="8" t="n">
        <v>45</v>
      </c>
      <c r="Q49" s="8" t="n">
        <v>45</v>
      </c>
      <c r="R49" s="8" t="n">
        <v>55</v>
      </c>
      <c r="S49" s="9" t="n">
        <v>49.31</v>
      </c>
    </row>
    <row r="50" customFormat="false" ht="14.65" hidden="false" customHeight="true" outlineLevel="0" collapsed="false">
      <c r="A50" s="1" t="s">
        <v>55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  <c r="P50" s="8" t="n">
        <v>45</v>
      </c>
      <c r="Q50" s="8" t="n">
        <v>45</v>
      </c>
      <c r="R50" s="8" t="n">
        <v>55</v>
      </c>
      <c r="S50" s="9" t="n">
        <v>49.41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  <c r="P51" s="8" t="n">
        <v>45</v>
      </c>
      <c r="Q51" s="8" t="n">
        <v>55</v>
      </c>
      <c r="R51" s="8" t="n">
        <v>55</v>
      </c>
      <c r="S51" s="9" t="n">
        <v>50.19</v>
      </c>
    </row>
    <row r="52" customFormat="false" ht="14.65" hidden="false" customHeight="true" outlineLevel="0" collapsed="false">
      <c r="A52" s="1" t="s">
        <v>57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  <c r="P52" s="8" t="n">
        <v>45</v>
      </c>
      <c r="Q52" s="8" t="n">
        <v>55</v>
      </c>
      <c r="R52" s="8" t="n">
        <v>55</v>
      </c>
      <c r="S52" s="9" t="n">
        <v>50.54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  <c r="P53" s="8" t="n">
        <v>45</v>
      </c>
      <c r="Q53" s="8" t="n">
        <v>55</v>
      </c>
      <c r="R53" s="8" t="n">
        <v>55</v>
      </c>
      <c r="S53" s="9" t="n">
        <v>50.52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  <c r="P54" s="8" t="n">
        <v>45</v>
      </c>
      <c r="Q54" s="8" t="n">
        <v>45</v>
      </c>
      <c r="R54" s="8" t="n">
        <v>55</v>
      </c>
      <c r="S54" s="9" t="n">
        <v>49.57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  <c r="P55" s="8" t="n">
        <v>45</v>
      </c>
      <c r="Q55" s="8" t="n">
        <v>55</v>
      </c>
      <c r="R55" s="8" t="n">
        <v>55</v>
      </c>
      <c r="S55" s="9" t="n">
        <v>50.42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  <c r="P56" s="8" t="n">
        <v>45</v>
      </c>
      <c r="Q56" s="8" t="n">
        <v>55</v>
      </c>
      <c r="R56" s="8" t="n">
        <v>55</v>
      </c>
      <c r="S56" s="9" t="n">
        <v>50.85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6" activeCellId="1" sqref="J7 N6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71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72</v>
      </c>
      <c r="M4" s="1" t="s">
        <v>73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  <c r="L5" s="1" t="n">
        <f aca="false">SUM(B5:K5)</f>
        <v>378</v>
      </c>
      <c r="M5" s="10" t="n">
        <f aca="false">L5/$L$29</f>
        <v>0.00777090228809901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1" t="n">
        <f aca="false">SUM(B6:K6)</f>
        <v>156</v>
      </c>
      <c r="M6" s="10" t="n">
        <f aca="false">L6/$L$29</f>
        <v>0.00320703903953292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  <c r="L7" s="1" t="n">
        <f aca="false">SUM(B7:K7)</f>
        <v>109</v>
      </c>
      <c r="M7" s="10" t="n">
        <f aca="false">L7/$L$29</f>
        <v>0.00224081573916082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  <c r="L8" s="1" t="n">
        <f aca="false">SUM(B8:K8)</f>
        <v>97</v>
      </c>
      <c r="M8" s="10" t="n">
        <f aca="false">L8/$L$29</f>
        <v>0.00199412042842752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  <c r="L9" s="1" t="n">
        <f aca="false">SUM(B9:K9)</f>
        <v>135</v>
      </c>
      <c r="M9" s="10" t="n">
        <f aca="false">L9/$L$29</f>
        <v>0.00277532224574965</v>
      </c>
    </row>
    <row r="10" customFormat="false" ht="14.65" hidden="false" customHeight="true" outlineLevel="0" collapsed="false">
      <c r="A10" s="1" t="s">
        <v>43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  <c r="L10" s="1" t="n">
        <f aca="false">SUM(B10:K10)</f>
        <v>304</v>
      </c>
      <c r="M10" s="10" t="n">
        <f aca="false">L10/$L$29</f>
        <v>0.00624961453857698</v>
      </c>
    </row>
    <row r="11" customFormat="false" ht="14.65" hidden="false" customHeight="true" outlineLevel="0" collapsed="false">
      <c r="A11" s="1" t="s">
        <v>44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  <c r="L11" s="1" t="n">
        <f aca="false">SUM(B11:K11)</f>
        <v>1209</v>
      </c>
      <c r="M11" s="10" t="n">
        <f aca="false">L11/$L$29</f>
        <v>0.0248545525563802</v>
      </c>
    </row>
    <row r="12" customFormat="false" ht="14.65" hidden="false" customHeight="true" outlineLevel="0" collapsed="false">
      <c r="A12" s="1" t="s">
        <v>45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  <c r="L12" s="1" t="n">
        <f aca="false">SUM(B12:K12)</f>
        <v>2541</v>
      </c>
      <c r="M12" s="10" t="n">
        <f aca="false">L12/$L$29</f>
        <v>0.0522377320477767</v>
      </c>
    </row>
    <row r="13" customFormat="false" ht="14.65" hidden="false" customHeight="true" outlineLevel="0" collapsed="false">
      <c r="A13" s="1" t="s">
        <v>46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  <c r="L13" s="1" t="n">
        <f aca="false">SUM(B13:K13)</f>
        <v>2336</v>
      </c>
      <c r="M13" s="10" t="n">
        <f aca="false">L13/$L$29</f>
        <v>0.0480233538227494</v>
      </c>
    </row>
    <row r="14" customFormat="false" ht="14.65" hidden="false" customHeight="true" outlineLevel="0" collapsed="false">
      <c r="A14" s="1" t="s">
        <v>47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  <c r="L14" s="1" t="n">
        <f aca="false">SUM(B14:K14)</f>
        <v>2221</v>
      </c>
      <c r="M14" s="10" t="n">
        <f aca="false">L14/$L$29</f>
        <v>0.045659190428222</v>
      </c>
    </row>
    <row r="15" customFormat="false" ht="14.65" hidden="false" customHeight="true" outlineLevel="0" collapsed="false">
      <c r="A15" s="1" t="s">
        <v>48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  <c r="L15" s="1" t="n">
        <f aca="false">SUM(B15:K15)</f>
        <v>2386</v>
      </c>
      <c r="M15" s="10" t="n">
        <f aca="false">L15/$L$29</f>
        <v>0.0490512509508048</v>
      </c>
    </row>
    <row r="16" customFormat="false" ht="14.65" hidden="false" customHeight="true" outlineLevel="0" collapsed="false">
      <c r="A16" s="1" t="s">
        <v>49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  <c r="L16" s="1" t="n">
        <f aca="false">SUM(B16:K16)</f>
        <v>3121</v>
      </c>
      <c r="M16" s="10" t="n">
        <f aca="false">L16/$L$29</f>
        <v>0.0641613387332196</v>
      </c>
    </row>
    <row r="17" customFormat="false" ht="14.65" hidden="false" customHeight="true" outlineLevel="0" collapsed="false">
      <c r="A17" s="1" t="s">
        <v>50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  <c r="L17" s="1" t="n">
        <f aca="false">SUM(B17:K17)</f>
        <v>2893</v>
      </c>
      <c r="M17" s="10" t="n">
        <f aca="false">L17/$L$29</f>
        <v>0.0594741278292868</v>
      </c>
    </row>
    <row r="18" customFormat="false" ht="14.65" hidden="false" customHeight="true" outlineLevel="0" collapsed="false">
      <c r="A18" s="1" t="s">
        <v>51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  <c r="L18" s="1" t="n">
        <f aca="false">SUM(B18:K18)</f>
        <v>2942</v>
      </c>
      <c r="M18" s="10" t="n">
        <f aca="false">L18/$L$29</f>
        <v>0.0604814670147812</v>
      </c>
    </row>
    <row r="19" customFormat="false" ht="14.65" hidden="false" customHeight="true" outlineLevel="0" collapsed="false">
      <c r="A19" s="1" t="s">
        <v>52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  <c r="L19" s="1" t="n">
        <f aca="false">SUM(B19:K19)</f>
        <v>2675</v>
      </c>
      <c r="M19" s="10" t="n">
        <f aca="false">L19/$L$29</f>
        <v>0.0549924963509652</v>
      </c>
    </row>
    <row r="20" customFormat="false" ht="14.65" hidden="false" customHeight="true" outlineLevel="0" collapsed="false">
      <c r="A20" s="1" t="s">
        <v>53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  <c r="L20" s="1" t="n">
        <f aca="false">SUM(B20:K20)</f>
        <v>3080</v>
      </c>
      <c r="M20" s="10" t="n">
        <f aca="false">L20/$L$29</f>
        <v>0.0633184630882141</v>
      </c>
    </row>
    <row r="21" customFormat="false" ht="14.65" hidden="false" customHeight="true" outlineLevel="0" collapsed="false">
      <c r="A21" s="1" t="s">
        <v>54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  <c r="L21" s="1" t="n">
        <f aca="false">SUM(B21:K21)</f>
        <v>4122</v>
      </c>
      <c r="M21" s="10" t="n">
        <f aca="false">L21/$L$29</f>
        <v>0.0847398392368892</v>
      </c>
    </row>
    <row r="22" customFormat="false" ht="14.65" hidden="false" customHeight="true" outlineLevel="0" collapsed="false">
      <c r="A22" s="1" t="s">
        <v>55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  <c r="L22" s="1" t="n">
        <f aca="false">SUM(B22:K22)</f>
        <v>5764</v>
      </c>
      <c r="M22" s="10" t="n">
        <f aca="false">L22/$L$29</f>
        <v>0.118495980922229</v>
      </c>
    </row>
    <row r="23" customFormat="false" ht="14.65" hidden="false" customHeight="true" outlineLevel="0" collapsed="false">
      <c r="A23" s="1" t="s">
        <v>56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  <c r="L23" s="1" t="n">
        <f aca="false">SUM(B23:K23)</f>
        <v>4340</v>
      </c>
      <c r="M23" s="10" t="n">
        <f aca="false">L23/$L$29</f>
        <v>0.0892214707152108</v>
      </c>
    </row>
    <row r="24" customFormat="false" ht="14.65" hidden="false" customHeight="true" outlineLevel="0" collapsed="false">
      <c r="A24" s="1" t="s">
        <v>57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  <c r="L24" s="1" t="n">
        <f aca="false">SUM(B24:K24)</f>
        <v>2414</v>
      </c>
      <c r="M24" s="10" t="n">
        <f aca="false">L24/$L$29</f>
        <v>0.0496268733425159</v>
      </c>
    </row>
    <row r="25" customFormat="false" ht="14.65" hidden="false" customHeight="true" outlineLevel="0" collapsed="false">
      <c r="A25" s="1" t="s">
        <v>58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  <c r="L25" s="1" t="n">
        <f aca="false">SUM(B25:K25)</f>
        <v>1711</v>
      </c>
      <c r="M25" s="10" t="n">
        <f aca="false">L25/$L$29</f>
        <v>0.0351746397220566</v>
      </c>
    </row>
    <row r="26" customFormat="false" ht="14.65" hidden="false" customHeight="true" outlineLevel="0" collapsed="false">
      <c r="A26" s="1" t="s">
        <v>59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  <c r="L26" s="1" t="n">
        <f aca="false">SUM(B26:K26)</f>
        <v>1570</v>
      </c>
      <c r="M26" s="10" t="n">
        <f aca="false">L26/$L$29</f>
        <v>0.0322759698209403</v>
      </c>
    </row>
    <row r="27" customFormat="false" ht="14.65" hidden="false" customHeight="true" outlineLevel="0" collapsed="false">
      <c r="A27" s="1" t="s">
        <v>60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" t="n">
        <f aca="false">SUM(B27:K27)</f>
        <v>1361</v>
      </c>
      <c r="M27" s="10" t="n">
        <f aca="false">L27/$L$29</f>
        <v>0.0279793598256686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1" t="n">
        <f aca="false">SUM(B28:K28)</f>
        <v>778</v>
      </c>
      <c r="M28" s="10" t="n">
        <f aca="false">L28/$L$29</f>
        <v>0.0159940793125424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  <c r="M29" s="10" t="n">
        <f aca="false">L29/$L$29</f>
        <v>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72</v>
      </c>
      <c r="M32" s="1" t="s">
        <v>73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  <c r="L33" s="1" t="n">
        <f aca="false">SUM(B33:K33)</f>
        <v>282</v>
      </c>
      <c r="M33" s="10" t="n">
        <f aca="false">L33/$L$57</f>
        <v>0.0058786741713571</v>
      </c>
    </row>
    <row r="34" customFormat="false" ht="14.65" hidden="false" customHeight="true" outlineLevel="0" collapsed="false">
      <c r="A34" s="1" t="s">
        <v>39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  <c r="L34" s="1" t="n">
        <f aca="false">SUM(B34:K34)</f>
        <v>139</v>
      </c>
      <c r="M34" s="10" t="n">
        <f aca="false">L34/$L$57</f>
        <v>0.002897644361059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" t="n">
        <f aca="false">SUM(B35:K35)</f>
        <v>92</v>
      </c>
      <c r="M35" s="10" t="n">
        <f aca="false">L35/$L$57</f>
        <v>0.00191786533249948</v>
      </c>
    </row>
    <row r="36" customFormat="false" ht="14.65" hidden="false" customHeight="true" outlineLevel="0" collapsed="false">
      <c r="A36" s="1" t="s">
        <v>41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" t="n">
        <f aca="false">SUM(B36:K36)</f>
        <v>104</v>
      </c>
      <c r="M36" s="10" t="n">
        <f aca="false">L36/$L$57</f>
        <v>0.0021680216802168</v>
      </c>
    </row>
    <row r="37" customFormat="false" ht="14.65" hidden="false" customHeight="true" outlineLevel="0" collapsed="false">
      <c r="A37" s="1" t="s">
        <v>42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  <c r="L37" s="1" t="n">
        <f aca="false">SUM(B37:K37)</f>
        <v>329</v>
      </c>
      <c r="M37" s="10" t="n">
        <f aca="false">L37/$L$57</f>
        <v>0.00685845319991662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  <c r="L38" s="1" t="n">
        <f aca="false">SUM(B38:K38)</f>
        <v>598</v>
      </c>
      <c r="M38" s="10" t="n">
        <f aca="false">L38/$L$57</f>
        <v>0.0124661246612466</v>
      </c>
    </row>
    <row r="39" customFormat="false" ht="14.65" hidden="false" customHeight="true" outlineLevel="0" collapsed="false">
      <c r="A39" s="1" t="s">
        <v>44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  <c r="L39" s="1" t="n">
        <f aca="false">SUM(B39:K39)</f>
        <v>2140</v>
      </c>
      <c r="M39" s="10" t="n">
        <f aca="false">L39/$L$57</f>
        <v>0.0446112153429227</v>
      </c>
    </row>
    <row r="40" customFormat="false" ht="14.65" hidden="false" customHeight="true" outlineLevel="0" collapsed="false">
      <c r="A40" s="1" t="s">
        <v>45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  <c r="L40" s="1" t="n">
        <f aca="false">SUM(B40:K40)</f>
        <v>3587</v>
      </c>
      <c r="M40" s="10" t="n">
        <f aca="false">L40/$L$57</f>
        <v>0.0747759016051699</v>
      </c>
    </row>
    <row r="41" customFormat="false" ht="14.65" hidden="false" customHeight="true" outlineLevel="0" collapsed="false">
      <c r="A41" s="1" t="s">
        <v>46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  <c r="L41" s="1" t="n">
        <f aca="false">SUM(B41:K41)</f>
        <v>2818</v>
      </c>
      <c r="M41" s="10" t="n">
        <f aca="false">L41/$L$57</f>
        <v>0.0587450489889514</v>
      </c>
    </row>
    <row r="42" customFormat="false" ht="14.65" hidden="false" customHeight="true" outlineLevel="0" collapsed="false">
      <c r="A42" s="1" t="s">
        <v>47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  <c r="L42" s="1" t="n">
        <f aca="false">SUM(B42:K42)</f>
        <v>2475</v>
      </c>
      <c r="M42" s="10" t="n">
        <f aca="false">L42/$L$57</f>
        <v>0.0515947467166979</v>
      </c>
    </row>
    <row r="43" customFormat="false" ht="14.65" hidden="false" customHeight="true" outlineLevel="0" collapsed="false">
      <c r="A43" s="1" t="s">
        <v>48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  <c r="L43" s="1" t="n">
        <f aca="false">SUM(B43:K43)</f>
        <v>2714</v>
      </c>
      <c r="M43" s="10" t="n">
        <f aca="false">L43/$L$57</f>
        <v>0.0565770273087346</v>
      </c>
    </row>
    <row r="44" customFormat="false" ht="14.65" hidden="false" customHeight="true" outlineLevel="0" collapsed="false">
      <c r="A44" s="1" t="s">
        <v>49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  <c r="L44" s="1" t="n">
        <f aca="false">SUM(B44:K44)</f>
        <v>3387</v>
      </c>
      <c r="M44" s="10" t="n">
        <f aca="false">L44/$L$57</f>
        <v>0.0706066291432145</v>
      </c>
    </row>
    <row r="45" customFormat="false" ht="14.65" hidden="false" customHeight="true" outlineLevel="0" collapsed="false">
      <c r="A45" s="1" t="s">
        <v>50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  <c r="L45" s="1" t="n">
        <f aca="false">SUM(B45:K45)</f>
        <v>2854</v>
      </c>
      <c r="M45" s="10" t="n">
        <f aca="false">L45/$L$57</f>
        <v>0.0594955180321034</v>
      </c>
    </row>
    <row r="46" customFormat="false" ht="14.65" hidden="false" customHeight="true" outlineLevel="0" collapsed="false">
      <c r="A46" s="1" t="s">
        <v>51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  <c r="L46" s="1" t="n">
        <f aca="false">SUM(B46:K46)</f>
        <v>3180</v>
      </c>
      <c r="M46" s="10" t="n">
        <f aca="false">L46/$L$57</f>
        <v>0.0662914321450907</v>
      </c>
    </row>
    <row r="47" customFormat="false" ht="14.65" hidden="false" customHeight="true" outlineLevel="0" collapsed="false">
      <c r="A47" s="1" t="s">
        <v>52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  <c r="L47" s="1" t="n">
        <f aca="false">SUM(B47:K47)</f>
        <v>2802</v>
      </c>
      <c r="M47" s="10" t="n">
        <f aca="false">L47/$L$57</f>
        <v>0.058411507191995</v>
      </c>
    </row>
    <row r="48" customFormat="false" ht="14.65" hidden="false" customHeight="true" outlineLevel="0" collapsed="false">
      <c r="A48" s="1" t="s">
        <v>53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  <c r="L48" s="1" t="n">
        <f aca="false">SUM(B48:K48)</f>
        <v>2961</v>
      </c>
      <c r="M48" s="10" t="n">
        <f aca="false">L48/$L$57</f>
        <v>0.0617260787992495</v>
      </c>
    </row>
    <row r="49" customFormat="false" ht="14.65" hidden="false" customHeight="true" outlineLevel="0" collapsed="false">
      <c r="A49" s="1" t="s">
        <v>54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  <c r="L49" s="1" t="n">
        <f aca="false">SUM(B49:K49)</f>
        <v>3585</v>
      </c>
      <c r="M49" s="10" t="n">
        <f aca="false">L49/$L$57</f>
        <v>0.0747342088805503</v>
      </c>
    </row>
    <row r="50" customFormat="false" ht="14.65" hidden="false" customHeight="true" outlineLevel="0" collapsed="false">
      <c r="A50" s="1" t="s">
        <v>55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  <c r="L50" s="1" t="n">
        <f aca="false">SUM(B50:K50)</f>
        <v>3879</v>
      </c>
      <c r="M50" s="10" t="n">
        <f aca="false">L50/$L$57</f>
        <v>0.0808630393996248</v>
      </c>
    </row>
    <row r="51" customFormat="false" ht="14.65" hidden="false" customHeight="true" outlineLevel="0" collapsed="false">
      <c r="A51" s="1" t="s">
        <v>56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  <c r="L51" s="1" t="n">
        <f aca="false">SUM(B51:K51)</f>
        <v>3264</v>
      </c>
      <c r="M51" s="10" t="n">
        <f aca="false">L51/$L$57</f>
        <v>0.0680425265791119</v>
      </c>
    </row>
    <row r="52" customFormat="false" ht="14.65" hidden="false" customHeight="true" outlineLevel="0" collapsed="false">
      <c r="A52" s="1" t="s">
        <v>57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  <c r="L52" s="1" t="n">
        <f aca="false">SUM(B52:K52)</f>
        <v>2305</v>
      </c>
      <c r="M52" s="10" t="n">
        <f aca="false">L52/$L$57</f>
        <v>0.0480508651240359</v>
      </c>
    </row>
    <row r="53" customFormat="false" ht="14.65" hidden="false" customHeight="true" outlineLevel="0" collapsed="false">
      <c r="A53" s="1" t="s">
        <v>58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  <c r="L53" s="1" t="n">
        <f aca="false">SUM(B53:K53)</f>
        <v>1508</v>
      </c>
      <c r="M53" s="10" t="n">
        <f aca="false">L53/$L$57</f>
        <v>0.0314363143631436</v>
      </c>
    </row>
    <row r="54" customFormat="false" ht="14.65" hidden="false" customHeight="true" outlineLevel="0" collapsed="false">
      <c r="A54" s="1" t="s">
        <v>59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  <c r="L54" s="1" t="n">
        <f aca="false">SUM(B54:K54)</f>
        <v>1223</v>
      </c>
      <c r="M54" s="10" t="n">
        <f aca="false">L54/$L$57</f>
        <v>0.0254951011048572</v>
      </c>
    </row>
    <row r="55" customFormat="false" ht="14.65" hidden="false" customHeight="true" outlineLevel="0" collapsed="false">
      <c r="A55" s="1" t="s">
        <v>60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  <c r="L55" s="1" t="n">
        <f aca="false">SUM(B55:K55)</f>
        <v>1102</v>
      </c>
      <c r="M55" s="10" t="n">
        <f aca="false">L55/$L$57</f>
        <v>0.0229726912653742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  <c r="L56" s="1" t="n">
        <f aca="false">SUM(B56:K56)</f>
        <v>642</v>
      </c>
      <c r="M56" s="10" t="n">
        <f aca="false">L56/$L$57</f>
        <v>0.0133833646028768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  <c r="M57" s="10" t="n">
        <f aca="false">L57/$L$57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J7 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K2" s="13" t="str">
        <f aca="false">Data_count!B6</f>
        <v>Type de capteur : Boucle</v>
      </c>
    </row>
    <row r="3" customFormat="false" ht="19.5" hidden="false" customHeight="true" outlineLevel="0" collapsed="false">
      <c r="A3" s="14" t="str">
        <f aca="false">Data_count!B10</f>
        <v>Periode speciales :</v>
      </c>
      <c r="G3" s="15"/>
      <c r="K3" s="16" t="str">
        <f aca="false">Data_count!B7</f>
        <v>Modèle : M660_LT</v>
      </c>
    </row>
    <row r="4" customFormat="false" ht="13.9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K4" s="16" t="str">
        <f aca="false">Data_count!B8</f>
        <v>Classification : SWISS10</v>
      </c>
    </row>
    <row r="5" customFormat="false" ht="12.75" hidden="false" customHeight="true" outlineLevel="0" collapsed="false">
      <c r="A5" s="14" t="s">
        <v>75</v>
      </c>
      <c r="B5" s="4" t="str">
        <f aca="false">Data_count!B14</f>
        <v>Auvernier Gir. de Brena</v>
      </c>
      <c r="K5" s="16" t="str">
        <f aca="false">Data_count!B9</f>
        <v>Comptage véhicule par véhicule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str">
        <f aca="false">Data_count!B11</f>
        <v>Rte de la Gare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76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77</v>
      </c>
      <c r="D10" s="22"/>
      <c r="E10" s="22"/>
      <c r="F10" s="22" t="s">
        <v>78</v>
      </c>
      <c r="G10" s="22"/>
      <c r="H10" s="22" t="s">
        <v>79</v>
      </c>
      <c r="I10" s="22"/>
      <c r="J10" s="23" t="s">
        <v>80</v>
      </c>
      <c r="K10" s="23"/>
    </row>
    <row r="11" customFormat="false" ht="13.15" hidden="false" customHeight="true" outlineLevel="0" collapsed="false">
      <c r="C11" s="24" t="s">
        <v>26</v>
      </c>
      <c r="D11" s="25" t="s">
        <v>81</v>
      </c>
      <c r="E11" s="26" t="s">
        <v>82</v>
      </c>
      <c r="F11" s="25" t="s">
        <v>81</v>
      </c>
      <c r="G11" s="26" t="s">
        <v>82</v>
      </c>
      <c r="H11" s="25" t="s">
        <v>81</v>
      </c>
      <c r="I11" s="26" t="s">
        <v>82</v>
      </c>
      <c r="J11" s="27" t="s">
        <v>81</v>
      </c>
      <c r="K11" s="28" t="s">
        <v>82</v>
      </c>
    </row>
    <row r="12" customFormat="false" ht="13.15" hidden="false" customHeight="true" outlineLevel="0" collapsed="false">
      <c r="B12" s="29" t="s">
        <v>83</v>
      </c>
      <c r="C12" s="30" t="n">
        <f aca="false">Data_day!B29</f>
        <v>14271</v>
      </c>
      <c r="D12" s="31" t="n">
        <f aca="false">Data_day!B59</f>
        <v>7113</v>
      </c>
      <c r="E12" s="32" t="n">
        <f aca="false">Data_day!B90</f>
        <v>7158</v>
      </c>
      <c r="F12" s="33" t="n">
        <f aca="false">D12-H12</f>
        <v>7028</v>
      </c>
      <c r="G12" s="32" t="n">
        <f aca="false">E12-I12</f>
        <v>7043</v>
      </c>
      <c r="H12" s="33" t="n">
        <f aca="false">Data_day!B62</f>
        <v>85</v>
      </c>
      <c r="I12" s="32" t="n">
        <f aca="false">Data_day!B93</f>
        <v>115</v>
      </c>
      <c r="J12" s="34" t="n">
        <f aca="false">100/D12*H12%</f>
        <v>0.0119499507943203</v>
      </c>
      <c r="K12" s="35" t="n">
        <f aca="false">100/E12*I12%</f>
        <v>0.0160659402067617</v>
      </c>
    </row>
    <row r="13" customFormat="false" ht="13.15" hidden="false" customHeight="true" outlineLevel="0" collapsed="false">
      <c r="B13" s="36" t="s">
        <v>84</v>
      </c>
      <c r="C13" s="30" t="n">
        <f aca="false">Data_day!C29</f>
        <v>15029</v>
      </c>
      <c r="D13" s="31" t="n">
        <f aca="false">Data_day!C59</f>
        <v>7612</v>
      </c>
      <c r="E13" s="32" t="n">
        <f aca="false">Data_day!C90</f>
        <v>7417</v>
      </c>
      <c r="F13" s="37" t="n">
        <f aca="false">D13-H13</f>
        <v>7513</v>
      </c>
      <c r="G13" s="38" t="n">
        <f aca="false">E13-I13</f>
        <v>7309</v>
      </c>
      <c r="H13" s="33" t="n">
        <f aca="false">Data_day!C62</f>
        <v>99</v>
      </c>
      <c r="I13" s="32" t="n">
        <f aca="false">Data_day!C93</f>
        <v>108</v>
      </c>
      <c r="J13" s="34" t="n">
        <f aca="false">100/D13*H13%</f>
        <v>0.0130057803468208</v>
      </c>
      <c r="K13" s="35" t="n">
        <f aca="false">100/E13*I13%</f>
        <v>0.0145611433194014</v>
      </c>
    </row>
    <row r="14" customFormat="false" ht="13.15" hidden="false" customHeight="true" outlineLevel="0" collapsed="false">
      <c r="B14" s="36" t="s">
        <v>85</v>
      </c>
      <c r="C14" s="30" t="n">
        <f aca="false">Data_day!D29</f>
        <v>16602</v>
      </c>
      <c r="D14" s="31" t="n">
        <f aca="false">Data_day!D59</f>
        <v>8736</v>
      </c>
      <c r="E14" s="32" t="n">
        <f aca="false">Data_day!D90</f>
        <v>7866</v>
      </c>
      <c r="F14" s="37" t="n">
        <f aca="false">D14-H14</f>
        <v>8592</v>
      </c>
      <c r="G14" s="38" t="n">
        <f aca="false">E14-I14</f>
        <v>7718</v>
      </c>
      <c r="H14" s="33" t="n">
        <f aca="false">Data_day!D62</f>
        <v>144</v>
      </c>
      <c r="I14" s="32" t="n">
        <f aca="false">Data_day!D93</f>
        <v>148</v>
      </c>
      <c r="J14" s="34" t="n">
        <f aca="false">100/D14*H14%</f>
        <v>0.0164835164835165</v>
      </c>
      <c r="K14" s="35" t="n">
        <f aca="false">100/E14*I14%</f>
        <v>0.0188151538265955</v>
      </c>
    </row>
    <row r="15" customFormat="false" ht="13.15" hidden="false" customHeight="true" outlineLevel="0" collapsed="false">
      <c r="B15" s="36" t="s">
        <v>86</v>
      </c>
      <c r="C15" s="30" t="n">
        <f aca="false">Data_day!E29</f>
        <v>15200</v>
      </c>
      <c r="D15" s="31" t="n">
        <f aca="false">Data_day!E59</f>
        <v>7685</v>
      </c>
      <c r="E15" s="32" t="n">
        <f aca="false">Data_day!E90</f>
        <v>7515</v>
      </c>
      <c r="F15" s="37" t="n">
        <f aca="false">D15-H15</f>
        <v>7569</v>
      </c>
      <c r="G15" s="38" t="n">
        <f aca="false">E15-I15</f>
        <v>7381</v>
      </c>
      <c r="H15" s="33" t="n">
        <f aca="false">Data_day!E62</f>
        <v>116</v>
      </c>
      <c r="I15" s="32" t="n">
        <f aca="false">Data_day!E93</f>
        <v>134</v>
      </c>
      <c r="J15" s="34" t="n">
        <f aca="false">100/D15*H15%</f>
        <v>0.0150943396226415</v>
      </c>
      <c r="K15" s="35" t="n">
        <f aca="false">100/E15*I15%</f>
        <v>0.017831004657352</v>
      </c>
    </row>
    <row r="16" customFormat="false" ht="13.15" hidden="false" customHeight="true" outlineLevel="0" collapsed="false">
      <c r="B16" s="39" t="s">
        <v>87</v>
      </c>
      <c r="C16" s="30" t="n">
        <f aca="false">Data_day!F29</f>
        <v>15078</v>
      </c>
      <c r="D16" s="31" t="n">
        <f aca="false">Data_day!F59</f>
        <v>7519</v>
      </c>
      <c r="E16" s="32" t="n">
        <f aca="false">Data_day!F90</f>
        <v>7559</v>
      </c>
      <c r="F16" s="40" t="n">
        <f aca="false">D16-H16</f>
        <v>7403</v>
      </c>
      <c r="G16" s="41" t="n">
        <f aca="false">E16-I16</f>
        <v>7423</v>
      </c>
      <c r="H16" s="33" t="n">
        <f aca="false">Data_day!F62</f>
        <v>116</v>
      </c>
      <c r="I16" s="32" t="n">
        <f aca="false">Data_day!F93</f>
        <v>136</v>
      </c>
      <c r="J16" s="34" t="n">
        <f aca="false">100/D16*H16%</f>
        <v>0.0154275834552467</v>
      </c>
      <c r="K16" s="35" t="n">
        <f aca="false">100/E16*I16%</f>
        <v>0.0179917978568594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88</v>
      </c>
      <c r="C18" s="44" t="n">
        <f aca="false">Data_day!G29</f>
        <v>10887</v>
      </c>
      <c r="D18" s="45" t="n">
        <f aca="false">Data_day!G59</f>
        <v>5367</v>
      </c>
      <c r="E18" s="46" t="n">
        <f aca="false">Data_day!G90</f>
        <v>5520</v>
      </c>
      <c r="F18" s="47" t="n">
        <f aca="false">D18-H18</f>
        <v>5321</v>
      </c>
      <c r="G18" s="46" t="n">
        <f aca="false">E18-I18</f>
        <v>5470</v>
      </c>
      <c r="H18" s="47" t="n">
        <f aca="false">Data_day!G62</f>
        <v>46</v>
      </c>
      <c r="I18" s="46" t="n">
        <f aca="false">Data_day!G93</f>
        <v>50</v>
      </c>
      <c r="J18" s="48" t="n">
        <f aca="false">100/D18*H18%</f>
        <v>0.00857089621762623</v>
      </c>
      <c r="K18" s="49" t="n">
        <f aca="false">100/E18*I18%</f>
        <v>0.00905797101449275</v>
      </c>
    </row>
    <row r="19" customFormat="false" ht="13.15" hidden="false" customHeight="true" outlineLevel="0" collapsed="false">
      <c r="B19" s="50" t="s">
        <v>89</v>
      </c>
      <c r="C19" s="44" t="n">
        <f aca="false">Data_day!H29</f>
        <v>9546</v>
      </c>
      <c r="D19" s="51" t="n">
        <f aca="false">Data_day!H59</f>
        <v>4611</v>
      </c>
      <c r="E19" s="52" t="n">
        <f aca="false">Data_day!H90</f>
        <v>4935</v>
      </c>
      <c r="F19" s="53" t="n">
        <f aca="false">D19-H19</f>
        <v>4580</v>
      </c>
      <c r="G19" s="52" t="n">
        <f aca="false">E19-I19</f>
        <v>4902</v>
      </c>
      <c r="H19" s="53" t="n">
        <f aca="false">Data_day!H62</f>
        <v>31</v>
      </c>
      <c r="I19" s="52" t="n">
        <f aca="false">Data_day!H93</f>
        <v>33</v>
      </c>
      <c r="J19" s="48" t="n">
        <f aca="false">100/D19*H19%</f>
        <v>0.00672305356755585</v>
      </c>
      <c r="K19" s="49" t="n">
        <f aca="false">100/E19*I19%</f>
        <v>0.00668693009118541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90</v>
      </c>
      <c r="B21" s="55"/>
      <c r="C21" s="56" t="n">
        <f aca="false">AVERAGE(C12:C16)</f>
        <v>15236</v>
      </c>
      <c r="D21" s="56" t="n">
        <f aca="false">AVERAGE(D12:D16)</f>
        <v>7733</v>
      </c>
      <c r="E21" s="56" t="n">
        <f aca="false">AVERAGE(E12:E16)</f>
        <v>7503</v>
      </c>
      <c r="F21" s="56" t="n">
        <f aca="false">AVERAGE(F12:F16)</f>
        <v>7621</v>
      </c>
      <c r="G21" s="56" t="n">
        <f aca="false">AVERAGE(G12:G16)</f>
        <v>7374.8</v>
      </c>
      <c r="H21" s="56" t="n">
        <f aca="false">AVERAGE(H12:H16)</f>
        <v>112</v>
      </c>
      <c r="I21" s="56" t="n">
        <f aca="false">AVERAGE(I12:I16)</f>
        <v>128.2</v>
      </c>
      <c r="J21" s="57" t="n">
        <f aca="false">AVERAGE(J12:J16)</f>
        <v>0.0143922341405092</v>
      </c>
      <c r="K21" s="57" t="n">
        <f aca="false">AVERAGE(K12:K16)</f>
        <v>0.017053007973394</v>
      </c>
    </row>
    <row r="22" customFormat="false" ht="15" hidden="false" customHeight="true" outlineLevel="0" collapsed="false">
      <c r="A22" s="58" t="s">
        <v>91</v>
      </c>
      <c r="B22" s="59"/>
      <c r="C22" s="60" t="n">
        <f aca="false">AVERAGE(C12:C19)</f>
        <v>13801.8571428571</v>
      </c>
      <c r="D22" s="60" t="n">
        <f aca="false">AVERAGE(D12:D19)</f>
        <v>6949</v>
      </c>
      <c r="E22" s="60" t="n">
        <f aca="false">AVERAGE(E12:E19)</f>
        <v>6852.85714285714</v>
      </c>
      <c r="F22" s="60" t="n">
        <f aca="false">AVERAGE(F12:F19)</f>
        <v>6858</v>
      </c>
      <c r="G22" s="60" t="n">
        <f aca="false">AVERAGE(G12:G19)</f>
        <v>6749.42857142857</v>
      </c>
      <c r="H22" s="60" t="n">
        <f aca="false">AVERAGE(H12:H19)</f>
        <v>91</v>
      </c>
      <c r="I22" s="60" t="n">
        <f aca="false">AVERAGE(I12:I19)</f>
        <v>103.428571428571</v>
      </c>
      <c r="J22" s="61" t="n">
        <f aca="false">AVERAGE(J12:J19)</f>
        <v>0.0124650172125326</v>
      </c>
      <c r="K22" s="61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92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93</v>
      </c>
      <c r="D28" s="68"/>
      <c r="E28" s="69" t="s">
        <v>94</v>
      </c>
      <c r="F28" s="69"/>
      <c r="H28" s="11"/>
      <c r="I28" s="11"/>
    </row>
    <row r="29" s="1" customFormat="true" ht="12.6" hidden="false" customHeight="true" outlineLevel="0" collapsed="false">
      <c r="A29" s="70" t="s">
        <v>95</v>
      </c>
      <c r="B29" s="71"/>
      <c r="C29" s="72" t="n">
        <v>1</v>
      </c>
      <c r="D29" s="72"/>
      <c r="E29" s="73" t="str">
        <f aca="false">Data_day!B31</f>
        <v>101%</v>
      </c>
      <c r="F29" s="73"/>
      <c r="H29" s="11"/>
      <c r="I29" s="11"/>
    </row>
    <row r="30" s="1" customFormat="true" ht="12.6" hidden="false" customHeight="true" outlineLevel="0" collapsed="false">
      <c r="A30" s="74" t="s">
        <v>96</v>
      </c>
      <c r="B30" s="75"/>
      <c r="C30" s="76" t="n">
        <v>1</v>
      </c>
      <c r="D30" s="76"/>
      <c r="E30" s="77" t="str">
        <f aca="false">Data_day!C31</f>
        <v>101%</v>
      </c>
      <c r="F30" s="77"/>
      <c r="H30" s="11"/>
      <c r="I30" s="11"/>
    </row>
    <row r="31" s="1" customFormat="true" ht="12.6" hidden="false" customHeight="true" outlineLevel="0" collapsed="false">
      <c r="A31" s="74" t="s">
        <v>97</v>
      </c>
      <c r="B31" s="75"/>
      <c r="C31" s="76" t="n">
        <v>1</v>
      </c>
      <c r="D31" s="76"/>
      <c r="E31" s="77" t="str">
        <f aca="false">Data_day!D31</f>
        <v>101%</v>
      </c>
      <c r="F31" s="77"/>
      <c r="H31" s="11"/>
      <c r="I31" s="11"/>
    </row>
    <row r="32" s="1" customFormat="true" ht="12.6" hidden="false" customHeight="true" outlineLevel="0" collapsed="false">
      <c r="A32" s="74" t="s">
        <v>98</v>
      </c>
      <c r="B32" s="75"/>
      <c r="C32" s="76" t="n">
        <v>1</v>
      </c>
      <c r="D32" s="76"/>
      <c r="E32" s="77" t="str">
        <f aca="false">Data_day!E31</f>
        <v>101%</v>
      </c>
      <c r="F32" s="77"/>
      <c r="H32" s="11"/>
      <c r="I32" s="11"/>
    </row>
    <row r="33" s="1" customFormat="true" ht="12.6" hidden="false" customHeight="true" outlineLevel="0" collapsed="false">
      <c r="A33" s="78" t="s">
        <v>99</v>
      </c>
      <c r="B33" s="79"/>
      <c r="C33" s="80" t="n">
        <v>1</v>
      </c>
      <c r="D33" s="80"/>
      <c r="E33" s="81" t="str">
        <f aca="false">Data_day!F31</f>
        <v>101%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100</v>
      </c>
      <c r="B35" s="84"/>
      <c r="C35" s="72" t="n">
        <v>1</v>
      </c>
      <c r="D35" s="72"/>
      <c r="E35" s="73" t="str">
        <f aca="false">Data_day!G31</f>
        <v>101%</v>
      </c>
      <c r="F35" s="73"/>
      <c r="H35" s="85" t="s">
        <v>101</v>
      </c>
      <c r="I35" s="85"/>
      <c r="J35" s="85"/>
      <c r="K35" s="85"/>
    </row>
    <row r="36" customFormat="false" ht="12.6" hidden="false" customHeight="true" outlineLevel="0" collapsed="false">
      <c r="A36" s="78" t="s">
        <v>102</v>
      </c>
      <c r="B36" s="86"/>
      <c r="C36" s="80" t="n">
        <v>1</v>
      </c>
      <c r="D36" s="80"/>
      <c r="E36" s="81" t="str">
        <f aca="false">Data_day!H31</f>
        <v>101%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103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95</v>
      </c>
      <c r="B45" s="98"/>
      <c r="C45" s="33" t="n">
        <f aca="false">INT((C12*$C29/$E29)+0.5)</f>
        <v>14130</v>
      </c>
      <c r="D45" s="31" t="n">
        <f aca="false">INT((D12*$C29/$E29)+0.5)</f>
        <v>7043</v>
      </c>
      <c r="E45" s="99" t="n">
        <f aca="false">INT((E12*$C29/$E29)+0.5)</f>
        <v>7087</v>
      </c>
      <c r="F45" s="33" t="n">
        <f aca="false">D45-H45</f>
        <v>6959</v>
      </c>
      <c r="G45" s="32" t="n">
        <f aca="false">E45-I45</f>
        <v>6973</v>
      </c>
      <c r="H45" s="100" t="n">
        <f aca="false">INT((H12*$C29/$E29)+0.5)</f>
        <v>84</v>
      </c>
      <c r="I45" s="32" t="n">
        <f aca="false">INT((I12*$C29/$E29)+0.5)</f>
        <v>114</v>
      </c>
      <c r="J45" s="34" t="n">
        <f aca="false">J12</f>
        <v>0.0119499507943203</v>
      </c>
      <c r="K45" s="35" t="n">
        <f aca="false">K12</f>
        <v>0.0160659402067617</v>
      </c>
    </row>
    <row r="46" customFormat="false" ht="12.6" hidden="false" customHeight="true" outlineLevel="0" collapsed="false">
      <c r="A46" s="101" t="s">
        <v>96</v>
      </c>
      <c r="B46" s="102"/>
      <c r="C46" s="37" t="n">
        <f aca="false">INT((C13*$C30/$E30)+0.5)</f>
        <v>14880</v>
      </c>
      <c r="D46" s="103" t="n">
        <f aca="false">INT((D13*$C30/$E30)+0.5)</f>
        <v>7537</v>
      </c>
      <c r="E46" s="104" t="n">
        <f aca="false">INT((E13*$C30/$E30)+0.5)</f>
        <v>7344</v>
      </c>
      <c r="F46" s="37" t="n">
        <f aca="false">D46-H46</f>
        <v>7439</v>
      </c>
      <c r="G46" s="38" t="n">
        <f aca="false">E46-I46</f>
        <v>7237</v>
      </c>
      <c r="H46" s="105" t="n">
        <f aca="false">INT((H13*$C30/$E30)+0.5)</f>
        <v>98</v>
      </c>
      <c r="I46" s="38" t="n">
        <f aca="false">INT((I13*$C30/$E30)+0.5)</f>
        <v>107</v>
      </c>
      <c r="J46" s="106" t="n">
        <f aca="false">J13</f>
        <v>0.0130057803468208</v>
      </c>
      <c r="K46" s="107" t="n">
        <f aca="false">K13</f>
        <v>0.0145611433194014</v>
      </c>
    </row>
    <row r="47" customFormat="false" ht="12.6" hidden="false" customHeight="true" outlineLevel="0" collapsed="false">
      <c r="A47" s="101" t="s">
        <v>97</v>
      </c>
      <c r="B47" s="102"/>
      <c r="C47" s="37" t="n">
        <f aca="false">INT((C14*$C31/$E31)+0.5)</f>
        <v>16438</v>
      </c>
      <c r="D47" s="103" t="n">
        <f aca="false">INT((D14*$C31/$E31)+0.5)</f>
        <v>8650</v>
      </c>
      <c r="E47" s="104" t="n">
        <f aca="false">INT((E14*$C31/$E31)+0.5)</f>
        <v>7788</v>
      </c>
      <c r="F47" s="37" t="n">
        <f aca="false">D47-H47</f>
        <v>8507</v>
      </c>
      <c r="G47" s="38" t="n">
        <f aca="false">E47-I47</f>
        <v>7641</v>
      </c>
      <c r="H47" s="105" t="n">
        <f aca="false">INT((H14*$C31/$E31)+0.5)</f>
        <v>143</v>
      </c>
      <c r="I47" s="38" t="n">
        <f aca="false">INT((I14*$C31/$E31)+0.5)</f>
        <v>147</v>
      </c>
      <c r="J47" s="106" t="n">
        <f aca="false">J14</f>
        <v>0.0164835164835165</v>
      </c>
      <c r="K47" s="107" t="n">
        <f aca="false">K14</f>
        <v>0.0188151538265955</v>
      </c>
    </row>
    <row r="48" customFormat="false" ht="12.6" hidden="false" customHeight="true" outlineLevel="0" collapsed="false">
      <c r="A48" s="101" t="s">
        <v>98</v>
      </c>
      <c r="B48" s="102"/>
      <c r="C48" s="37" t="n">
        <f aca="false">INT((C15*$C32/$E32)+0.5)</f>
        <v>15050</v>
      </c>
      <c r="D48" s="103" t="n">
        <f aca="false">INT((D15*$C32/$E32)+0.5)</f>
        <v>7609</v>
      </c>
      <c r="E48" s="104" t="n">
        <f aca="false">INT((E15*$C32/$E32)+0.5)</f>
        <v>7441</v>
      </c>
      <c r="F48" s="37" t="n">
        <f aca="false">D48-H48</f>
        <v>7494</v>
      </c>
      <c r="G48" s="38" t="n">
        <f aca="false">E48-I48</f>
        <v>7308</v>
      </c>
      <c r="H48" s="105" t="n">
        <f aca="false">INT((H15*$C32/$E32)+0.5)</f>
        <v>115</v>
      </c>
      <c r="I48" s="38" t="n">
        <f aca="false">INT((I15*$C32/$E32)+0.5)</f>
        <v>133</v>
      </c>
      <c r="J48" s="106" t="n">
        <f aca="false">J15</f>
        <v>0.0150943396226415</v>
      </c>
      <c r="K48" s="107" t="n">
        <f aca="false">K15</f>
        <v>0.017831004657352</v>
      </c>
    </row>
    <row r="49" customFormat="false" ht="12.6" hidden="false" customHeight="true" outlineLevel="0" collapsed="false">
      <c r="A49" s="108" t="s">
        <v>99</v>
      </c>
      <c r="B49" s="109"/>
      <c r="C49" s="40" t="n">
        <f aca="false">INT((C16*$C33/$E33)+0.5)</f>
        <v>14929</v>
      </c>
      <c r="D49" s="110" t="n">
        <f aca="false">INT((D16*$C33/$E33)+0.5)</f>
        <v>7445</v>
      </c>
      <c r="E49" s="111" t="n">
        <f aca="false">INT((E16*$C33/$E33)+0.5)</f>
        <v>7484</v>
      </c>
      <c r="F49" s="40" t="n">
        <f aca="false">D49-H49</f>
        <v>7330</v>
      </c>
      <c r="G49" s="41" t="n">
        <f aca="false">E49-I49</f>
        <v>7349</v>
      </c>
      <c r="H49" s="112" t="n">
        <f aca="false">INT((H16*$C33/$E33)+0.5)</f>
        <v>115</v>
      </c>
      <c r="I49" s="41" t="n">
        <f aca="false">INT((I16*$C33/$E33)+0.5)</f>
        <v>135</v>
      </c>
      <c r="J49" s="113" t="n">
        <f aca="false">J16</f>
        <v>0.0154275834552467</v>
      </c>
      <c r="K49" s="114" t="n">
        <f aca="false">K16</f>
        <v>0.0179917978568594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100</v>
      </c>
      <c r="B51" s="84"/>
      <c r="C51" s="47" t="n">
        <f aca="false">INT((C18*$C35/$E35)+0.5)</f>
        <v>10779</v>
      </c>
      <c r="D51" s="45" t="n">
        <f aca="false">INT((D18*$C35/$E35)+0.5)</f>
        <v>5314</v>
      </c>
      <c r="E51" s="45" t="n">
        <f aca="false">INT((E18*$C35/$E35)+0.5)</f>
        <v>5465</v>
      </c>
      <c r="F51" s="47" t="n">
        <f aca="false">D51-H51</f>
        <v>5268</v>
      </c>
      <c r="G51" s="46" t="n">
        <f aca="false">E51-I51</f>
        <v>5415</v>
      </c>
      <c r="H51" s="45" t="n">
        <f aca="false">INT((H18*$C35/$E35)+0.5)</f>
        <v>46</v>
      </c>
      <c r="I51" s="46" t="n">
        <f aca="false">INT((I18*$C35/$E35)+0.5)</f>
        <v>50</v>
      </c>
      <c r="J51" s="48" t="n">
        <f aca="false">J18</f>
        <v>0.00857089621762623</v>
      </c>
      <c r="K51" s="49" t="n">
        <f aca="false">K18</f>
        <v>0.00905797101449275</v>
      </c>
    </row>
    <row r="52" customFormat="false" ht="12.6" hidden="false" customHeight="true" outlineLevel="0" collapsed="false">
      <c r="A52" s="78" t="s">
        <v>102</v>
      </c>
      <c r="B52" s="86"/>
      <c r="C52" s="53" t="n">
        <f aca="false">INT((C19*$C36/$E36)+0.5)</f>
        <v>9451</v>
      </c>
      <c r="D52" s="51" t="n">
        <f aca="false">INT((D19*$C36/$E36)+0.5)</f>
        <v>4565</v>
      </c>
      <c r="E52" s="51" t="n">
        <f aca="false">INT((E19*$C36/$E36)+0.5)</f>
        <v>4886</v>
      </c>
      <c r="F52" s="53" t="n">
        <f aca="false">D52-H52</f>
        <v>4534</v>
      </c>
      <c r="G52" s="52" t="n">
        <f aca="false">E52-I52</f>
        <v>4853</v>
      </c>
      <c r="H52" s="51" t="n">
        <f aca="false">INT((H19*$C36/$E36)+0.5)</f>
        <v>31</v>
      </c>
      <c r="I52" s="52" t="n">
        <f aca="false">INT((I19*$C36/$E36)+0.5)</f>
        <v>33</v>
      </c>
      <c r="J52" s="116" t="n">
        <f aca="false">J19</f>
        <v>0.00672305356755585</v>
      </c>
      <c r="K52" s="117" t="n">
        <f aca="false">K19</f>
        <v>0.00668693009118541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104</v>
      </c>
      <c r="C54" s="121" t="n">
        <f aca="false">AVERAGE(C45:C49)</f>
        <v>15085.4</v>
      </c>
      <c r="D54" s="122" t="n">
        <f aca="false">AVERAGE(D45:D49)</f>
        <v>7656.8</v>
      </c>
      <c r="E54" s="123" t="n">
        <f aca="false">AVERAGE(E45:E49)</f>
        <v>7428.8</v>
      </c>
      <c r="F54" s="121" t="n">
        <f aca="false">D54-H54</f>
        <v>7545.8</v>
      </c>
      <c r="G54" s="124" t="n">
        <f aca="false">E54-I54</f>
        <v>7301.6</v>
      </c>
      <c r="H54" s="125" t="n">
        <f aca="false">AVERAGE(H45:H49)</f>
        <v>111</v>
      </c>
      <c r="I54" s="124" t="n">
        <f aca="false">AVERAGE(I45:I49)</f>
        <v>127.2</v>
      </c>
      <c r="J54" s="57" t="n">
        <f aca="false">J21</f>
        <v>0.0143922341405092</v>
      </c>
      <c r="K54" s="126" t="n">
        <f aca="false">K21</f>
        <v>0.017053007973394</v>
      </c>
    </row>
    <row r="55" customFormat="false" ht="15" hidden="false" customHeight="true" outlineLevel="0" collapsed="false">
      <c r="A55" s="127"/>
      <c r="B55" s="128" t="s">
        <v>105</v>
      </c>
      <c r="C55" s="129" t="n">
        <f aca="false">AVERAGE(C45:C49,C51:C52)</f>
        <v>13665.2857142857</v>
      </c>
      <c r="D55" s="130" t="n">
        <f aca="false">AVERAGE(D45:D49,D51:D52)</f>
        <v>6880.42857142857</v>
      </c>
      <c r="E55" s="131" t="n">
        <f aca="false">AVERAGE(E45:E49,E51:E52)</f>
        <v>6785</v>
      </c>
      <c r="F55" s="129" t="n">
        <f aca="false">D55-H55</f>
        <v>6790.14285714286</v>
      </c>
      <c r="G55" s="132" t="n">
        <f aca="false">E55-I55</f>
        <v>6682.28571428571</v>
      </c>
      <c r="H55" s="133" t="n">
        <f aca="false">AVERAGE(H45:H49,H51:H52)</f>
        <v>90.2857142857143</v>
      </c>
      <c r="I55" s="132" t="n">
        <f aca="false">AVERAGE(I45:I49,I51:I52)</f>
        <v>102.714285714286</v>
      </c>
      <c r="J55" s="61" t="n">
        <f aca="false">J22</f>
        <v>0.0124650172125326</v>
      </c>
      <c r="K55" s="134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1" sqref="J7 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0.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26</v>
      </c>
      <c r="D10" s="25" t="s">
        <v>81</v>
      </c>
      <c r="E10" s="26" t="s">
        <v>82</v>
      </c>
      <c r="F10" s="25" t="s">
        <v>81</v>
      </c>
      <c r="G10" s="26" t="s">
        <v>82</v>
      </c>
      <c r="H10" s="25" t="s">
        <v>81</v>
      </c>
      <c r="I10" s="26" t="s">
        <v>82</v>
      </c>
      <c r="J10" s="25" t="s">
        <v>81</v>
      </c>
      <c r="K10" s="26" t="s">
        <v>82</v>
      </c>
    </row>
    <row r="11" customFormat="false" ht="17.25" hidden="false" customHeight="true" outlineLevel="0" collapsed="false">
      <c r="A11" s="135"/>
      <c r="B11" s="136" t="s">
        <v>104</v>
      </c>
      <c r="C11" s="56" t="n">
        <f aca="false">CV_H!C21</f>
        <v>15236</v>
      </c>
      <c r="D11" s="137" t="n">
        <f aca="false">CV_H!D21</f>
        <v>7733</v>
      </c>
      <c r="E11" s="138" t="n">
        <f aca="false">CV_H!E21</f>
        <v>7503</v>
      </c>
      <c r="F11" s="139" t="n">
        <f aca="false">CV_H!F21</f>
        <v>7621</v>
      </c>
      <c r="G11" s="138" t="n">
        <f aca="false">CV_H!G21</f>
        <v>7374.8</v>
      </c>
      <c r="H11" s="139" t="n">
        <f aca="false">CV_H!H21</f>
        <v>112</v>
      </c>
      <c r="I11" s="138" t="n">
        <f aca="false">CV_H!I21</f>
        <v>128.2</v>
      </c>
      <c r="J11" s="140" t="n">
        <f aca="false">CV_H!J21</f>
        <v>0.0143922341405092</v>
      </c>
      <c r="K11" s="141" t="n">
        <f aca="false">CV_H!K21</f>
        <v>0.017053007973394</v>
      </c>
    </row>
    <row r="12" customFormat="false" ht="17.25" hidden="false" customHeight="true" outlineLevel="0" collapsed="false">
      <c r="A12" s="142"/>
      <c r="B12" s="143" t="s">
        <v>106</v>
      </c>
      <c r="C12" s="144" t="n">
        <f aca="false">CV_H!C22</f>
        <v>13801.8571428571</v>
      </c>
      <c r="D12" s="145" t="n">
        <f aca="false">CV_H!D22</f>
        <v>6949</v>
      </c>
      <c r="E12" s="146" t="n">
        <f aca="false">CV_H!E22</f>
        <v>6852.85714285714</v>
      </c>
      <c r="F12" s="147" t="n">
        <f aca="false">CV_H!F22</f>
        <v>6858</v>
      </c>
      <c r="G12" s="146" t="n">
        <f aca="false">CV_H!G22</f>
        <v>6749.42857142857</v>
      </c>
      <c r="H12" s="147" t="n">
        <f aca="false">CV_H!H22</f>
        <v>91</v>
      </c>
      <c r="I12" s="146" t="n">
        <f aca="false">CV_H!I22</f>
        <v>103.428571428571</v>
      </c>
      <c r="J12" s="148" t="n">
        <f aca="false">CV_H!J22</f>
        <v>0.0124650172125326</v>
      </c>
      <c r="K12" s="149" t="n">
        <f aca="false">CV_H!K22</f>
        <v>0.0144299915675211</v>
      </c>
    </row>
    <row r="14" customFormat="false" ht="15.75" hidden="false" customHeight="true" outlineLevel="0" collapsed="false">
      <c r="B14" s="12" t="s">
        <v>107</v>
      </c>
    </row>
    <row r="33" customFormat="false" ht="12.75" hidden="false" customHeight="true" outlineLevel="0" collapsed="false">
      <c r="A33" s="150" t="s">
        <v>108</v>
      </c>
      <c r="B33" s="150"/>
      <c r="C33" s="150"/>
      <c r="D33" s="150"/>
      <c r="E33" s="42"/>
      <c r="F33" s="150" t="s">
        <v>109</v>
      </c>
      <c r="G33" s="150"/>
      <c r="H33" s="150"/>
      <c r="I33" s="150"/>
    </row>
    <row r="34" customFormat="false" ht="12" hidden="false" customHeight="true" outlineLevel="0" collapsed="false">
      <c r="A34" s="150" t="s">
        <v>110</v>
      </c>
      <c r="B34" s="150" t="s">
        <v>111</v>
      </c>
      <c r="C34" s="150" t="s">
        <v>112</v>
      </c>
      <c r="D34" s="151" t="s">
        <v>113</v>
      </c>
      <c r="F34" s="150" t="s">
        <v>114</v>
      </c>
      <c r="G34" s="150"/>
      <c r="H34" s="150" t="str">
        <f aca="false">B34</f>
        <v>% de TJMO</v>
      </c>
      <c r="I34" s="151" t="s">
        <v>115</v>
      </c>
    </row>
    <row r="35" customFormat="false" ht="12" hidden="false" customHeight="true" outlineLevel="0" collapsed="false">
      <c r="A35" s="25" t="s">
        <v>38</v>
      </c>
      <c r="B35" s="152" t="n">
        <f aca="false">D35/$C$11</f>
        <v>0.00401680231031767</v>
      </c>
      <c r="C35" s="152" t="n">
        <f aca="false">Data_day!M5</f>
        <v>0.00141714787729955</v>
      </c>
      <c r="D35" s="153" t="n">
        <f aca="false">CV_C!J14</f>
        <v>61.2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39</v>
      </c>
      <c r="B36" s="157" t="n">
        <f aca="false">D36/$C$11</f>
        <v>0.00141769493305329</v>
      </c>
      <c r="C36" s="152" t="n">
        <f aca="false">Data_day!M6</f>
        <v>0.000474656989544882</v>
      </c>
      <c r="D36" s="158" t="n">
        <f aca="false">CV_C!J15</f>
        <v>21.6</v>
      </c>
      <c r="F36" s="156" t="s">
        <v>116</v>
      </c>
      <c r="G36" s="156"/>
      <c r="H36" s="157"/>
      <c r="I36" s="158"/>
    </row>
    <row r="37" customFormat="false" ht="12" hidden="false" customHeight="true" outlineLevel="0" collapsed="false">
      <c r="A37" s="156" t="s">
        <v>40</v>
      </c>
      <c r="B37" s="157" t="n">
        <f aca="false">D37/$C$11</f>
        <v>0.00119453924914676</v>
      </c>
      <c r="C37" s="152" t="n">
        <f aca="false">Data_day!M7</f>
        <v>0.000363662251961015</v>
      </c>
      <c r="D37" s="158" t="n">
        <f aca="false">CV_C!J16</f>
        <v>18.2</v>
      </c>
      <c r="F37" s="156" t="s">
        <v>117</v>
      </c>
      <c r="G37" s="156"/>
      <c r="H37" s="157" t="n">
        <f aca="false">I37/$C$11</f>
        <v>0.372249934365975</v>
      </c>
      <c r="I37" s="158" t="n">
        <f aca="false">SUM(D50:D54)</f>
        <v>5671.6</v>
      </c>
    </row>
    <row r="38" customFormat="false" ht="12" hidden="false" customHeight="true" outlineLevel="0" collapsed="false">
      <c r="A38" s="156" t="s">
        <v>41</v>
      </c>
      <c r="B38" s="157" t="n">
        <f aca="false">D38/$C$11</f>
        <v>0.00144394854292465</v>
      </c>
      <c r="C38" s="152" t="n">
        <f aca="false">Data_day!M8</f>
        <v>0.000245580033261613</v>
      </c>
      <c r="D38" s="158" t="n">
        <f aca="false">CV_C!J17</f>
        <v>22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42</v>
      </c>
      <c r="B39" s="157" t="n">
        <f aca="false">D39/$C$11</f>
        <v>0.00494880546075085</v>
      </c>
      <c r="C39" s="152" t="n">
        <f aca="false">Data_day!M9</f>
        <v>0.000635668155043489</v>
      </c>
      <c r="D39" s="158" t="n">
        <f aca="false">CV_C!J18</f>
        <v>75.4</v>
      </c>
      <c r="F39" s="156" t="s">
        <v>118</v>
      </c>
      <c r="G39" s="156"/>
      <c r="H39" s="157"/>
      <c r="I39" s="158"/>
    </row>
    <row r="40" customFormat="false" ht="12" hidden="false" customHeight="true" outlineLevel="0" collapsed="false">
      <c r="A40" s="156" t="s">
        <v>43</v>
      </c>
      <c r="B40" s="157" t="n">
        <f aca="false">D40/$C$11</f>
        <v>0.01054082436335</v>
      </c>
      <c r="C40" s="152" t="n">
        <f aca="false">Data_day!M10</f>
        <v>0.00029205297271314</v>
      </c>
      <c r="D40" s="158" t="n">
        <f aca="false">CV_C!J19</f>
        <v>160.6</v>
      </c>
      <c r="F40" s="156" t="s">
        <v>119</v>
      </c>
      <c r="G40" s="156"/>
      <c r="H40" s="157" t="n">
        <f aca="false">I40/$C$11</f>
        <v>0.0627461275925439</v>
      </c>
      <c r="I40" s="158" t="n">
        <f aca="false">C11-I46</f>
        <v>955.999999999998</v>
      </c>
    </row>
    <row r="41" customFormat="false" ht="12" hidden="false" customHeight="true" outlineLevel="0" collapsed="false">
      <c r="A41" s="151" t="s">
        <v>44</v>
      </c>
      <c r="B41" s="160" t="n">
        <f aca="false">D41/$C$11</f>
        <v>0.0411000262536099</v>
      </c>
      <c r="C41" s="152" t="n">
        <f aca="false">Data_day!M11</f>
        <v>0.00117170981467287</v>
      </c>
      <c r="D41" s="161" t="n">
        <f aca="false">CV_C!J20</f>
        <v>626.2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45</v>
      </c>
      <c r="B42" s="152" t="n">
        <f aca="false">D42/$C$11</f>
        <v>0.0747309004988186</v>
      </c>
      <c r="C42" s="152" t="n">
        <f aca="false">Data_day!M12</f>
        <v>0.00292627663141798</v>
      </c>
      <c r="D42" s="162" t="n">
        <f aca="false">CV_C!J21</f>
        <v>1138.6</v>
      </c>
      <c r="F42" s="156" t="s">
        <v>120</v>
      </c>
      <c r="G42" s="156"/>
      <c r="H42" s="157"/>
      <c r="I42" s="158"/>
    </row>
    <row r="43" customFormat="false" ht="12" hidden="false" customHeight="true" outlineLevel="0" collapsed="false">
      <c r="A43" s="25" t="s">
        <v>46</v>
      </c>
      <c r="B43" s="152" t="n">
        <f aca="false">D43/$C$11</f>
        <v>0.0582436334996062</v>
      </c>
      <c r="C43" s="152" t="n">
        <f aca="false">Data_day!M13</f>
        <v>0.00258842819613297</v>
      </c>
      <c r="D43" s="153" t="n">
        <f aca="false">CV_C!J22</f>
        <v>887.4</v>
      </c>
      <c r="F43" s="156" t="s">
        <v>121</v>
      </c>
      <c r="G43" s="156"/>
      <c r="H43" s="157" t="n">
        <f aca="false">I43/$C$11</f>
        <v>0.868351273300079</v>
      </c>
      <c r="I43" s="158" t="n">
        <f aca="false">SUM(D42:D55)</f>
        <v>13230.2</v>
      </c>
    </row>
    <row r="44" customFormat="false" ht="12" hidden="false" customHeight="true" outlineLevel="0" collapsed="false">
      <c r="A44" s="156" t="s">
        <v>47</v>
      </c>
      <c r="B44" s="157" t="n">
        <f aca="false">D44/$C$11</f>
        <v>0.0458388028353899</v>
      </c>
      <c r="C44" s="152" t="n">
        <f aca="false">Data_day!M14</f>
        <v>0.00333560353083155</v>
      </c>
      <c r="D44" s="158" t="n">
        <f aca="false">CV_C!J23</f>
        <v>698.4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48</v>
      </c>
      <c r="B45" s="157" t="n">
        <f aca="false">D45/$C$11</f>
        <v>0.0483722761879759</v>
      </c>
      <c r="C45" s="152" t="n">
        <f aca="false">Data_day!M15</f>
        <v>0.00239091698609701</v>
      </c>
      <c r="D45" s="158" t="n">
        <f aca="false">CV_C!J24</f>
        <v>737</v>
      </c>
      <c r="F45" s="156" t="s">
        <v>122</v>
      </c>
      <c r="G45" s="156"/>
      <c r="H45" s="157"/>
      <c r="I45" s="158"/>
    </row>
    <row r="46" customFormat="false" ht="12" hidden="false" customHeight="true" outlineLevel="0" collapsed="false">
      <c r="A46" s="156" t="s">
        <v>49</v>
      </c>
      <c r="B46" s="157" t="n">
        <f aca="false">D46/$C$11</f>
        <v>0.0606589656077711</v>
      </c>
      <c r="C46" s="152" t="n">
        <f aca="false">Data_day!M16</f>
        <v>0.00292730693280644</v>
      </c>
      <c r="D46" s="158" t="n">
        <f aca="false">CV_C!J25</f>
        <v>924.2</v>
      </c>
      <c r="F46" s="156" t="s">
        <v>123</v>
      </c>
      <c r="G46" s="156"/>
      <c r="H46" s="157" t="n">
        <f aca="false">I46/$C$11</f>
        <v>0.937253872407456</v>
      </c>
      <c r="I46" s="158" t="n">
        <f aca="false">SUM(D41:D56)</f>
        <v>14280</v>
      </c>
    </row>
    <row r="47" customFormat="false" ht="12" hidden="false" customHeight="true" outlineLevel="0" collapsed="false">
      <c r="A47" s="156" t="s">
        <v>50</v>
      </c>
      <c r="B47" s="157" t="n">
        <f aca="false">D47/$C$11</f>
        <v>0.057311630349173</v>
      </c>
      <c r="C47" s="152" t="n">
        <f aca="false">Data_day!M17</f>
        <v>0.00278283620680799</v>
      </c>
      <c r="D47" s="158" t="n">
        <f aca="false">CV_C!J26</f>
        <v>873.2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51</v>
      </c>
      <c r="B48" s="157" t="n">
        <f aca="false">D48/$C$11</f>
        <v>0.0648201627723812</v>
      </c>
      <c r="C48" s="152" t="n">
        <f aca="false">Data_day!M18</f>
        <v>0.000942711163521646</v>
      </c>
      <c r="D48" s="158" t="n">
        <f aca="false">CV_C!J27</f>
        <v>987.6</v>
      </c>
      <c r="F48" s="156" t="s">
        <v>124</v>
      </c>
      <c r="G48" s="156"/>
      <c r="H48" s="157"/>
      <c r="I48" s="163"/>
    </row>
    <row r="49" customFormat="false" ht="12" hidden="false" customHeight="true" outlineLevel="0" collapsed="false">
      <c r="A49" s="156" t="s">
        <v>52</v>
      </c>
      <c r="B49" s="157" t="n">
        <f aca="false">D49/$C$11</f>
        <v>0.0542662116040956</v>
      </c>
      <c r="C49" s="152" t="n">
        <f aca="false">Data_day!M19</f>
        <v>0.00510837671738127</v>
      </c>
      <c r="D49" s="158" t="n">
        <f aca="false">CV_C!J28</f>
        <v>826.8</v>
      </c>
      <c r="F49" s="156" t="s">
        <v>125</v>
      </c>
      <c r="G49" s="156"/>
      <c r="H49" s="157" t="n">
        <f aca="false">I49/$C$11</f>
        <v>0.947794696770806</v>
      </c>
      <c r="I49" s="158" t="n">
        <f aca="false">SUM(D40:D56)</f>
        <v>14440.6</v>
      </c>
    </row>
    <row r="50" customFormat="false" ht="12" hidden="false" customHeight="true" outlineLevel="0" collapsed="false">
      <c r="A50" s="156" t="s">
        <v>53</v>
      </c>
      <c r="B50" s="157" t="n">
        <f aca="false">D50/$C$11</f>
        <v>0.0607377264373851</v>
      </c>
      <c r="C50" s="152" t="n">
        <f aca="false">Data_day!M20</f>
        <v>0.00536607826575175</v>
      </c>
      <c r="D50" s="158" t="n">
        <f aca="false">CV_C!J29</f>
        <v>925.4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54</v>
      </c>
      <c r="B51" s="160" t="n">
        <f aca="false">D51/$C$11</f>
        <v>0.0803491730112891</v>
      </c>
      <c r="C51" s="152" t="n">
        <f aca="false">Data_day!M21</f>
        <v>0.00486586773755913</v>
      </c>
      <c r="D51" s="161" t="n">
        <f aca="false">CV_C!J30</f>
        <v>1224.2</v>
      </c>
      <c r="F51" s="167" t="s">
        <v>126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55</v>
      </c>
      <c r="B52" s="152" t="n">
        <f aca="false">D52/$C$11</f>
        <v>0.103465476503019</v>
      </c>
      <c r="C52" s="152" t="n">
        <f aca="false">Data_day!M22</f>
        <v>0.00917710602092346</v>
      </c>
      <c r="D52" s="162" t="n">
        <f aca="false">CV_C!J31</f>
        <v>1576.4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56</v>
      </c>
      <c r="B53" s="152" t="n">
        <f aca="false">D53/$C$11</f>
        <v>0.0793252822263061</v>
      </c>
      <c r="C53" s="152" t="n">
        <f aca="false">Data_day!M23</f>
        <v>0.00760301550262525</v>
      </c>
      <c r="D53" s="153" t="n">
        <f aca="false">CV_C!J32</f>
        <v>1208.6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115</v>
      </c>
      <c r="J53" s="150" t="s">
        <v>113</v>
      </c>
    </row>
    <row r="54" customFormat="false" ht="12" hidden="false" customHeight="true" outlineLevel="0" collapsed="false">
      <c r="A54" s="156" t="s">
        <v>57</v>
      </c>
      <c r="B54" s="157" t="n">
        <f aca="false">D54/$C$11</f>
        <v>0.0483722761879759</v>
      </c>
      <c r="C54" s="152" t="n">
        <f aca="false">Data_day!M24</f>
        <v>0.00170963721155567</v>
      </c>
      <c r="D54" s="158" t="n">
        <f aca="false">CV_C!J33</f>
        <v>737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58</v>
      </c>
      <c r="B55" s="157" t="n">
        <f aca="false">D55/$C$11</f>
        <v>0.0318587555788921</v>
      </c>
      <c r="C55" s="152" t="n">
        <f aca="false">Data_day!M25</f>
        <v>0.00381316173041702</v>
      </c>
      <c r="D55" s="158" t="n">
        <f aca="false">CV_C!J34</f>
        <v>485.4</v>
      </c>
      <c r="F55" s="156" t="s">
        <v>127</v>
      </c>
      <c r="G55" s="156"/>
      <c r="H55" s="171" t="n">
        <f aca="false">H46</f>
        <v>0.937253872407456</v>
      </c>
      <c r="I55" s="172" t="n">
        <f aca="false">I46</f>
        <v>14280</v>
      </c>
      <c r="J55" s="173" t="n">
        <f aca="false">I55/16</f>
        <v>892.5</v>
      </c>
    </row>
    <row r="56" customFormat="false" ht="12" hidden="false" customHeight="true" outlineLevel="0" collapsed="false">
      <c r="A56" s="156" t="s">
        <v>59</v>
      </c>
      <c r="B56" s="157" t="n">
        <f aca="false">D56/$C$11</f>
        <v>0.0278025728537674</v>
      </c>
      <c r="C56" s="152" t="n">
        <f aca="false">Data_day!M26</f>
        <v>0.00749444575977959</v>
      </c>
      <c r="D56" s="158" t="n">
        <f aca="false">CV_C!J35</f>
        <v>423.6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60</v>
      </c>
      <c r="B57" s="157" t="n">
        <f aca="false">D57/$C$11</f>
        <v>0.0255578892097663</v>
      </c>
      <c r="C57" s="152" t="n">
        <f aca="false">Data_day!M27</f>
        <v>0.00660406803619088</v>
      </c>
      <c r="D57" s="158" t="n">
        <f aca="false">CV_C!J36</f>
        <v>389.4</v>
      </c>
      <c r="F57" s="156" t="s">
        <v>128</v>
      </c>
      <c r="G57" s="156"/>
      <c r="H57" s="171" t="n">
        <f aca="false">H40</f>
        <v>0.0627461275925439</v>
      </c>
      <c r="I57" s="172" t="n">
        <f aca="false">I40</f>
        <v>955.999999999998</v>
      </c>
      <c r="J57" s="173" t="n">
        <f aca="false">I57/8</f>
        <v>119.5</v>
      </c>
    </row>
    <row r="58" customFormat="false" ht="12" hidden="false" customHeight="true" outlineLevel="0" collapsed="false">
      <c r="A58" s="151" t="s">
        <v>61</v>
      </c>
      <c r="B58" s="160" t="n">
        <f aca="false">D58/$C$11</f>
        <v>0.0136256235232344</v>
      </c>
      <c r="C58" s="152" t="n">
        <f aca="false">Data_day!M28</f>
        <v>0.00463698694177792</v>
      </c>
      <c r="D58" s="161" t="n">
        <f aca="false">CV_C!J37</f>
        <v>207.6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1" sqref="J7 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  <c r="AC1" s="180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J2" s="11"/>
      <c r="R2" s="15" t="str">
        <f aca="false">Data_count!B5</f>
        <v>Comptage 2017</v>
      </c>
      <c r="AE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AE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AE4" s="16" t="str">
        <f aca="false">Data_count!B8</f>
        <v>Classification : SWISS10</v>
      </c>
    </row>
    <row r="5" customFormat="false" ht="15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R5" s="19" t="str">
        <f aca="false">Data_count!B11</f>
        <v>Rte de la Gare</v>
      </c>
      <c r="AE5" s="16" t="str">
        <f aca="false">Data_count!B9</f>
        <v>Comptage véhicule par véhicule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</v>
      </c>
      <c r="D9" s="181"/>
      <c r="M9" s="182" t="s">
        <v>129</v>
      </c>
      <c r="W9" s="183" t="s">
        <v>130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131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132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133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110</v>
      </c>
      <c r="C13" s="189" t="s">
        <v>83</v>
      </c>
      <c r="D13" s="190" t="s">
        <v>84</v>
      </c>
      <c r="E13" s="190" t="s">
        <v>85</v>
      </c>
      <c r="F13" s="190" t="s">
        <v>86</v>
      </c>
      <c r="G13" s="190" t="s">
        <v>87</v>
      </c>
      <c r="H13" s="191" t="s">
        <v>88</v>
      </c>
      <c r="I13" s="192" t="s">
        <v>89</v>
      </c>
      <c r="J13" s="193" t="s">
        <v>134</v>
      </c>
      <c r="K13" s="194" t="s">
        <v>135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38</v>
      </c>
      <c r="C14" s="197" t="n">
        <f aca="false">Data_day!B5</f>
        <v>39</v>
      </c>
      <c r="D14" s="197" t="n">
        <f aca="false">Data_day!C5</f>
        <v>37</v>
      </c>
      <c r="E14" s="197" t="n">
        <f aca="false">Data_day!D5</f>
        <v>79</v>
      </c>
      <c r="F14" s="197" t="n">
        <f aca="false">Data_day!E5</f>
        <v>81</v>
      </c>
      <c r="G14" s="197" t="n">
        <f aca="false">Data_day!F5</f>
        <v>70</v>
      </c>
      <c r="H14" s="198" t="n">
        <f aca="false">Data_day!G5</f>
        <v>176</v>
      </c>
      <c r="I14" s="198" t="n">
        <f aca="false">Data_day!H5</f>
        <v>178</v>
      </c>
      <c r="J14" s="199" t="n">
        <f aca="false">SUM(C14:G14)/5</f>
        <v>61.2</v>
      </c>
      <c r="K14" s="200" t="n">
        <f aca="false">SUM(C14:I14)/7</f>
        <v>94.2857142857143</v>
      </c>
      <c r="L14" s="187"/>
      <c r="M14" s="197" t="n">
        <f aca="false">Data_day!B35</f>
        <v>22</v>
      </c>
      <c r="N14" s="197" t="n">
        <f aca="false">Data_day!C35</f>
        <v>24</v>
      </c>
      <c r="O14" s="197" t="n">
        <f aca="false">Data_day!D35</f>
        <v>42</v>
      </c>
      <c r="P14" s="197" t="n">
        <f aca="false">Data_day!E35</f>
        <v>53</v>
      </c>
      <c r="Q14" s="197" t="n">
        <f aca="false">Data_day!F35</f>
        <v>38</v>
      </c>
      <c r="R14" s="198" t="n">
        <f aca="false">Data_day!G35</f>
        <v>98</v>
      </c>
      <c r="S14" s="198" t="n">
        <f aca="false">Data_day!H35</f>
        <v>101</v>
      </c>
      <c r="T14" s="199" t="n">
        <f aca="false">SUM(M14:Q14)/5</f>
        <v>35.8</v>
      </c>
      <c r="U14" s="200" t="n">
        <f aca="false">SUM(M14:S14)/7</f>
        <v>54</v>
      </c>
      <c r="V14" s="187"/>
      <c r="W14" s="197" t="n">
        <f aca="false">Data_day!B66</f>
        <v>17</v>
      </c>
      <c r="X14" s="197" t="n">
        <f aca="false">Data_day!C66</f>
        <v>13</v>
      </c>
      <c r="Y14" s="197" t="n">
        <f aca="false">Data_day!D66</f>
        <v>37</v>
      </c>
      <c r="Z14" s="197" t="n">
        <f aca="false">Data_day!E66</f>
        <v>28</v>
      </c>
      <c r="AA14" s="197" t="n">
        <f aca="false">Data_day!F66</f>
        <v>32</v>
      </c>
      <c r="AB14" s="198" t="n">
        <f aca="false">Data_day!G66</f>
        <v>78</v>
      </c>
      <c r="AC14" s="198" t="n">
        <f aca="false">Data_day!H66</f>
        <v>77</v>
      </c>
      <c r="AD14" s="199" t="n">
        <f aca="false">SUM(W14:AA14)/5</f>
        <v>25.4</v>
      </c>
      <c r="AE14" s="200" t="n">
        <f aca="false">SUM(W14:AC14)/7</f>
        <v>40.2857142857143</v>
      </c>
    </row>
    <row r="15" customFormat="false" ht="18" hidden="false" customHeight="true" outlineLevel="0" collapsed="false">
      <c r="A15" s="195"/>
      <c r="B15" s="201" t="s">
        <v>39</v>
      </c>
      <c r="C15" s="197" t="n">
        <f aca="false">Data_day!B6</f>
        <v>15</v>
      </c>
      <c r="D15" s="197" t="n">
        <f aca="false">Data_day!C6</f>
        <v>14</v>
      </c>
      <c r="E15" s="197" t="n">
        <f aca="false">Data_day!D6</f>
        <v>26</v>
      </c>
      <c r="F15" s="197" t="n">
        <f aca="false">Data_day!E6</f>
        <v>31</v>
      </c>
      <c r="G15" s="197" t="n">
        <f aca="false">Data_day!F6</f>
        <v>22</v>
      </c>
      <c r="H15" s="198" t="n">
        <f aca="false">Data_day!G6</f>
        <v>97</v>
      </c>
      <c r="I15" s="198" t="n">
        <f aca="false">Data_day!H6</f>
        <v>90</v>
      </c>
      <c r="J15" s="199" t="n">
        <f aca="false">SUM(C15:G15)/5</f>
        <v>21.6</v>
      </c>
      <c r="K15" s="200" t="n">
        <f aca="false">SUM(C15:I15)/7</f>
        <v>42.1428571428571</v>
      </c>
      <c r="L15" s="187"/>
      <c r="M15" s="197" t="n">
        <f aca="false">Data_day!B36</f>
        <v>8</v>
      </c>
      <c r="N15" s="197" t="n">
        <f aca="false">Data_day!C36</f>
        <v>6</v>
      </c>
      <c r="O15" s="197" t="n">
        <f aca="false">Data_day!D36</f>
        <v>16</v>
      </c>
      <c r="P15" s="197" t="n">
        <f aca="false">Data_day!E36</f>
        <v>19</v>
      </c>
      <c r="Q15" s="197" t="n">
        <f aca="false">Data_day!F36</f>
        <v>10</v>
      </c>
      <c r="R15" s="198" t="n">
        <f aca="false">Data_day!G36</f>
        <v>52</v>
      </c>
      <c r="S15" s="198" t="n">
        <f aca="false">Data_day!H36</f>
        <v>45</v>
      </c>
      <c r="T15" s="199" t="n">
        <f aca="false">SUM(M15:Q15)/5</f>
        <v>11.8</v>
      </c>
      <c r="U15" s="200" t="n">
        <f aca="false">SUM(M15:S15)/7</f>
        <v>22.2857142857143</v>
      </c>
      <c r="V15" s="187"/>
      <c r="W15" s="197" t="n">
        <f aca="false">Data_day!B67</f>
        <v>7</v>
      </c>
      <c r="X15" s="197" t="n">
        <f aca="false">Data_day!C67</f>
        <v>8</v>
      </c>
      <c r="Y15" s="197" t="n">
        <f aca="false">Data_day!D67</f>
        <v>10</v>
      </c>
      <c r="Z15" s="197" t="n">
        <f aca="false">Data_day!E67</f>
        <v>12</v>
      </c>
      <c r="AA15" s="197" t="n">
        <f aca="false">Data_day!F67</f>
        <v>12</v>
      </c>
      <c r="AB15" s="198" t="n">
        <f aca="false">Data_day!G67</f>
        <v>45</v>
      </c>
      <c r="AC15" s="198" t="n">
        <f aca="false">Data_day!H67</f>
        <v>45</v>
      </c>
      <c r="AD15" s="199" t="n">
        <f aca="false">SUM(W15:AA15)/5</f>
        <v>9.8</v>
      </c>
      <c r="AE15" s="200" t="n">
        <f aca="false">SUM(W15:AC15)/7</f>
        <v>19.8571428571429</v>
      </c>
    </row>
    <row r="16" customFormat="false" ht="18" hidden="false" customHeight="true" outlineLevel="0" collapsed="false">
      <c r="A16" s="195"/>
      <c r="B16" s="201" t="s">
        <v>40</v>
      </c>
      <c r="C16" s="197" t="n">
        <f aca="false">Data_day!B7</f>
        <v>10</v>
      </c>
      <c r="D16" s="197" t="n">
        <f aca="false">Data_day!C7</f>
        <v>17</v>
      </c>
      <c r="E16" s="197" t="n">
        <f aca="false">Data_day!D7</f>
        <v>25</v>
      </c>
      <c r="F16" s="197" t="n">
        <f aca="false">Data_day!E7</f>
        <v>21</v>
      </c>
      <c r="G16" s="197" t="n">
        <f aca="false">Data_day!F7</f>
        <v>18</v>
      </c>
      <c r="H16" s="198" t="n">
        <f aca="false">Data_day!G7</f>
        <v>52</v>
      </c>
      <c r="I16" s="198" t="n">
        <f aca="false">Data_day!H7</f>
        <v>58</v>
      </c>
      <c r="J16" s="199" t="n">
        <f aca="false">SUM(C16:G16)/5</f>
        <v>18.2</v>
      </c>
      <c r="K16" s="200" t="n">
        <f aca="false">SUM(C16:I16)/7</f>
        <v>28.7142857142857</v>
      </c>
      <c r="L16" s="187"/>
      <c r="M16" s="197" t="n">
        <f aca="false">Data_day!B37</f>
        <v>5</v>
      </c>
      <c r="N16" s="197" t="n">
        <f aca="false">Data_day!C37</f>
        <v>7</v>
      </c>
      <c r="O16" s="197" t="n">
        <f aca="false">Data_day!D37</f>
        <v>16</v>
      </c>
      <c r="P16" s="197" t="n">
        <f aca="false">Data_day!E37</f>
        <v>12</v>
      </c>
      <c r="Q16" s="197" t="n">
        <f aca="false">Data_day!F37</f>
        <v>9</v>
      </c>
      <c r="R16" s="198" t="n">
        <f aca="false">Data_day!G37</f>
        <v>30</v>
      </c>
      <c r="S16" s="198" t="n">
        <f aca="false">Data_day!H37</f>
        <v>30</v>
      </c>
      <c r="T16" s="199" t="n">
        <f aca="false">SUM(M16:Q16)/5</f>
        <v>9.8</v>
      </c>
      <c r="U16" s="200" t="n">
        <f aca="false">SUM(M16:S16)/7</f>
        <v>15.5714285714286</v>
      </c>
      <c r="V16" s="187"/>
      <c r="W16" s="197" t="n">
        <f aca="false">Data_day!B68</f>
        <v>5</v>
      </c>
      <c r="X16" s="197" t="n">
        <f aca="false">Data_day!C68</f>
        <v>10</v>
      </c>
      <c r="Y16" s="197" t="n">
        <f aca="false">Data_day!D68</f>
        <v>9</v>
      </c>
      <c r="Z16" s="197" t="n">
        <f aca="false">Data_day!E68</f>
        <v>9</v>
      </c>
      <c r="AA16" s="197" t="n">
        <f aca="false">Data_day!F68</f>
        <v>9</v>
      </c>
      <c r="AB16" s="198" t="n">
        <f aca="false">Data_day!G68</f>
        <v>22</v>
      </c>
      <c r="AC16" s="198" t="n">
        <f aca="false">Data_day!H68</f>
        <v>28</v>
      </c>
      <c r="AD16" s="199" t="n">
        <f aca="false">SUM(W16:AA16)/5</f>
        <v>8.4</v>
      </c>
      <c r="AE16" s="200" t="n">
        <f aca="false">SUM(W16:AC16)/7</f>
        <v>13.1428571428571</v>
      </c>
    </row>
    <row r="17" customFormat="false" ht="18" hidden="false" customHeight="true" outlineLevel="0" collapsed="false">
      <c r="A17" s="195"/>
      <c r="B17" s="201" t="s">
        <v>41</v>
      </c>
      <c r="C17" s="197" t="n">
        <f aca="false">Data_day!B8</f>
        <v>17</v>
      </c>
      <c r="D17" s="197" t="n">
        <f aca="false">Data_day!C8</f>
        <v>27</v>
      </c>
      <c r="E17" s="197" t="n">
        <f aca="false">Data_day!D8</f>
        <v>20</v>
      </c>
      <c r="F17" s="197" t="n">
        <f aca="false">Data_day!E8</f>
        <v>23</v>
      </c>
      <c r="G17" s="197" t="n">
        <f aca="false">Data_day!F8</f>
        <v>23</v>
      </c>
      <c r="H17" s="198" t="n">
        <f aca="false">Data_day!G8</f>
        <v>50</v>
      </c>
      <c r="I17" s="198" t="n">
        <f aca="false">Data_day!H8</f>
        <v>41</v>
      </c>
      <c r="J17" s="199" t="n">
        <f aca="false">SUM(C17:G17)/5</f>
        <v>22</v>
      </c>
      <c r="K17" s="200" t="n">
        <f aca="false">SUM(C17:I17)/7</f>
        <v>28.7142857142857</v>
      </c>
      <c r="L17" s="187"/>
      <c r="M17" s="197" t="n">
        <f aca="false">Data_day!B38</f>
        <v>8</v>
      </c>
      <c r="N17" s="197" t="n">
        <f aca="false">Data_day!C38</f>
        <v>14</v>
      </c>
      <c r="O17" s="197" t="n">
        <f aca="false">Data_day!D38</f>
        <v>11</v>
      </c>
      <c r="P17" s="197" t="n">
        <f aca="false">Data_day!E38</f>
        <v>14</v>
      </c>
      <c r="Q17" s="197" t="n">
        <f aca="false">Data_day!F38</f>
        <v>7</v>
      </c>
      <c r="R17" s="198" t="n">
        <f aca="false">Data_day!G38</f>
        <v>24</v>
      </c>
      <c r="S17" s="198" t="n">
        <f aca="false">Data_day!H38</f>
        <v>19</v>
      </c>
      <c r="T17" s="199" t="n">
        <f aca="false">SUM(M17:Q17)/5</f>
        <v>10.8</v>
      </c>
      <c r="U17" s="200" t="n">
        <f aca="false">SUM(M17:S17)/7</f>
        <v>13.8571428571429</v>
      </c>
      <c r="V17" s="187"/>
      <c r="W17" s="197" t="n">
        <f aca="false">Data_day!B69</f>
        <v>9</v>
      </c>
      <c r="X17" s="197" t="n">
        <f aca="false">Data_day!C69</f>
        <v>13</v>
      </c>
      <c r="Y17" s="197" t="n">
        <f aca="false">Data_day!D69</f>
        <v>9</v>
      </c>
      <c r="Z17" s="197" t="n">
        <f aca="false">Data_day!E69</f>
        <v>9</v>
      </c>
      <c r="AA17" s="197" t="n">
        <f aca="false">Data_day!F69</f>
        <v>16</v>
      </c>
      <c r="AB17" s="198" t="n">
        <f aca="false">Data_day!G69</f>
        <v>26</v>
      </c>
      <c r="AC17" s="198" t="n">
        <f aca="false">Data_day!H69</f>
        <v>22</v>
      </c>
      <c r="AD17" s="199" t="n">
        <f aca="false">SUM(W17:AA17)/5</f>
        <v>11.2</v>
      </c>
      <c r="AE17" s="200" t="n">
        <f aca="false">SUM(W17:AC17)/7</f>
        <v>14.8571428571429</v>
      </c>
    </row>
    <row r="18" customFormat="false" ht="18" hidden="false" customHeight="true" outlineLevel="0" collapsed="false">
      <c r="A18" s="195"/>
      <c r="B18" s="201" t="s">
        <v>42</v>
      </c>
      <c r="C18" s="197" t="n">
        <f aca="false">Data_day!B9</f>
        <v>64</v>
      </c>
      <c r="D18" s="197" t="n">
        <f aca="false">Data_day!C9</f>
        <v>66</v>
      </c>
      <c r="E18" s="197" t="n">
        <f aca="false">Data_day!D9</f>
        <v>85</v>
      </c>
      <c r="F18" s="197" t="n">
        <f aca="false">Data_day!E9</f>
        <v>80</v>
      </c>
      <c r="G18" s="197" t="n">
        <f aca="false">Data_day!F9</f>
        <v>82</v>
      </c>
      <c r="H18" s="198" t="n">
        <f aca="false">Data_day!G9</f>
        <v>43</v>
      </c>
      <c r="I18" s="198" t="n">
        <f aca="false">Data_day!H9</f>
        <v>44</v>
      </c>
      <c r="J18" s="199" t="n">
        <f aca="false">SUM(C18:G18)/5</f>
        <v>75.4</v>
      </c>
      <c r="K18" s="200" t="n">
        <f aca="false">SUM(C18:I18)/7</f>
        <v>66.2857142857143</v>
      </c>
      <c r="L18" s="187"/>
      <c r="M18" s="197" t="n">
        <f aca="false">Data_day!B39</f>
        <v>8</v>
      </c>
      <c r="N18" s="197" t="n">
        <f aca="false">Data_day!C39</f>
        <v>14</v>
      </c>
      <c r="O18" s="197" t="n">
        <f aca="false">Data_day!D39</f>
        <v>26</v>
      </c>
      <c r="P18" s="197" t="n">
        <f aca="false">Data_day!E39</f>
        <v>25</v>
      </c>
      <c r="Q18" s="197" t="n">
        <f aca="false">Data_day!F39</f>
        <v>23</v>
      </c>
      <c r="R18" s="198" t="n">
        <f aca="false">Data_day!G39</f>
        <v>15</v>
      </c>
      <c r="S18" s="198" t="n">
        <f aca="false">Data_day!H39</f>
        <v>24</v>
      </c>
      <c r="T18" s="199" t="n">
        <f aca="false">SUM(M18:Q18)/5</f>
        <v>19.2</v>
      </c>
      <c r="U18" s="200" t="n">
        <f aca="false">SUM(M18:S18)/7</f>
        <v>19.2857142857143</v>
      </c>
      <c r="V18" s="187"/>
      <c r="W18" s="197" t="n">
        <f aca="false">Data_day!B70</f>
        <v>56</v>
      </c>
      <c r="X18" s="197" t="n">
        <f aca="false">Data_day!C70</f>
        <v>52</v>
      </c>
      <c r="Y18" s="197" t="n">
        <f aca="false">Data_day!D70</f>
        <v>59</v>
      </c>
      <c r="Z18" s="197" t="n">
        <f aca="false">Data_day!E70</f>
        <v>55</v>
      </c>
      <c r="AA18" s="197" t="n">
        <f aca="false">Data_day!F70</f>
        <v>59</v>
      </c>
      <c r="AB18" s="198" t="n">
        <f aca="false">Data_day!G70</f>
        <v>28</v>
      </c>
      <c r="AC18" s="198" t="n">
        <f aca="false">Data_day!H70</f>
        <v>20</v>
      </c>
      <c r="AD18" s="199" t="n">
        <f aca="false">SUM(W18:AA18)/5</f>
        <v>56.2</v>
      </c>
      <c r="AE18" s="200" t="n">
        <f aca="false">SUM(W18:AC18)/7</f>
        <v>47</v>
      </c>
    </row>
    <row r="19" customFormat="false" ht="18" hidden="false" customHeight="true" outlineLevel="0" collapsed="false">
      <c r="A19" s="195"/>
      <c r="B19" s="201" t="s">
        <v>43</v>
      </c>
      <c r="C19" s="197" t="n">
        <f aca="false">Data_day!B10</f>
        <v>168</v>
      </c>
      <c r="D19" s="197" t="n">
        <f aca="false">Data_day!C10</f>
        <v>160</v>
      </c>
      <c r="E19" s="197" t="n">
        <f aca="false">Data_day!D10</f>
        <v>160</v>
      </c>
      <c r="F19" s="197" t="n">
        <f aca="false">Data_day!E10</f>
        <v>156</v>
      </c>
      <c r="G19" s="197" t="n">
        <f aca="false">Data_day!F10</f>
        <v>159</v>
      </c>
      <c r="H19" s="198" t="n">
        <f aca="false">Data_day!G10</f>
        <v>59</v>
      </c>
      <c r="I19" s="198" t="n">
        <f aca="false">Data_day!H10</f>
        <v>40</v>
      </c>
      <c r="J19" s="199" t="n">
        <f aca="false">SUM(C19:G19)/5</f>
        <v>160.6</v>
      </c>
      <c r="K19" s="200" t="n">
        <f aca="false">SUM(C19:I19)/7</f>
        <v>128.857142857143</v>
      </c>
      <c r="L19" s="187"/>
      <c r="M19" s="197" t="n">
        <f aca="false">Data_day!B40</f>
        <v>50</v>
      </c>
      <c r="N19" s="197" t="n">
        <f aca="false">Data_day!C40</f>
        <v>55</v>
      </c>
      <c r="O19" s="197" t="n">
        <f aca="false">Data_day!D40</f>
        <v>57</v>
      </c>
      <c r="P19" s="197" t="n">
        <f aca="false">Data_day!E40</f>
        <v>51</v>
      </c>
      <c r="Q19" s="197" t="n">
        <f aca="false">Data_day!F40</f>
        <v>49</v>
      </c>
      <c r="R19" s="198" t="n">
        <f aca="false">Data_day!G40</f>
        <v>27</v>
      </c>
      <c r="S19" s="198" t="n">
        <f aca="false">Data_day!H40</f>
        <v>15</v>
      </c>
      <c r="T19" s="199" t="n">
        <f aca="false">SUM(M19:Q19)/5</f>
        <v>52.4</v>
      </c>
      <c r="U19" s="200" t="n">
        <f aca="false">SUM(M19:S19)/7</f>
        <v>43.4285714285714</v>
      </c>
      <c r="V19" s="187"/>
      <c r="W19" s="197" t="n">
        <f aca="false">Data_day!B71</f>
        <v>118</v>
      </c>
      <c r="X19" s="197" t="n">
        <f aca="false">Data_day!C71</f>
        <v>105</v>
      </c>
      <c r="Y19" s="197" t="n">
        <f aca="false">Data_day!D71</f>
        <v>103</v>
      </c>
      <c r="Z19" s="197" t="n">
        <f aca="false">Data_day!E71</f>
        <v>105</v>
      </c>
      <c r="AA19" s="197" t="n">
        <f aca="false">Data_day!F71</f>
        <v>110</v>
      </c>
      <c r="AB19" s="198" t="n">
        <f aca="false">Data_day!G71</f>
        <v>32</v>
      </c>
      <c r="AC19" s="198" t="n">
        <f aca="false">Data_day!H71</f>
        <v>25</v>
      </c>
      <c r="AD19" s="199" t="n">
        <f aca="false">SUM(W19:AA19)/5</f>
        <v>108.2</v>
      </c>
      <c r="AE19" s="200" t="n">
        <f aca="false">SUM(W19:AC19)/7</f>
        <v>85.4285714285714</v>
      </c>
    </row>
    <row r="20" customFormat="false" ht="18" hidden="false" customHeight="true" outlineLevel="0" collapsed="false">
      <c r="A20" s="195"/>
      <c r="B20" s="202" t="s">
        <v>44</v>
      </c>
      <c r="C20" s="197" t="n">
        <f aca="false">Data_day!B11</f>
        <v>627</v>
      </c>
      <c r="D20" s="197" t="n">
        <f aca="false">Data_day!C11</f>
        <v>619</v>
      </c>
      <c r="E20" s="197" t="n">
        <f aca="false">Data_day!D11</f>
        <v>641</v>
      </c>
      <c r="F20" s="197" t="n">
        <f aca="false">Data_day!E11</f>
        <v>644</v>
      </c>
      <c r="G20" s="197" t="n">
        <f aca="false">Data_day!F11</f>
        <v>600</v>
      </c>
      <c r="H20" s="198" t="n">
        <f aca="false">Data_day!G11</f>
        <v>136</v>
      </c>
      <c r="I20" s="198" t="n">
        <f aca="false">Data_day!H11</f>
        <v>82</v>
      </c>
      <c r="J20" s="199" t="n">
        <f aca="false">SUM(C20:G20)/5</f>
        <v>626.2</v>
      </c>
      <c r="K20" s="200" t="n">
        <f aca="false">SUM(C20:I20)/7</f>
        <v>478.428571428572</v>
      </c>
      <c r="L20" s="187"/>
      <c r="M20" s="197" t="n">
        <f aca="false">Data_day!B41</f>
        <v>229</v>
      </c>
      <c r="N20" s="197" t="n">
        <f aca="false">Data_day!C41</f>
        <v>218</v>
      </c>
      <c r="O20" s="197" t="n">
        <f aca="false">Data_day!D41</f>
        <v>231</v>
      </c>
      <c r="P20" s="197" t="n">
        <f aca="false">Data_day!E41</f>
        <v>221</v>
      </c>
      <c r="Q20" s="197" t="n">
        <f aca="false">Data_day!F41</f>
        <v>220</v>
      </c>
      <c r="R20" s="198" t="n">
        <f aca="false">Data_day!G41</f>
        <v>55</v>
      </c>
      <c r="S20" s="198" t="n">
        <f aca="false">Data_day!H41</f>
        <v>35</v>
      </c>
      <c r="T20" s="199" t="n">
        <f aca="false">SUM(M20:Q20)/5</f>
        <v>223.8</v>
      </c>
      <c r="U20" s="200" t="n">
        <f aca="false">SUM(M20:S20)/7</f>
        <v>172.714285714286</v>
      </c>
      <c r="V20" s="187"/>
      <c r="W20" s="197" t="n">
        <f aca="false">Data_day!B72</f>
        <v>398</v>
      </c>
      <c r="X20" s="197" t="n">
        <f aca="false">Data_day!C72</f>
        <v>401</v>
      </c>
      <c r="Y20" s="197" t="n">
        <f aca="false">Data_day!D72</f>
        <v>410</v>
      </c>
      <c r="Z20" s="197" t="n">
        <f aca="false">Data_day!E72</f>
        <v>423</v>
      </c>
      <c r="AA20" s="197" t="n">
        <f aca="false">Data_day!F72</f>
        <v>380</v>
      </c>
      <c r="AB20" s="198" t="n">
        <f aca="false">Data_day!G72</f>
        <v>81</v>
      </c>
      <c r="AC20" s="198" t="n">
        <f aca="false">Data_day!H72</f>
        <v>47</v>
      </c>
      <c r="AD20" s="199" t="n">
        <f aca="false">SUM(W20:AA20)/5</f>
        <v>402.4</v>
      </c>
      <c r="AE20" s="200" t="n">
        <f aca="false">SUM(W20:AC20)/7</f>
        <v>305.714285714286</v>
      </c>
    </row>
    <row r="21" customFormat="false" ht="18" hidden="false" customHeight="true" outlineLevel="0" collapsed="false">
      <c r="A21" s="195"/>
      <c r="B21" s="196" t="s">
        <v>45</v>
      </c>
      <c r="C21" s="197" t="n">
        <f aca="false">Data_day!B12</f>
        <v>1132</v>
      </c>
      <c r="D21" s="197" t="n">
        <f aca="false">Data_day!C12</f>
        <v>1157</v>
      </c>
      <c r="E21" s="197" t="n">
        <f aca="false">Data_day!D12</f>
        <v>1184</v>
      </c>
      <c r="F21" s="197" t="n">
        <f aca="false">Data_day!E12</f>
        <v>1154</v>
      </c>
      <c r="G21" s="197" t="n">
        <f aca="false">Data_day!F12</f>
        <v>1066</v>
      </c>
      <c r="H21" s="198" t="n">
        <f aca="false">Data_day!G12</f>
        <v>309</v>
      </c>
      <c r="I21" s="198" t="n">
        <f aca="false">Data_day!H12</f>
        <v>126</v>
      </c>
      <c r="J21" s="203" t="n">
        <f aca="false">SUM(C21:G21)/5</f>
        <v>1138.6</v>
      </c>
      <c r="K21" s="204" t="n">
        <f aca="false">SUM(C21:I21)/7</f>
        <v>875.428571428571</v>
      </c>
      <c r="L21" s="187"/>
      <c r="M21" s="197" t="n">
        <f aca="false">Data_day!B42</f>
        <v>466</v>
      </c>
      <c r="N21" s="197" t="n">
        <f aca="false">Data_day!C42</f>
        <v>474</v>
      </c>
      <c r="O21" s="197" t="n">
        <f aca="false">Data_day!D42</f>
        <v>497</v>
      </c>
      <c r="P21" s="197" t="n">
        <f aca="false">Data_day!E42</f>
        <v>478</v>
      </c>
      <c r="Q21" s="197" t="n">
        <f aca="false">Data_day!F42</f>
        <v>454</v>
      </c>
      <c r="R21" s="198" t="n">
        <f aca="false">Data_day!G42</f>
        <v>127</v>
      </c>
      <c r="S21" s="198" t="n">
        <f aca="false">Data_day!H42</f>
        <v>45</v>
      </c>
      <c r="T21" s="203" t="n">
        <f aca="false">SUM(M21:Q21)/5</f>
        <v>473.8</v>
      </c>
      <c r="U21" s="204" t="n">
        <f aca="false">SUM(M21:S21)/7</f>
        <v>363</v>
      </c>
      <c r="V21" s="187"/>
      <c r="W21" s="197" t="n">
        <f aca="false">Data_day!B73</f>
        <v>666</v>
      </c>
      <c r="X21" s="197" t="n">
        <f aca="false">Data_day!C73</f>
        <v>683</v>
      </c>
      <c r="Y21" s="197" t="n">
        <f aca="false">Data_day!D73</f>
        <v>687</v>
      </c>
      <c r="Z21" s="197" t="n">
        <f aca="false">Data_day!E73</f>
        <v>676</v>
      </c>
      <c r="AA21" s="197" t="n">
        <f aca="false">Data_day!F73</f>
        <v>612</v>
      </c>
      <c r="AB21" s="198" t="n">
        <f aca="false">Data_day!G73</f>
        <v>182</v>
      </c>
      <c r="AC21" s="198" t="n">
        <f aca="false">Data_day!H73</f>
        <v>81</v>
      </c>
      <c r="AD21" s="203" t="n">
        <f aca="false">SUM(W21:AA21)/5</f>
        <v>664.8</v>
      </c>
      <c r="AE21" s="204" t="n">
        <f aca="false">SUM(W21:AC21)/7</f>
        <v>512.428571428571</v>
      </c>
    </row>
    <row r="22" customFormat="false" ht="18" hidden="false" customHeight="true" outlineLevel="0" collapsed="false">
      <c r="A22" s="195"/>
      <c r="B22" s="196" t="s">
        <v>46</v>
      </c>
      <c r="C22" s="197" t="n">
        <f aca="false">Data_day!B13</f>
        <v>854</v>
      </c>
      <c r="D22" s="197" t="n">
        <f aca="false">Data_day!C13</f>
        <v>844</v>
      </c>
      <c r="E22" s="197" t="n">
        <f aca="false">Data_day!D13</f>
        <v>915</v>
      </c>
      <c r="F22" s="197" t="n">
        <f aca="false">Data_day!E13</f>
        <v>937</v>
      </c>
      <c r="G22" s="197" t="n">
        <f aca="false">Data_day!F13</f>
        <v>887</v>
      </c>
      <c r="H22" s="198" t="n">
        <f aca="false">Data_day!G13</f>
        <v>467</v>
      </c>
      <c r="I22" s="198" t="n">
        <f aca="false">Data_day!H13</f>
        <v>250</v>
      </c>
      <c r="J22" s="199" t="n">
        <f aca="false">SUM(C22:G22)/5</f>
        <v>887.4</v>
      </c>
      <c r="K22" s="200" t="n">
        <f aca="false">SUM(C22:I22)/7</f>
        <v>736.285714285714</v>
      </c>
      <c r="L22" s="187"/>
      <c r="M22" s="197" t="n">
        <f aca="false">Data_day!B43</f>
        <v>370</v>
      </c>
      <c r="N22" s="197" t="n">
        <f aca="false">Data_day!C43</f>
        <v>381</v>
      </c>
      <c r="O22" s="197" t="n">
        <f aca="false">Data_day!D43</f>
        <v>436</v>
      </c>
      <c r="P22" s="197" t="n">
        <f aca="false">Data_day!E43</f>
        <v>442</v>
      </c>
      <c r="Q22" s="197" t="n">
        <f aca="false">Data_day!F43</f>
        <v>412</v>
      </c>
      <c r="R22" s="198" t="n">
        <f aca="false">Data_day!G43</f>
        <v>198</v>
      </c>
      <c r="S22" s="198" t="n">
        <f aca="false">Data_day!H43</f>
        <v>97</v>
      </c>
      <c r="T22" s="199" t="n">
        <f aca="false">SUM(M22:Q22)/5</f>
        <v>408.2</v>
      </c>
      <c r="U22" s="200" t="n">
        <f aca="false">SUM(M22:S22)/7</f>
        <v>333.714285714286</v>
      </c>
      <c r="V22" s="187"/>
      <c r="W22" s="197" t="n">
        <f aca="false">Data_day!B74</f>
        <v>484</v>
      </c>
      <c r="X22" s="197" t="n">
        <f aca="false">Data_day!C74</f>
        <v>463</v>
      </c>
      <c r="Y22" s="197" t="n">
        <f aca="false">Data_day!D74</f>
        <v>479</v>
      </c>
      <c r="Z22" s="197" t="n">
        <f aca="false">Data_day!E74</f>
        <v>495</v>
      </c>
      <c r="AA22" s="197" t="n">
        <f aca="false">Data_day!F74</f>
        <v>475</v>
      </c>
      <c r="AB22" s="198" t="n">
        <f aca="false">Data_day!G74</f>
        <v>269</v>
      </c>
      <c r="AC22" s="198" t="n">
        <f aca="false">Data_day!H74</f>
        <v>153</v>
      </c>
      <c r="AD22" s="199" t="n">
        <f aca="false">SUM(W22:AA22)/5</f>
        <v>479.2</v>
      </c>
      <c r="AE22" s="200" t="n">
        <f aca="false">SUM(W22:AC22)/7</f>
        <v>402.571428571429</v>
      </c>
    </row>
    <row r="23" customFormat="false" ht="18" hidden="false" customHeight="true" outlineLevel="0" collapsed="false">
      <c r="A23" s="195"/>
      <c r="B23" s="201" t="s">
        <v>47</v>
      </c>
      <c r="C23" s="197" t="n">
        <f aca="false">Data_day!B14</f>
        <v>627</v>
      </c>
      <c r="D23" s="197" t="n">
        <f aca="false">Data_day!C14</f>
        <v>667</v>
      </c>
      <c r="E23" s="197" t="n">
        <f aca="false">Data_day!D14</f>
        <v>751</v>
      </c>
      <c r="F23" s="197" t="n">
        <f aca="false">Data_day!E14</f>
        <v>734</v>
      </c>
      <c r="G23" s="197" t="n">
        <f aca="false">Data_day!F14</f>
        <v>713</v>
      </c>
      <c r="H23" s="198" t="n">
        <f aca="false">Data_day!G14</f>
        <v>689</v>
      </c>
      <c r="I23" s="198" t="n">
        <f aca="false">Data_day!H14</f>
        <v>515</v>
      </c>
      <c r="J23" s="199" t="n">
        <f aca="false">SUM(C23:G23)/5</f>
        <v>698.4</v>
      </c>
      <c r="K23" s="200" t="n">
        <f aca="false">SUM(C23:I23)/7</f>
        <v>670.857142857143</v>
      </c>
      <c r="L23" s="187"/>
      <c r="M23" s="197" t="n">
        <f aca="false">Data_day!B44</f>
        <v>288</v>
      </c>
      <c r="N23" s="197" t="n">
        <f aca="false">Data_day!C44</f>
        <v>333</v>
      </c>
      <c r="O23" s="197" t="n">
        <f aca="false">Data_day!D44</f>
        <v>333</v>
      </c>
      <c r="P23" s="197" t="n">
        <f aca="false">Data_day!E44</f>
        <v>354</v>
      </c>
      <c r="Q23" s="197" t="n">
        <f aca="false">Data_day!F44</f>
        <v>340</v>
      </c>
      <c r="R23" s="198" t="n">
        <f aca="false">Data_day!G44</f>
        <v>332</v>
      </c>
      <c r="S23" s="198" t="n">
        <f aca="false">Data_day!H44</f>
        <v>241</v>
      </c>
      <c r="T23" s="199" t="n">
        <f aca="false">SUM(M23:Q23)/5</f>
        <v>329.6</v>
      </c>
      <c r="U23" s="200" t="n">
        <f aca="false">SUM(M23:S23)/7</f>
        <v>317.285714285714</v>
      </c>
      <c r="V23" s="187"/>
      <c r="W23" s="197" t="n">
        <f aca="false">Data_day!B75</f>
        <v>339</v>
      </c>
      <c r="X23" s="197" t="n">
        <f aca="false">Data_day!C75</f>
        <v>334</v>
      </c>
      <c r="Y23" s="197" t="n">
        <f aca="false">Data_day!D75</f>
        <v>418</v>
      </c>
      <c r="Z23" s="197" t="n">
        <f aca="false">Data_day!E75</f>
        <v>380</v>
      </c>
      <c r="AA23" s="197" t="n">
        <f aca="false">Data_day!F75</f>
        <v>373</v>
      </c>
      <c r="AB23" s="198" t="n">
        <f aca="false">Data_day!G75</f>
        <v>357</v>
      </c>
      <c r="AC23" s="198" t="n">
        <f aca="false">Data_day!H75</f>
        <v>274</v>
      </c>
      <c r="AD23" s="199" t="n">
        <f aca="false">SUM(W23:AA23)/5</f>
        <v>368.8</v>
      </c>
      <c r="AE23" s="200" t="n">
        <f aca="false">SUM(W23:AC23)/7</f>
        <v>353.571428571429</v>
      </c>
    </row>
    <row r="24" customFormat="false" ht="18" hidden="false" customHeight="true" outlineLevel="0" collapsed="false">
      <c r="A24" s="195"/>
      <c r="B24" s="201" t="s">
        <v>48</v>
      </c>
      <c r="C24" s="197" t="n">
        <f aca="false">Data_day!B15</f>
        <v>676</v>
      </c>
      <c r="D24" s="197" t="n">
        <f aca="false">Data_day!C15</f>
        <v>749</v>
      </c>
      <c r="E24" s="197" t="n">
        <f aca="false">Data_day!D15</f>
        <v>774</v>
      </c>
      <c r="F24" s="197" t="n">
        <f aca="false">Data_day!E15</f>
        <v>744</v>
      </c>
      <c r="G24" s="197" t="n">
        <f aca="false">Data_day!F15</f>
        <v>742</v>
      </c>
      <c r="H24" s="198" t="n">
        <f aca="false">Data_day!G15</f>
        <v>825</v>
      </c>
      <c r="I24" s="198" t="n">
        <f aca="false">Data_day!H15</f>
        <v>590</v>
      </c>
      <c r="J24" s="199" t="n">
        <f aca="false">SUM(C24:G24)/5</f>
        <v>737</v>
      </c>
      <c r="K24" s="200" t="n">
        <f aca="false">SUM(C24:I24)/7</f>
        <v>728.571428571429</v>
      </c>
      <c r="L24" s="187"/>
      <c r="M24" s="197" t="n">
        <f aca="false">Data_day!B45</f>
        <v>325</v>
      </c>
      <c r="N24" s="197" t="n">
        <f aca="false">Data_day!C45</f>
        <v>369</v>
      </c>
      <c r="O24" s="197" t="n">
        <f aca="false">Data_day!D45</f>
        <v>361</v>
      </c>
      <c r="P24" s="197" t="n">
        <f aca="false">Data_day!E45</f>
        <v>342</v>
      </c>
      <c r="Q24" s="197" t="n">
        <f aca="false">Data_day!F45</f>
        <v>356</v>
      </c>
      <c r="R24" s="198" t="n">
        <f aca="false">Data_day!G45</f>
        <v>380</v>
      </c>
      <c r="S24" s="198" t="n">
        <f aca="false">Data_day!H45</f>
        <v>253</v>
      </c>
      <c r="T24" s="199" t="n">
        <f aca="false">SUM(M24:Q24)/5</f>
        <v>350.6</v>
      </c>
      <c r="U24" s="200" t="n">
        <f aca="false">SUM(M24:S24)/7</f>
        <v>340.857142857143</v>
      </c>
      <c r="V24" s="187"/>
      <c r="W24" s="197" t="n">
        <f aca="false">Data_day!B76</f>
        <v>351</v>
      </c>
      <c r="X24" s="197" t="n">
        <f aca="false">Data_day!C76</f>
        <v>380</v>
      </c>
      <c r="Y24" s="197" t="n">
        <f aca="false">Data_day!D76</f>
        <v>413</v>
      </c>
      <c r="Z24" s="197" t="n">
        <f aca="false">Data_day!E76</f>
        <v>402</v>
      </c>
      <c r="AA24" s="197" t="n">
        <f aca="false">Data_day!F76</f>
        <v>386</v>
      </c>
      <c r="AB24" s="198" t="n">
        <f aca="false">Data_day!G76</f>
        <v>445</v>
      </c>
      <c r="AC24" s="198" t="n">
        <f aca="false">Data_day!H76</f>
        <v>337</v>
      </c>
      <c r="AD24" s="199" t="n">
        <f aca="false">SUM(W24:AA24)/5</f>
        <v>386.4</v>
      </c>
      <c r="AE24" s="200" t="n">
        <f aca="false">SUM(W24:AC24)/7</f>
        <v>387.714285714286</v>
      </c>
    </row>
    <row r="25" customFormat="false" ht="18" hidden="false" customHeight="true" outlineLevel="0" collapsed="false">
      <c r="A25" s="195"/>
      <c r="B25" s="201" t="s">
        <v>49</v>
      </c>
      <c r="C25" s="197" t="n">
        <f aca="false">Data_day!B16</f>
        <v>848</v>
      </c>
      <c r="D25" s="197" t="n">
        <f aca="false">Data_day!C16</f>
        <v>926</v>
      </c>
      <c r="E25" s="197" t="n">
        <f aca="false">Data_day!D16</f>
        <v>958</v>
      </c>
      <c r="F25" s="197" t="n">
        <f aca="false">Data_day!E16</f>
        <v>935</v>
      </c>
      <c r="G25" s="197" t="n">
        <f aca="false">Data_day!F16</f>
        <v>954</v>
      </c>
      <c r="H25" s="198" t="n">
        <f aca="false">Data_day!G16</f>
        <v>913</v>
      </c>
      <c r="I25" s="198" t="n">
        <f aca="false">Data_day!H16</f>
        <v>974</v>
      </c>
      <c r="J25" s="199" t="n">
        <f aca="false">SUM(C25:G25)/5</f>
        <v>924.2</v>
      </c>
      <c r="K25" s="200" t="n">
        <f aca="false">SUM(C25:I25)/7</f>
        <v>929.714285714286</v>
      </c>
      <c r="L25" s="187"/>
      <c r="M25" s="197" t="n">
        <f aca="false">Data_day!B46</f>
        <v>392</v>
      </c>
      <c r="N25" s="197" t="n">
        <f aca="false">Data_day!C46</f>
        <v>442</v>
      </c>
      <c r="O25" s="197" t="n">
        <f aca="false">Data_day!D46</f>
        <v>470</v>
      </c>
      <c r="P25" s="197" t="n">
        <f aca="false">Data_day!E46</f>
        <v>466</v>
      </c>
      <c r="Q25" s="197" t="n">
        <f aca="false">Data_day!F46</f>
        <v>460</v>
      </c>
      <c r="R25" s="198" t="n">
        <f aca="false">Data_day!G46</f>
        <v>454</v>
      </c>
      <c r="S25" s="198" t="n">
        <f aca="false">Data_day!H46</f>
        <v>437</v>
      </c>
      <c r="T25" s="199" t="n">
        <f aca="false">SUM(M25:Q25)/5</f>
        <v>446</v>
      </c>
      <c r="U25" s="200" t="n">
        <f aca="false">SUM(M25:S25)/7</f>
        <v>445.857142857143</v>
      </c>
      <c r="V25" s="187"/>
      <c r="W25" s="197" t="n">
        <f aca="false">Data_day!B77</f>
        <v>456</v>
      </c>
      <c r="X25" s="197" t="n">
        <f aca="false">Data_day!C77</f>
        <v>484</v>
      </c>
      <c r="Y25" s="197" t="n">
        <f aca="false">Data_day!D77</f>
        <v>488</v>
      </c>
      <c r="Z25" s="197" t="n">
        <f aca="false">Data_day!E77</f>
        <v>469</v>
      </c>
      <c r="AA25" s="197" t="n">
        <f aca="false">Data_day!F77</f>
        <v>494</v>
      </c>
      <c r="AB25" s="198" t="n">
        <f aca="false">Data_day!G77</f>
        <v>459</v>
      </c>
      <c r="AC25" s="198" t="n">
        <f aca="false">Data_day!H77</f>
        <v>537</v>
      </c>
      <c r="AD25" s="199" t="n">
        <f aca="false">SUM(W25:AA25)/5</f>
        <v>478.2</v>
      </c>
      <c r="AE25" s="200" t="n">
        <f aca="false">SUM(W25:AC25)/7</f>
        <v>483.857142857143</v>
      </c>
    </row>
    <row r="26" customFormat="false" ht="18" hidden="false" customHeight="true" outlineLevel="0" collapsed="false">
      <c r="A26" s="195"/>
      <c r="B26" s="201" t="s">
        <v>50</v>
      </c>
      <c r="C26" s="197" t="n">
        <f aca="false">Data_day!B17</f>
        <v>836</v>
      </c>
      <c r="D26" s="197" t="n">
        <f aca="false">Data_day!C17</f>
        <v>826</v>
      </c>
      <c r="E26" s="197" t="n">
        <f aca="false">Data_day!D17</f>
        <v>925</v>
      </c>
      <c r="F26" s="197" t="n">
        <f aca="false">Data_day!E17</f>
        <v>903</v>
      </c>
      <c r="G26" s="197" t="n">
        <f aca="false">Data_day!F17</f>
        <v>876</v>
      </c>
      <c r="H26" s="198" t="n">
        <f aca="false">Data_day!G17</f>
        <v>748</v>
      </c>
      <c r="I26" s="198" t="n">
        <f aca="false">Data_day!H17</f>
        <v>633</v>
      </c>
      <c r="J26" s="199" t="n">
        <f aca="false">SUM(C26:G26)/5</f>
        <v>873.2</v>
      </c>
      <c r="K26" s="200" t="n">
        <f aca="false">SUM(C26:I26)/7</f>
        <v>821</v>
      </c>
      <c r="L26" s="187"/>
      <c r="M26" s="197" t="n">
        <f aca="false">Data_day!B47</f>
        <v>445</v>
      </c>
      <c r="N26" s="197" t="n">
        <f aca="false">Data_day!C47</f>
        <v>422</v>
      </c>
      <c r="O26" s="197" t="n">
        <f aca="false">Data_day!D47</f>
        <v>474</v>
      </c>
      <c r="P26" s="197" t="n">
        <f aca="false">Data_day!E47</f>
        <v>451</v>
      </c>
      <c r="Q26" s="197" t="n">
        <f aca="false">Data_day!F47</f>
        <v>425</v>
      </c>
      <c r="R26" s="198" t="n">
        <f aca="false">Data_day!G47</f>
        <v>391</v>
      </c>
      <c r="S26" s="198" t="n">
        <f aca="false">Data_day!H47</f>
        <v>285</v>
      </c>
      <c r="T26" s="199" t="n">
        <f aca="false">SUM(M26:Q26)/5</f>
        <v>443.4</v>
      </c>
      <c r="U26" s="200" t="n">
        <f aca="false">SUM(M26:S26)/7</f>
        <v>413.285714285714</v>
      </c>
      <c r="V26" s="187"/>
      <c r="W26" s="197" t="n">
        <f aca="false">Data_day!B78</f>
        <v>391</v>
      </c>
      <c r="X26" s="197" t="n">
        <f aca="false">Data_day!C78</f>
        <v>404</v>
      </c>
      <c r="Y26" s="197" t="n">
        <f aca="false">Data_day!D78</f>
        <v>451</v>
      </c>
      <c r="Z26" s="197" t="n">
        <f aca="false">Data_day!E78</f>
        <v>452</v>
      </c>
      <c r="AA26" s="197" t="n">
        <f aca="false">Data_day!F78</f>
        <v>451</v>
      </c>
      <c r="AB26" s="198" t="n">
        <f aca="false">Data_day!G78</f>
        <v>357</v>
      </c>
      <c r="AC26" s="198" t="n">
        <f aca="false">Data_day!H78</f>
        <v>348</v>
      </c>
      <c r="AD26" s="199" t="n">
        <f aca="false">SUM(W26:AA26)/5</f>
        <v>429.8</v>
      </c>
      <c r="AE26" s="200" t="n">
        <f aca="false">SUM(W26:AC26)/7</f>
        <v>407.714285714286</v>
      </c>
    </row>
    <row r="27" customFormat="false" ht="18" hidden="false" customHeight="true" outlineLevel="0" collapsed="false">
      <c r="A27" s="195"/>
      <c r="B27" s="201" t="s">
        <v>51</v>
      </c>
      <c r="C27" s="197" t="n">
        <f aca="false">Data_day!B18</f>
        <v>994</v>
      </c>
      <c r="D27" s="197" t="n">
        <f aca="false">Data_day!C18</f>
        <v>974</v>
      </c>
      <c r="E27" s="197" t="n">
        <f aca="false">Data_day!D18</f>
        <v>1009</v>
      </c>
      <c r="F27" s="197" t="n">
        <f aca="false">Data_day!E18</f>
        <v>976</v>
      </c>
      <c r="G27" s="197" t="n">
        <f aca="false">Data_day!F18</f>
        <v>985</v>
      </c>
      <c r="H27" s="198" t="n">
        <f aca="false">Data_day!G18</f>
        <v>682</v>
      </c>
      <c r="I27" s="198" t="n">
        <f aca="false">Data_day!H18</f>
        <v>502</v>
      </c>
      <c r="J27" s="199" t="n">
        <f aca="false">SUM(C27:G27)/5</f>
        <v>987.6</v>
      </c>
      <c r="K27" s="200" t="n">
        <f aca="false">SUM(C27:I27)/7</f>
        <v>874.571428571429</v>
      </c>
      <c r="L27" s="187"/>
      <c r="M27" s="197" t="n">
        <f aca="false">Data_day!B48</f>
        <v>466</v>
      </c>
      <c r="N27" s="197" t="n">
        <f aca="false">Data_day!C48</f>
        <v>469</v>
      </c>
      <c r="O27" s="197" t="n">
        <f aca="false">Data_day!D48</f>
        <v>527</v>
      </c>
      <c r="P27" s="197" t="n">
        <f aca="false">Data_day!E48</f>
        <v>482</v>
      </c>
      <c r="Q27" s="197" t="n">
        <f aca="false">Data_day!F48</f>
        <v>477</v>
      </c>
      <c r="R27" s="198" t="n">
        <f aca="false">Data_day!G48</f>
        <v>296</v>
      </c>
      <c r="S27" s="198" t="n">
        <f aca="false">Data_day!H48</f>
        <v>225</v>
      </c>
      <c r="T27" s="199" t="n">
        <f aca="false">SUM(M27:Q27)/5</f>
        <v>484.2</v>
      </c>
      <c r="U27" s="200" t="n">
        <f aca="false">SUM(M27:S27)/7</f>
        <v>420.285714285714</v>
      </c>
      <c r="V27" s="187"/>
      <c r="W27" s="197" t="n">
        <f aca="false">Data_day!B79</f>
        <v>528</v>
      </c>
      <c r="X27" s="197" t="n">
        <f aca="false">Data_day!C79</f>
        <v>505</v>
      </c>
      <c r="Y27" s="197" t="n">
        <f aca="false">Data_day!D79</f>
        <v>482</v>
      </c>
      <c r="Z27" s="197" t="n">
        <f aca="false">Data_day!E79</f>
        <v>494</v>
      </c>
      <c r="AA27" s="197" t="n">
        <f aca="false">Data_day!F79</f>
        <v>508</v>
      </c>
      <c r="AB27" s="198" t="n">
        <f aca="false">Data_day!G79</f>
        <v>386</v>
      </c>
      <c r="AC27" s="198" t="n">
        <f aca="false">Data_day!H79</f>
        <v>277</v>
      </c>
      <c r="AD27" s="199" t="n">
        <f aca="false">SUM(W27:AA27)/5</f>
        <v>503.4</v>
      </c>
      <c r="AE27" s="200" t="n">
        <f aca="false">SUM(W27:AC27)/7</f>
        <v>454.285714285714</v>
      </c>
    </row>
    <row r="28" customFormat="false" ht="18" hidden="false" customHeight="true" outlineLevel="0" collapsed="false">
      <c r="A28" s="195"/>
      <c r="B28" s="201" t="s">
        <v>52</v>
      </c>
      <c r="C28" s="197" t="n">
        <f aca="false">Data_day!B19</f>
        <v>783</v>
      </c>
      <c r="D28" s="197" t="n">
        <f aca="false">Data_day!C19</f>
        <v>820</v>
      </c>
      <c r="E28" s="197" t="n">
        <f aca="false">Data_day!D19</f>
        <v>938</v>
      </c>
      <c r="F28" s="197" t="n">
        <f aca="false">Data_day!E19</f>
        <v>733</v>
      </c>
      <c r="G28" s="197" t="n">
        <f aca="false">Data_day!F19</f>
        <v>860</v>
      </c>
      <c r="H28" s="198" t="n">
        <f aca="false">Data_day!G19</f>
        <v>789</v>
      </c>
      <c r="I28" s="198" t="n">
        <f aca="false">Data_day!H19</f>
        <v>554</v>
      </c>
      <c r="J28" s="199" t="n">
        <f aca="false">SUM(C28:G28)/5</f>
        <v>826.8</v>
      </c>
      <c r="K28" s="200" t="n">
        <f aca="false">SUM(C28:I28)/7</f>
        <v>782.428571428572</v>
      </c>
      <c r="L28" s="187"/>
      <c r="M28" s="197" t="n">
        <f aca="false">Data_day!B49</f>
        <v>354</v>
      </c>
      <c r="N28" s="197" t="n">
        <f aca="false">Data_day!C49</f>
        <v>392</v>
      </c>
      <c r="O28" s="197" t="n">
        <f aca="false">Data_day!D49</f>
        <v>474</v>
      </c>
      <c r="P28" s="197" t="n">
        <f aca="false">Data_day!E49</f>
        <v>367</v>
      </c>
      <c r="Q28" s="197" t="n">
        <f aca="false">Data_day!F49</f>
        <v>413</v>
      </c>
      <c r="R28" s="198" t="n">
        <f aca="false">Data_day!G49</f>
        <v>408</v>
      </c>
      <c r="S28" s="198" t="n">
        <f aca="false">Data_day!H49</f>
        <v>267</v>
      </c>
      <c r="T28" s="199" t="n">
        <f aca="false">SUM(M28:Q28)/5</f>
        <v>400</v>
      </c>
      <c r="U28" s="200" t="n">
        <f aca="false">SUM(M28:S28)/7</f>
        <v>382.142857142857</v>
      </c>
      <c r="V28" s="187"/>
      <c r="W28" s="197" t="n">
        <f aca="false">Data_day!B80</f>
        <v>429</v>
      </c>
      <c r="X28" s="197" t="n">
        <f aca="false">Data_day!C80</f>
        <v>428</v>
      </c>
      <c r="Y28" s="197" t="n">
        <f aca="false">Data_day!D80</f>
        <v>464</v>
      </c>
      <c r="Z28" s="197" t="n">
        <f aca="false">Data_day!E80</f>
        <v>366</v>
      </c>
      <c r="AA28" s="197" t="n">
        <f aca="false">Data_day!F80</f>
        <v>447</v>
      </c>
      <c r="AB28" s="198" t="n">
        <f aca="false">Data_day!G80</f>
        <v>381</v>
      </c>
      <c r="AC28" s="198" t="n">
        <f aca="false">Data_day!H80</f>
        <v>287</v>
      </c>
      <c r="AD28" s="199" t="n">
        <f aca="false">SUM(W28:AA28)/5</f>
        <v>426.8</v>
      </c>
      <c r="AE28" s="200" t="n">
        <f aca="false">SUM(W28:AC28)/7</f>
        <v>400.285714285714</v>
      </c>
    </row>
    <row r="29" customFormat="false" ht="18" hidden="false" customHeight="true" outlineLevel="0" collapsed="false">
      <c r="A29" s="195"/>
      <c r="B29" s="201" t="s">
        <v>53</v>
      </c>
      <c r="C29" s="197" t="n">
        <f aca="false">Data_day!B20</f>
        <v>863</v>
      </c>
      <c r="D29" s="197" t="n">
        <f aca="false">Data_day!C20</f>
        <v>923</v>
      </c>
      <c r="E29" s="197" t="n">
        <f aca="false">Data_day!D20</f>
        <v>1049</v>
      </c>
      <c r="F29" s="197" t="n">
        <f aca="false">Data_day!E20</f>
        <v>842</v>
      </c>
      <c r="G29" s="197" t="n">
        <f aca="false">Data_day!F20</f>
        <v>950</v>
      </c>
      <c r="H29" s="198" t="n">
        <f aca="false">Data_day!G20</f>
        <v>789</v>
      </c>
      <c r="I29" s="198" t="n">
        <f aca="false">Data_day!H20</f>
        <v>625</v>
      </c>
      <c r="J29" s="199" t="n">
        <f aca="false">SUM(C29:G29)/5</f>
        <v>925.4</v>
      </c>
      <c r="K29" s="200" t="n">
        <f aca="false">SUM(C29:I29)/7</f>
        <v>863</v>
      </c>
      <c r="L29" s="187"/>
      <c r="M29" s="197" t="n">
        <f aca="false">Data_day!B50</f>
        <v>420</v>
      </c>
      <c r="N29" s="197" t="n">
        <f aca="false">Data_day!C50</f>
        <v>462</v>
      </c>
      <c r="O29" s="197" t="n">
        <f aca="false">Data_day!D50</f>
        <v>589</v>
      </c>
      <c r="P29" s="197" t="n">
        <f aca="false">Data_day!E50</f>
        <v>422</v>
      </c>
      <c r="Q29" s="197" t="n">
        <f aca="false">Data_day!F50</f>
        <v>489</v>
      </c>
      <c r="R29" s="198" t="n">
        <f aca="false">Data_day!G50</f>
        <v>402</v>
      </c>
      <c r="S29" s="198" t="n">
        <f aca="false">Data_day!H50</f>
        <v>296</v>
      </c>
      <c r="T29" s="199" t="n">
        <f aca="false">SUM(M29:Q29)/5</f>
        <v>476.4</v>
      </c>
      <c r="U29" s="200" t="n">
        <f aca="false">SUM(M29:S29)/7</f>
        <v>440</v>
      </c>
      <c r="V29" s="187"/>
      <c r="W29" s="197" t="n">
        <f aca="false">Data_day!B81</f>
        <v>443</v>
      </c>
      <c r="X29" s="197" t="n">
        <f aca="false">Data_day!C81</f>
        <v>461</v>
      </c>
      <c r="Y29" s="197" t="n">
        <f aca="false">Data_day!D81</f>
        <v>460</v>
      </c>
      <c r="Z29" s="197" t="n">
        <f aca="false">Data_day!E81</f>
        <v>420</v>
      </c>
      <c r="AA29" s="197" t="n">
        <f aca="false">Data_day!F81</f>
        <v>461</v>
      </c>
      <c r="AB29" s="198" t="n">
        <f aca="false">Data_day!G81</f>
        <v>387</v>
      </c>
      <c r="AC29" s="198" t="n">
        <f aca="false">Data_day!H81</f>
        <v>329</v>
      </c>
      <c r="AD29" s="199" t="n">
        <f aca="false">SUM(W29:AA29)/5</f>
        <v>449</v>
      </c>
      <c r="AE29" s="200" t="n">
        <f aca="false">SUM(W29:AC29)/7</f>
        <v>423</v>
      </c>
    </row>
    <row r="30" customFormat="false" ht="18" hidden="false" customHeight="true" outlineLevel="0" collapsed="false">
      <c r="A30" s="195"/>
      <c r="B30" s="202" t="s">
        <v>54</v>
      </c>
      <c r="C30" s="197" t="n">
        <f aca="false">Data_day!B21</f>
        <v>1181</v>
      </c>
      <c r="D30" s="197" t="n">
        <f aca="false">Data_day!C21</f>
        <v>1190</v>
      </c>
      <c r="E30" s="197" t="n">
        <f aca="false">Data_day!D21</f>
        <v>1254</v>
      </c>
      <c r="F30" s="197" t="n">
        <f aca="false">Data_day!E21</f>
        <v>1156</v>
      </c>
      <c r="G30" s="197" t="n">
        <f aca="false">Data_day!F21</f>
        <v>1340</v>
      </c>
      <c r="H30" s="198" t="n">
        <f aca="false">Data_day!G21</f>
        <v>824</v>
      </c>
      <c r="I30" s="198" t="n">
        <f aca="false">Data_day!H21</f>
        <v>762</v>
      </c>
      <c r="J30" s="199" t="n">
        <f aca="false">SUM(C30:G30)/5</f>
        <v>1224.2</v>
      </c>
      <c r="K30" s="200" t="n">
        <f aca="false">SUM(C30:I30)/7</f>
        <v>1101</v>
      </c>
      <c r="L30" s="187"/>
      <c r="M30" s="197" t="n">
        <f aca="false">Data_day!B51</f>
        <v>626</v>
      </c>
      <c r="N30" s="197" t="n">
        <f aca="false">Data_day!C51</f>
        <v>660</v>
      </c>
      <c r="O30" s="197" t="n">
        <f aca="false">Data_day!D51</f>
        <v>706</v>
      </c>
      <c r="P30" s="197" t="n">
        <f aca="false">Data_day!E51</f>
        <v>633</v>
      </c>
      <c r="Q30" s="197" t="n">
        <f aca="false">Data_day!F51</f>
        <v>759</v>
      </c>
      <c r="R30" s="198" t="n">
        <f aca="false">Data_day!G51</f>
        <v>382</v>
      </c>
      <c r="S30" s="198" t="n">
        <f aca="false">Data_day!H51</f>
        <v>356</v>
      </c>
      <c r="T30" s="199" t="n">
        <f aca="false">SUM(M30:Q30)/5</f>
        <v>676.8</v>
      </c>
      <c r="U30" s="200" t="n">
        <f aca="false">SUM(M30:S30)/7</f>
        <v>588.857142857143</v>
      </c>
      <c r="V30" s="187"/>
      <c r="W30" s="197" t="n">
        <f aca="false">Data_day!B82</f>
        <v>555</v>
      </c>
      <c r="X30" s="197" t="n">
        <f aca="false">Data_day!C82</f>
        <v>530</v>
      </c>
      <c r="Y30" s="197" t="n">
        <f aca="false">Data_day!D82</f>
        <v>548</v>
      </c>
      <c r="Z30" s="197" t="n">
        <f aca="false">Data_day!E82</f>
        <v>523</v>
      </c>
      <c r="AA30" s="197" t="n">
        <f aca="false">Data_day!F82</f>
        <v>581</v>
      </c>
      <c r="AB30" s="198" t="n">
        <f aca="false">Data_day!G82</f>
        <v>442</v>
      </c>
      <c r="AC30" s="198" t="n">
        <f aca="false">Data_day!H82</f>
        <v>406</v>
      </c>
      <c r="AD30" s="199" t="n">
        <f aca="false">SUM(W30:AA30)/5</f>
        <v>547.4</v>
      </c>
      <c r="AE30" s="200" t="n">
        <f aca="false">SUM(W30:AC30)/7</f>
        <v>512.142857142857</v>
      </c>
    </row>
    <row r="31" customFormat="false" ht="18" hidden="false" customHeight="true" outlineLevel="0" collapsed="false">
      <c r="A31" s="195"/>
      <c r="B31" s="196" t="s">
        <v>55</v>
      </c>
      <c r="C31" s="197" t="n">
        <f aca="false">Data_day!B22</f>
        <v>1565</v>
      </c>
      <c r="D31" s="197" t="n">
        <f aca="false">Data_day!C22</f>
        <v>1594</v>
      </c>
      <c r="E31" s="197" t="n">
        <f aca="false">Data_day!D22</f>
        <v>1776</v>
      </c>
      <c r="F31" s="197" t="n">
        <f aca="false">Data_day!E22</f>
        <v>1565</v>
      </c>
      <c r="G31" s="197" t="n">
        <f aca="false">Data_day!F22</f>
        <v>1382</v>
      </c>
      <c r="H31" s="198" t="n">
        <f aca="false">Data_day!G22</f>
        <v>803</v>
      </c>
      <c r="I31" s="198" t="n">
        <f aca="false">Data_day!H22</f>
        <v>958</v>
      </c>
      <c r="J31" s="203" t="n">
        <f aca="false">SUM(C31:G31)/5</f>
        <v>1576.4</v>
      </c>
      <c r="K31" s="204" t="n">
        <f aca="false">SUM(C31:I31)/7</f>
        <v>1377.57142857143</v>
      </c>
      <c r="L31" s="187"/>
      <c r="M31" s="197" t="n">
        <f aca="false">Data_day!B52</f>
        <v>974</v>
      </c>
      <c r="N31" s="197" t="n">
        <f aca="false">Data_day!C52</f>
        <v>974</v>
      </c>
      <c r="O31" s="197" t="n">
        <f aca="false">Data_day!D52</f>
        <v>1144</v>
      </c>
      <c r="P31" s="197" t="n">
        <f aca="false">Data_day!E52</f>
        <v>941</v>
      </c>
      <c r="Q31" s="197" t="n">
        <f aca="false">Data_day!F52</f>
        <v>822</v>
      </c>
      <c r="R31" s="198" t="n">
        <f aca="false">Data_day!G52</f>
        <v>416</v>
      </c>
      <c r="S31" s="198" t="n">
        <f aca="false">Data_day!H52</f>
        <v>493</v>
      </c>
      <c r="T31" s="203" t="n">
        <f aca="false">SUM(M31:Q31)/5</f>
        <v>971</v>
      </c>
      <c r="U31" s="204" t="n">
        <f aca="false">SUM(M31:S31)/7</f>
        <v>823.428571428572</v>
      </c>
      <c r="V31" s="187"/>
      <c r="W31" s="197" t="n">
        <f aca="false">Data_day!B83</f>
        <v>591</v>
      </c>
      <c r="X31" s="197" t="n">
        <f aca="false">Data_day!C83</f>
        <v>620</v>
      </c>
      <c r="Y31" s="197" t="n">
        <f aca="false">Data_day!D83</f>
        <v>632</v>
      </c>
      <c r="Z31" s="197" t="n">
        <f aca="false">Data_day!E83</f>
        <v>624</v>
      </c>
      <c r="AA31" s="197" t="n">
        <f aca="false">Data_day!F83</f>
        <v>560</v>
      </c>
      <c r="AB31" s="198" t="n">
        <f aca="false">Data_day!G83</f>
        <v>387</v>
      </c>
      <c r="AC31" s="198" t="n">
        <f aca="false">Data_day!H83</f>
        <v>465</v>
      </c>
      <c r="AD31" s="203" t="n">
        <f aca="false">SUM(W31:AA31)/5</f>
        <v>605.4</v>
      </c>
      <c r="AE31" s="204" t="n">
        <f aca="false">SUM(W31:AC31)/7</f>
        <v>554.142857142857</v>
      </c>
    </row>
    <row r="32" customFormat="false" ht="18" hidden="false" customHeight="true" outlineLevel="0" collapsed="false">
      <c r="A32" s="195"/>
      <c r="B32" s="196" t="s">
        <v>56</v>
      </c>
      <c r="C32" s="197" t="n">
        <f aca="false">Data_day!B23</f>
        <v>1144</v>
      </c>
      <c r="D32" s="197" t="n">
        <f aca="false">Data_day!C23</f>
        <v>1228</v>
      </c>
      <c r="E32" s="197" t="n">
        <f aca="false">Data_day!D23</f>
        <v>1392</v>
      </c>
      <c r="F32" s="197" t="n">
        <f aca="false">Data_day!E23</f>
        <v>1194</v>
      </c>
      <c r="G32" s="197" t="n">
        <f aca="false">Data_day!F23</f>
        <v>1085</v>
      </c>
      <c r="H32" s="198" t="n">
        <f aca="false">Data_day!G23</f>
        <v>765</v>
      </c>
      <c r="I32" s="198" t="n">
        <f aca="false">Data_day!H23</f>
        <v>796</v>
      </c>
      <c r="J32" s="199" t="n">
        <f aca="false">SUM(C32:G32)/5</f>
        <v>1208.6</v>
      </c>
      <c r="K32" s="200" t="n">
        <f aca="false">SUM(C32:I32)/7</f>
        <v>1086.28571428571</v>
      </c>
      <c r="L32" s="187"/>
      <c r="M32" s="197" t="n">
        <f aca="false">Data_day!B53</f>
        <v>655</v>
      </c>
      <c r="N32" s="197" t="n">
        <f aca="false">Data_day!C53</f>
        <v>676</v>
      </c>
      <c r="O32" s="197" t="n">
        <f aca="false">Data_day!D53</f>
        <v>914</v>
      </c>
      <c r="P32" s="197" t="n">
        <f aca="false">Data_day!E53</f>
        <v>684</v>
      </c>
      <c r="Q32" s="197" t="n">
        <f aca="false">Data_day!F53</f>
        <v>567</v>
      </c>
      <c r="R32" s="198" t="n">
        <f aca="false">Data_day!G53</f>
        <v>409</v>
      </c>
      <c r="S32" s="198" t="n">
        <f aca="false">Data_day!H53</f>
        <v>435</v>
      </c>
      <c r="T32" s="199" t="n">
        <f aca="false">SUM(M32:Q32)/5</f>
        <v>699.2</v>
      </c>
      <c r="U32" s="200" t="n">
        <f aca="false">SUM(M32:S32)/7</f>
        <v>620</v>
      </c>
      <c r="V32" s="187"/>
      <c r="W32" s="197" t="n">
        <f aca="false">Data_day!B84</f>
        <v>489</v>
      </c>
      <c r="X32" s="197" t="n">
        <f aca="false">Data_day!C84</f>
        <v>552</v>
      </c>
      <c r="Y32" s="197" t="n">
        <f aca="false">Data_day!D84</f>
        <v>478</v>
      </c>
      <c r="Z32" s="197" t="n">
        <f aca="false">Data_day!E84</f>
        <v>510</v>
      </c>
      <c r="AA32" s="197" t="n">
        <f aca="false">Data_day!F84</f>
        <v>518</v>
      </c>
      <c r="AB32" s="198" t="n">
        <f aca="false">Data_day!G84</f>
        <v>356</v>
      </c>
      <c r="AC32" s="198" t="n">
        <f aca="false">Data_day!H84</f>
        <v>361</v>
      </c>
      <c r="AD32" s="199" t="n">
        <f aca="false">SUM(W32:AA32)/5</f>
        <v>509.4</v>
      </c>
      <c r="AE32" s="200" t="n">
        <f aca="false">SUM(W32:AC32)/7</f>
        <v>466.285714285714</v>
      </c>
    </row>
    <row r="33" customFormat="false" ht="18" hidden="false" customHeight="true" outlineLevel="0" collapsed="false">
      <c r="A33" s="195"/>
      <c r="B33" s="201" t="s">
        <v>57</v>
      </c>
      <c r="C33" s="197" t="n">
        <f aca="false">Data_day!B24</f>
        <v>706</v>
      </c>
      <c r="D33" s="197" t="n">
        <f aca="false">Data_day!C24</f>
        <v>739</v>
      </c>
      <c r="E33" s="197" t="n">
        <f aca="false">Data_day!D24</f>
        <v>721</v>
      </c>
      <c r="F33" s="197" t="n">
        <f aca="false">Data_day!E24</f>
        <v>775</v>
      </c>
      <c r="G33" s="197" t="n">
        <f aca="false">Data_day!F24</f>
        <v>744</v>
      </c>
      <c r="H33" s="198" t="n">
        <f aca="false">Data_day!G24</f>
        <v>502</v>
      </c>
      <c r="I33" s="198" t="n">
        <f aca="false">Data_day!H24</f>
        <v>532</v>
      </c>
      <c r="J33" s="199" t="n">
        <f aca="false">SUM(C33:G33)/5</f>
        <v>737</v>
      </c>
      <c r="K33" s="200" t="n">
        <f aca="false">SUM(C33:I33)/7</f>
        <v>674.142857142857</v>
      </c>
      <c r="L33" s="187"/>
      <c r="M33" s="197" t="n">
        <f aca="false">Data_day!B54</f>
        <v>380</v>
      </c>
      <c r="N33" s="197" t="n">
        <f aca="false">Data_day!C54</f>
        <v>376</v>
      </c>
      <c r="O33" s="197" t="n">
        <f aca="false">Data_day!D54</f>
        <v>398</v>
      </c>
      <c r="P33" s="197" t="n">
        <f aca="false">Data_day!E54</f>
        <v>388</v>
      </c>
      <c r="Q33" s="197" t="n">
        <f aca="false">Data_day!F54</f>
        <v>349</v>
      </c>
      <c r="R33" s="198" t="n">
        <f aca="false">Data_day!G54</f>
        <v>243</v>
      </c>
      <c r="S33" s="198" t="n">
        <f aca="false">Data_day!H54</f>
        <v>280</v>
      </c>
      <c r="T33" s="199" t="n">
        <f aca="false">SUM(M33:Q33)/5</f>
        <v>378.2</v>
      </c>
      <c r="U33" s="200" t="n">
        <f aca="false">SUM(M33:S33)/7</f>
        <v>344.857142857143</v>
      </c>
      <c r="V33" s="187"/>
      <c r="W33" s="197" t="n">
        <f aca="false">Data_day!B85</f>
        <v>326</v>
      </c>
      <c r="X33" s="197" t="n">
        <f aca="false">Data_day!C85</f>
        <v>363</v>
      </c>
      <c r="Y33" s="197" t="n">
        <f aca="false">Data_day!D85</f>
        <v>323</v>
      </c>
      <c r="Z33" s="197" t="n">
        <f aca="false">Data_day!E85</f>
        <v>387</v>
      </c>
      <c r="AA33" s="197" t="n">
        <f aca="false">Data_day!F85</f>
        <v>395</v>
      </c>
      <c r="AB33" s="198" t="n">
        <f aca="false">Data_day!G85</f>
        <v>259</v>
      </c>
      <c r="AC33" s="198" t="n">
        <f aca="false">Data_day!H85</f>
        <v>252</v>
      </c>
      <c r="AD33" s="199" t="n">
        <f aca="false">SUM(W33:AA33)/5</f>
        <v>358.8</v>
      </c>
      <c r="AE33" s="200" t="n">
        <f aca="false">SUM(W33:AC33)/7</f>
        <v>329.285714285714</v>
      </c>
    </row>
    <row r="34" customFormat="false" ht="18" hidden="false" customHeight="true" outlineLevel="0" collapsed="false">
      <c r="A34" s="195"/>
      <c r="B34" s="201" t="s">
        <v>58</v>
      </c>
      <c r="C34" s="197" t="n">
        <f aca="false">Data_day!B25</f>
        <v>444</v>
      </c>
      <c r="D34" s="197" t="n">
        <f aca="false">Data_day!C25</f>
        <v>419</v>
      </c>
      <c r="E34" s="197" t="n">
        <f aca="false">Data_day!D25</f>
        <v>546</v>
      </c>
      <c r="F34" s="197" t="n">
        <f aca="false">Data_day!E25</f>
        <v>545</v>
      </c>
      <c r="G34" s="197" t="n">
        <f aca="false">Data_day!F25</f>
        <v>473</v>
      </c>
      <c r="H34" s="198" t="n">
        <f aca="false">Data_day!G25</f>
        <v>302</v>
      </c>
      <c r="I34" s="198" t="n">
        <f aca="false">Data_day!H25</f>
        <v>490</v>
      </c>
      <c r="J34" s="199" t="n">
        <f aca="false">SUM(C34:G34)/5</f>
        <v>485.4</v>
      </c>
      <c r="K34" s="200" t="n">
        <f aca="false">SUM(C34:I34)/7</f>
        <v>459.857142857143</v>
      </c>
      <c r="L34" s="187"/>
      <c r="M34" s="197" t="n">
        <f aca="false">Data_day!B55</f>
        <v>263</v>
      </c>
      <c r="N34" s="197" t="n">
        <f aca="false">Data_day!C55</f>
        <v>208</v>
      </c>
      <c r="O34" s="197" t="n">
        <f aca="false">Data_day!D55</f>
        <v>268</v>
      </c>
      <c r="P34" s="197" t="n">
        <f aca="false">Data_day!E55</f>
        <v>298</v>
      </c>
      <c r="Q34" s="197" t="n">
        <f aca="false">Data_day!F55</f>
        <v>257</v>
      </c>
      <c r="R34" s="198" t="n">
        <f aca="false">Data_day!G55</f>
        <v>164</v>
      </c>
      <c r="S34" s="198" t="n">
        <f aca="false">Data_day!H55</f>
        <v>253</v>
      </c>
      <c r="T34" s="199" t="n">
        <f aca="false">SUM(M34:Q34)/5</f>
        <v>258.8</v>
      </c>
      <c r="U34" s="200" t="n">
        <f aca="false">SUM(M34:S34)/7</f>
        <v>244.428571428571</v>
      </c>
      <c r="V34" s="187"/>
      <c r="W34" s="197" t="n">
        <f aca="false">Data_day!B86</f>
        <v>181</v>
      </c>
      <c r="X34" s="197" t="n">
        <f aca="false">Data_day!C86</f>
        <v>211</v>
      </c>
      <c r="Y34" s="197" t="n">
        <f aca="false">Data_day!D86</f>
        <v>278</v>
      </c>
      <c r="Z34" s="197" t="n">
        <f aca="false">Data_day!E86</f>
        <v>247</v>
      </c>
      <c r="AA34" s="197" t="n">
        <f aca="false">Data_day!F86</f>
        <v>216</v>
      </c>
      <c r="AB34" s="198" t="n">
        <f aca="false">Data_day!G86</f>
        <v>138</v>
      </c>
      <c r="AC34" s="198" t="n">
        <f aca="false">Data_day!H86</f>
        <v>237</v>
      </c>
      <c r="AD34" s="199" t="n">
        <f aca="false">SUM(W34:AA34)/5</f>
        <v>226.6</v>
      </c>
      <c r="AE34" s="200" t="n">
        <f aca="false">SUM(W34:AC34)/7</f>
        <v>215.428571428571</v>
      </c>
    </row>
    <row r="35" customFormat="false" ht="18" hidden="false" customHeight="true" outlineLevel="0" collapsed="false">
      <c r="A35" s="195"/>
      <c r="B35" s="201" t="s">
        <v>59</v>
      </c>
      <c r="C35" s="197" t="n">
        <f aca="false">Data_day!B26</f>
        <v>299</v>
      </c>
      <c r="D35" s="197" t="n">
        <f aca="false">Data_day!C26</f>
        <v>428</v>
      </c>
      <c r="E35" s="197" t="n">
        <f aca="false">Data_day!D26</f>
        <v>606</v>
      </c>
      <c r="F35" s="197" t="n">
        <f aca="false">Data_day!E26</f>
        <v>419</v>
      </c>
      <c r="G35" s="197" t="n">
        <f aca="false">Data_day!F26</f>
        <v>366</v>
      </c>
      <c r="H35" s="198" t="n">
        <f aca="false">Data_day!G26</f>
        <v>290</v>
      </c>
      <c r="I35" s="198" t="n">
        <f aca="false">Data_day!H26</f>
        <v>385</v>
      </c>
      <c r="J35" s="199" t="n">
        <f aca="false">SUM(C35:G35)/5</f>
        <v>423.6</v>
      </c>
      <c r="K35" s="200" t="n">
        <f aca="false">SUM(C35:I35)/7</f>
        <v>399</v>
      </c>
      <c r="L35" s="187"/>
      <c r="M35" s="197" t="n">
        <f aca="false">Data_day!B56</f>
        <v>176</v>
      </c>
      <c r="N35" s="197" t="n">
        <f aca="false">Data_day!C56</f>
        <v>280</v>
      </c>
      <c r="O35" s="197" t="n">
        <f aca="false">Data_day!D56</f>
        <v>312</v>
      </c>
      <c r="P35" s="197" t="n">
        <f aca="false">Data_day!E56</f>
        <v>233</v>
      </c>
      <c r="Q35" s="197" t="n">
        <f aca="false">Data_day!F56</f>
        <v>206</v>
      </c>
      <c r="R35" s="198" t="n">
        <f aca="false">Data_day!G56</f>
        <v>160</v>
      </c>
      <c r="S35" s="198" t="n">
        <f aca="false">Data_day!H56</f>
        <v>203</v>
      </c>
      <c r="T35" s="199" t="n">
        <f aca="false">SUM(M35:Q35)/5</f>
        <v>241.4</v>
      </c>
      <c r="U35" s="200" t="n">
        <f aca="false">SUM(M35:S35)/7</f>
        <v>224.285714285714</v>
      </c>
      <c r="V35" s="187"/>
      <c r="W35" s="197" t="n">
        <f aca="false">Data_day!B87</f>
        <v>123</v>
      </c>
      <c r="X35" s="197" t="n">
        <f aca="false">Data_day!C87</f>
        <v>148</v>
      </c>
      <c r="Y35" s="197" t="n">
        <f aca="false">Data_day!D87</f>
        <v>294</v>
      </c>
      <c r="Z35" s="197" t="n">
        <f aca="false">Data_day!E87</f>
        <v>186</v>
      </c>
      <c r="AA35" s="197" t="n">
        <f aca="false">Data_day!F87</f>
        <v>160</v>
      </c>
      <c r="AB35" s="198" t="n">
        <f aca="false">Data_day!G87</f>
        <v>130</v>
      </c>
      <c r="AC35" s="198" t="n">
        <f aca="false">Data_day!H87</f>
        <v>182</v>
      </c>
      <c r="AD35" s="199" t="n">
        <f aca="false">SUM(W35:AA35)/5</f>
        <v>182.2</v>
      </c>
      <c r="AE35" s="200" t="n">
        <f aca="false">SUM(W35:AC35)/7</f>
        <v>174.714285714286</v>
      </c>
    </row>
    <row r="36" customFormat="false" ht="18" hidden="false" customHeight="true" outlineLevel="0" collapsed="false">
      <c r="A36" s="195"/>
      <c r="B36" s="201" t="s">
        <v>60</v>
      </c>
      <c r="C36" s="197" t="n">
        <f aca="false">Data_day!B27</f>
        <v>271</v>
      </c>
      <c r="D36" s="197" t="n">
        <f aca="false">Data_day!C27</f>
        <v>408</v>
      </c>
      <c r="E36" s="197" t="n">
        <f aca="false">Data_day!D27</f>
        <v>545</v>
      </c>
      <c r="F36" s="197" t="n">
        <f aca="false">Data_day!E27</f>
        <v>348</v>
      </c>
      <c r="G36" s="197" t="n">
        <f aca="false">Data_day!F27</f>
        <v>375</v>
      </c>
      <c r="H36" s="198" t="n">
        <f aca="false">Data_day!G27</f>
        <v>302</v>
      </c>
      <c r="I36" s="198" t="n">
        <f aca="false">Data_day!H27</f>
        <v>214</v>
      </c>
      <c r="J36" s="199" t="n">
        <f aca="false">SUM(C36:G36)/5</f>
        <v>389.4</v>
      </c>
      <c r="K36" s="200" t="n">
        <f aca="false">SUM(C36:I36)/7</f>
        <v>351.857142857143</v>
      </c>
      <c r="L36" s="187"/>
      <c r="M36" s="197" t="n">
        <f aca="false">Data_day!B57</f>
        <v>139</v>
      </c>
      <c r="N36" s="197" t="n">
        <f aca="false">Data_day!C57</f>
        <v>235</v>
      </c>
      <c r="O36" s="197" t="n">
        <f aca="false">Data_day!D57</f>
        <v>300</v>
      </c>
      <c r="P36" s="197" t="n">
        <f aca="false">Data_day!E57</f>
        <v>201</v>
      </c>
      <c r="Q36" s="197" t="n">
        <f aca="false">Data_day!F57</f>
        <v>209</v>
      </c>
      <c r="R36" s="198" t="n">
        <f aca="false">Data_day!G57</f>
        <v>165</v>
      </c>
      <c r="S36" s="198" t="n">
        <f aca="false">Data_day!H57</f>
        <v>112</v>
      </c>
      <c r="T36" s="199" t="n">
        <f aca="false">SUM(M36:Q36)/5</f>
        <v>216.8</v>
      </c>
      <c r="U36" s="200" t="n">
        <f aca="false">SUM(M36:S36)/7</f>
        <v>194.428571428571</v>
      </c>
      <c r="V36" s="187"/>
      <c r="W36" s="197" t="n">
        <f aca="false">Data_day!B88</f>
        <v>132</v>
      </c>
      <c r="X36" s="197" t="n">
        <f aca="false">Data_day!C88</f>
        <v>173</v>
      </c>
      <c r="Y36" s="197" t="n">
        <f aca="false">Data_day!D88</f>
        <v>245</v>
      </c>
      <c r="Z36" s="197" t="n">
        <f aca="false">Data_day!E88</f>
        <v>147</v>
      </c>
      <c r="AA36" s="197" t="n">
        <f aca="false">Data_day!F88</f>
        <v>166</v>
      </c>
      <c r="AB36" s="198" t="n">
        <f aca="false">Data_day!G88</f>
        <v>137</v>
      </c>
      <c r="AC36" s="198" t="n">
        <f aca="false">Data_day!H88</f>
        <v>102</v>
      </c>
      <c r="AD36" s="199" t="n">
        <f aca="false">SUM(W36:AA36)/5</f>
        <v>172.6</v>
      </c>
      <c r="AE36" s="200" t="n">
        <f aca="false">SUM(W36:AC36)/7</f>
        <v>157.428571428571</v>
      </c>
    </row>
    <row r="37" customFormat="false" ht="18" hidden="false" customHeight="true" outlineLevel="0" collapsed="false">
      <c r="A37" s="195"/>
      <c r="B37" s="205" t="s">
        <v>61</v>
      </c>
      <c r="C37" s="197" t="n">
        <f aca="false">Data_day!B28</f>
        <v>108</v>
      </c>
      <c r="D37" s="197" t="n">
        <f aca="false">Data_day!C28</f>
        <v>197</v>
      </c>
      <c r="E37" s="197" t="n">
        <f aca="false">Data_day!D28</f>
        <v>223</v>
      </c>
      <c r="F37" s="197" t="n">
        <f aca="false">Data_day!E28</f>
        <v>204</v>
      </c>
      <c r="G37" s="197" t="n">
        <f aca="false">Data_day!F28</f>
        <v>306</v>
      </c>
      <c r="H37" s="198" t="n">
        <f aca="false">Data_day!G28</f>
        <v>275</v>
      </c>
      <c r="I37" s="198" t="n">
        <f aca="false">Data_day!H28</f>
        <v>107</v>
      </c>
      <c r="J37" s="206" t="n">
        <f aca="false">SUM(C37:G37)/5</f>
        <v>207.6</v>
      </c>
      <c r="K37" s="207" t="n">
        <f aca="false">SUM(C37:I37)/7</f>
        <v>202.857142857143</v>
      </c>
      <c r="L37" s="187"/>
      <c r="M37" s="197" t="n">
        <f aca="false">Data_day!B58</f>
        <v>44</v>
      </c>
      <c r="N37" s="197" t="n">
        <f aca="false">Data_day!C58</f>
        <v>121</v>
      </c>
      <c r="O37" s="197" t="n">
        <f aca="false">Data_day!D58</f>
        <v>134</v>
      </c>
      <c r="P37" s="197" t="n">
        <f aca="false">Data_day!E58</f>
        <v>108</v>
      </c>
      <c r="Q37" s="197" t="n">
        <f aca="false">Data_day!F58</f>
        <v>168</v>
      </c>
      <c r="R37" s="198" t="n">
        <f aca="false">Data_day!G58</f>
        <v>139</v>
      </c>
      <c r="S37" s="198" t="n">
        <f aca="false">Data_day!H58</f>
        <v>64</v>
      </c>
      <c r="T37" s="206" t="n">
        <f aca="false">SUM(M37:Q37)/5</f>
        <v>115</v>
      </c>
      <c r="U37" s="207" t="n">
        <f aca="false">SUM(M37:S37)/7</f>
        <v>111.142857142857</v>
      </c>
      <c r="V37" s="187"/>
      <c r="W37" s="197" t="n">
        <f aca="false">Data_day!B89</f>
        <v>64</v>
      </c>
      <c r="X37" s="197" t="n">
        <f aca="false">Data_day!C89</f>
        <v>76</v>
      </c>
      <c r="Y37" s="197" t="n">
        <f aca="false">Data_day!D89</f>
        <v>89</v>
      </c>
      <c r="Z37" s="197" t="n">
        <f aca="false">Data_day!E89</f>
        <v>96</v>
      </c>
      <c r="AA37" s="197" t="n">
        <f aca="false">Data_day!F89</f>
        <v>138</v>
      </c>
      <c r="AB37" s="198" t="n">
        <f aca="false">Data_day!G89</f>
        <v>136</v>
      </c>
      <c r="AC37" s="198" t="n">
        <f aca="false">Data_day!H89</f>
        <v>43</v>
      </c>
      <c r="AD37" s="206" t="n">
        <f aca="false">SUM(W37:AA37)/5</f>
        <v>92.6</v>
      </c>
      <c r="AE37" s="207" t="n">
        <f aca="false">SUM(W37:AC37)/7</f>
        <v>91.7142857142857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136</v>
      </c>
      <c r="C40" s="209" t="n">
        <f aca="false">SUM(C14:C37)</f>
        <v>14271</v>
      </c>
      <c r="D40" s="210" t="n">
        <f aca="false">SUM(D14:D37)</f>
        <v>15029</v>
      </c>
      <c r="E40" s="210" t="n">
        <f aca="false">SUM(E14:E37)</f>
        <v>16602</v>
      </c>
      <c r="F40" s="210" t="n">
        <f aca="false">SUM(F14:F37)</f>
        <v>15200</v>
      </c>
      <c r="G40" s="210" t="n">
        <f aca="false">SUM(G14:G37)</f>
        <v>15078</v>
      </c>
      <c r="H40" s="211" t="n">
        <f aca="false">SUM(H14:H37)</f>
        <v>10887</v>
      </c>
      <c r="I40" s="212" t="n">
        <f aca="false">SUM(I14:I37)</f>
        <v>9546</v>
      </c>
      <c r="J40" s="213" t="n">
        <f aca="false">SUM(C40:G40)/5</f>
        <v>15236</v>
      </c>
      <c r="K40" s="214" t="n">
        <f aca="false">SUM(C40:I40)/7</f>
        <v>13801.8571428571</v>
      </c>
      <c r="L40" s="62"/>
      <c r="M40" s="215" t="n">
        <f aca="false">SUM(M14:M37)</f>
        <v>7113</v>
      </c>
      <c r="N40" s="210" t="n">
        <f aca="false">SUM(N14:N37)</f>
        <v>7612</v>
      </c>
      <c r="O40" s="210" t="n">
        <f aca="false">SUM(O14:O37)</f>
        <v>8736</v>
      </c>
      <c r="P40" s="210" t="n">
        <f aca="false">SUM(P14:P37)</f>
        <v>7685</v>
      </c>
      <c r="Q40" s="210" t="n">
        <f aca="false">SUM(Q14:Q37)</f>
        <v>7519</v>
      </c>
      <c r="R40" s="211" t="n">
        <f aca="false">SUM(R14:R37)</f>
        <v>5367</v>
      </c>
      <c r="S40" s="212" t="n">
        <f aca="false">SUM(S14:S37)</f>
        <v>4611</v>
      </c>
      <c r="T40" s="213" t="n">
        <f aca="false">SUM(M40:Q40)/5</f>
        <v>7733</v>
      </c>
      <c r="U40" s="214" t="n">
        <f aca="false">SUM(M40:S40)/7</f>
        <v>6949</v>
      </c>
      <c r="V40" s="62"/>
      <c r="W40" s="215" t="n">
        <f aca="false">SUM(W14:W37)</f>
        <v>7158</v>
      </c>
      <c r="X40" s="210" t="n">
        <f aca="false">SUM(X14:X37)</f>
        <v>7417</v>
      </c>
      <c r="Y40" s="210" t="n">
        <f aca="false">SUM(Y14:Y37)</f>
        <v>7866</v>
      </c>
      <c r="Z40" s="210" t="n">
        <f aca="false">SUM(Z14:Z37)</f>
        <v>7515</v>
      </c>
      <c r="AA40" s="210" t="n">
        <f aca="false">SUM(AA14:AA37)</f>
        <v>7559</v>
      </c>
      <c r="AB40" s="211" t="n">
        <f aca="false">SUM(AB14:AB37)</f>
        <v>5520</v>
      </c>
      <c r="AC40" s="212" t="n">
        <f aca="false">SUM(AC14:AC37)</f>
        <v>4935</v>
      </c>
      <c r="AD40" s="213" t="n">
        <f aca="false">SUM(W40:AA40)/5</f>
        <v>7503</v>
      </c>
      <c r="AE40" s="214" t="n">
        <f aca="false">SUM(W40:AC40)/7</f>
        <v>6852.85714285714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1" sqref="J7 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6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110</v>
      </c>
      <c r="B12" s="222" t="s">
        <v>138</v>
      </c>
      <c r="C12" s="151" t="s">
        <v>139</v>
      </c>
      <c r="D12" s="223" t="s">
        <v>140</v>
      </c>
      <c r="E12" s="151" t="s">
        <v>141</v>
      </c>
      <c r="F12" s="223" t="s">
        <v>142</v>
      </c>
      <c r="G12" s="151" t="s">
        <v>143</v>
      </c>
      <c r="H12" s="224" t="s">
        <v>144</v>
      </c>
      <c r="I12" s="42"/>
      <c r="J12" s="225" t="s">
        <v>145</v>
      </c>
      <c r="K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J13" s="227" t="n">
        <f aca="false">CV_C!U14</f>
        <v>54</v>
      </c>
      <c r="K13" s="228" t="n">
        <f aca="false">J13/Data_category!$L$29*7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22.2857142857143</v>
      </c>
      <c r="K14" s="228" t="n">
        <f aca="false">J14/Data_category!$L$29*7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15.5714285714286</v>
      </c>
      <c r="K15" s="228" t="n">
        <f aca="false">J15/Data_category!$L$29*7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J16" s="227" t="n">
        <f aca="false">CV_C!U17</f>
        <v>13.8571428571429</v>
      </c>
      <c r="K16" s="228" t="n">
        <f aca="false">J16/Data_category!$L$29*7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19.2857142857143</v>
      </c>
      <c r="K17" s="228" t="n">
        <f aca="false">J17/Data_category!$L$29*7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J18" s="227" t="n">
        <f aca="false">CV_C!U19</f>
        <v>43.4285714285714</v>
      </c>
      <c r="K18" s="228" t="n">
        <f aca="false">J18/Data_category!$L$29*7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J19" s="227" t="n">
        <f aca="false">CV_C!U20</f>
        <v>172.714285714286</v>
      </c>
      <c r="K19" s="228" t="n">
        <f aca="false">J19/Data_category!$L$29*7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J20" s="230" t="n">
        <f aca="false">CV_C!U21</f>
        <v>363</v>
      </c>
      <c r="K20" s="228" t="n">
        <f aca="false">J20/Data_category!$L$29*7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J21" s="227" t="n">
        <f aca="false">CV_C!U22</f>
        <v>333.714285714286</v>
      </c>
      <c r="K21" s="228" t="n">
        <f aca="false">J21/Data_category!$L$29*7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J22" s="227" t="n">
        <f aca="false">CV_C!U23</f>
        <v>317.285714285714</v>
      </c>
      <c r="K22" s="228" t="n">
        <f aca="false">J22/Data_category!$L$29*7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J23" s="227" t="n">
        <f aca="false">CV_C!U24</f>
        <v>340.857142857143</v>
      </c>
      <c r="K23" s="228" t="n">
        <f aca="false">J23/Data_category!$L$29*7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J24" s="227" t="n">
        <f aca="false">CV_C!U25</f>
        <v>445.857142857143</v>
      </c>
      <c r="K24" s="228" t="n">
        <f aca="false">J24/Data_category!$L$29*7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J25" s="227" t="n">
        <f aca="false">CV_C!U26</f>
        <v>413.285714285714</v>
      </c>
      <c r="K25" s="228" t="n">
        <f aca="false">J25/Data_category!$L$29*7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J26" s="227" t="n">
        <f aca="false">CV_C!U27</f>
        <v>420.285714285714</v>
      </c>
      <c r="K26" s="228" t="n">
        <f aca="false">J26/Data_category!$L$29*7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J27" s="227" t="n">
        <f aca="false">CV_C!U28</f>
        <v>382.142857142857</v>
      </c>
      <c r="K27" s="228" t="n">
        <f aca="false">J27/Data_category!$L$29*7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J28" s="227" t="n">
        <f aca="false">CV_C!U29</f>
        <v>440</v>
      </c>
      <c r="K28" s="228" t="n">
        <f aca="false">J28/Data_category!$L$29*7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J29" s="227" t="n">
        <f aca="false">CV_C!U30</f>
        <v>588.857142857143</v>
      </c>
      <c r="K29" s="228" t="n">
        <f aca="false">J29/Data_category!$L$29*7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J30" s="230" t="n">
        <f aca="false">CV_C!U31</f>
        <v>823.428571428572</v>
      </c>
      <c r="K30" s="228" t="n">
        <f aca="false">J30/Data_category!$L$29*7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J31" s="227" t="n">
        <f aca="false">CV_C!U32</f>
        <v>620</v>
      </c>
      <c r="K31" s="228" t="n">
        <f aca="false">J31/Data_category!$L$29*7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J32" s="227" t="n">
        <f aca="false">CV_C!U33</f>
        <v>344.857142857143</v>
      </c>
      <c r="K32" s="228" t="n">
        <f aca="false">J32/Data_category!$L$29*7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J33" s="227" t="n">
        <f aca="false">CV_C!U34</f>
        <v>244.428571428571</v>
      </c>
      <c r="K33" s="228" t="n">
        <f aca="false">J33/Data_category!$L$29*7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224.285714285714</v>
      </c>
      <c r="K34" s="228" t="n">
        <f aca="false">J34/Data_category!$L$29*7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194.428571428571</v>
      </c>
      <c r="K35" s="228" t="n">
        <f aca="false">J35/Data_category!$L$29*7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111.142857142857</v>
      </c>
      <c r="K36" s="228" t="n">
        <f aca="false">J36/Data_category!$L$29*7</f>
        <v>0.0159940793125424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J38" s="235" t="n">
        <f aca="false">SUM(J13:J36)</f>
        <v>6949</v>
      </c>
      <c r="K38" s="236" t="n">
        <f aca="false">SUM(B38:H38)</f>
        <v>0.991797380918118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J39" s="239" t="n">
        <f aca="false">SUM(J19:J34)</f>
        <v>6475</v>
      </c>
      <c r="K39" s="240" t="n">
        <f aca="false">SUM(B39:H39)</f>
        <v>0.924655140513537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44" t="n">
        <f aca="false">H38-H39</f>
        <v>0.000102789712805542</v>
      </c>
      <c r="J40" s="245" t="n">
        <f aca="false">J38-J39</f>
        <v>474</v>
      </c>
      <c r="K40" s="246" t="n">
        <f aca="false">K38-K39</f>
        <v>0.0671422404045803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145</v>
      </c>
      <c r="K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40.2857142857143</v>
      </c>
      <c r="K46" s="228" t="n">
        <f aca="false">J46/Data_category!$L$57*7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J47" s="227" t="n">
        <f aca="false">CV_C!AE15</f>
        <v>19.8571428571429</v>
      </c>
      <c r="K47" s="228" t="n">
        <f aca="false">J47/Data_category!$L$57*7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13.1428571428571</v>
      </c>
      <c r="K48" s="228" t="n">
        <f aca="false">J48/Data_category!$L$57*7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14.8571428571429</v>
      </c>
      <c r="K49" s="228" t="n">
        <f aca="false">J49/Data_category!$L$57*7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47</v>
      </c>
      <c r="K50" s="228" t="n">
        <f aca="false">J50/Data_category!$L$57*7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J51" s="227" t="n">
        <f aca="false">CV_C!AE19</f>
        <v>85.4285714285714</v>
      </c>
      <c r="K51" s="228" t="n">
        <f aca="false">J51/Data_category!$L$57*7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J52" s="227" t="n">
        <f aca="false">CV_C!AE20</f>
        <v>305.714285714286</v>
      </c>
      <c r="K52" s="228" t="n">
        <f aca="false">J52/Data_category!$L$57*7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J53" s="230" t="n">
        <f aca="false">CV_C!AE21</f>
        <v>512.428571428571</v>
      </c>
      <c r="K53" s="228" t="n">
        <f aca="false">J53/Data_category!$L$57*7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J54" s="227" t="n">
        <f aca="false">CV_C!AE22</f>
        <v>402.571428571429</v>
      </c>
      <c r="K54" s="228" t="n">
        <f aca="false">J54/Data_category!$L$57*7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J55" s="227" t="n">
        <f aca="false">CV_C!AE23</f>
        <v>353.571428571429</v>
      </c>
      <c r="K55" s="228" t="n">
        <f aca="false">J55/Data_category!$L$57*7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J56" s="227" t="n">
        <f aca="false">CV_C!AE24</f>
        <v>387.714285714286</v>
      </c>
      <c r="K56" s="228" t="n">
        <f aca="false">J56/Data_category!$L$57*7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J57" s="227" t="n">
        <f aca="false">CV_C!AE25</f>
        <v>483.857142857143</v>
      </c>
      <c r="K57" s="228" t="n">
        <f aca="false">J57/Data_category!$L$57*7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J58" s="227" t="n">
        <f aca="false">CV_C!AE26</f>
        <v>407.714285714286</v>
      </c>
      <c r="K58" s="228" t="n">
        <f aca="false">J58/Data_category!$L$57*7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J59" s="227" t="n">
        <f aca="false">CV_C!AE27</f>
        <v>454.285714285714</v>
      </c>
      <c r="K59" s="228" t="n">
        <f aca="false">J59/Data_category!$L$57*7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J60" s="227" t="n">
        <f aca="false">CV_C!AE28</f>
        <v>400.285714285714</v>
      </c>
      <c r="K60" s="228" t="n">
        <f aca="false">J60/Data_category!$L$57*7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J61" s="227" t="n">
        <f aca="false">CV_C!AE29</f>
        <v>423</v>
      </c>
      <c r="K61" s="228" t="n">
        <f aca="false">J61/Data_category!$L$57*7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J62" s="227" t="n">
        <f aca="false">CV_C!AE30</f>
        <v>512.142857142857</v>
      </c>
      <c r="K62" s="228" t="n">
        <f aca="false">J62/Data_category!$L$57*7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J63" s="230" t="n">
        <f aca="false">CV_C!AE31</f>
        <v>554.142857142857</v>
      </c>
      <c r="K63" s="228" t="n">
        <f aca="false">J63/Data_category!$L$57*7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J64" s="227" t="n">
        <f aca="false">CV_C!AE32</f>
        <v>466.285714285714</v>
      </c>
      <c r="K64" s="228" t="n">
        <f aca="false">J64/Data_category!$L$57*7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J65" s="227" t="n">
        <f aca="false">CV_C!AE33</f>
        <v>329.285714285714</v>
      </c>
      <c r="K65" s="228" t="n">
        <f aca="false">J65/Data_category!$L$57*7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J66" s="227" t="n">
        <f aca="false">CV_C!AE34</f>
        <v>215.428571428571</v>
      </c>
      <c r="K66" s="228" t="n">
        <f aca="false">J66/Data_category!$L$57*7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174.714285714286</v>
      </c>
      <c r="K67" s="228" t="n">
        <f aca="false">J67/Data_category!$L$57*7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J68" s="227" t="n">
        <f aca="false">CV_C!AE36</f>
        <v>157.428571428571</v>
      </c>
      <c r="K68" s="228" t="n">
        <f aca="false">J68/Data_category!$L$57*7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91.7142857142857</v>
      </c>
      <c r="K69" s="228" t="n">
        <f aca="false">J69/Data_category!$L$57*7</f>
        <v>0.0133833646028768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J71" s="235" t="n">
        <f aca="false">SUM(J46:J69)</f>
        <v>6852.85714285714</v>
      </c>
      <c r="K71" s="236" t="n">
        <f aca="false">SUM(B71:H71)</f>
        <v>0.990056285178236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J72" s="239" t="n">
        <f aca="false">SUM(J52:J67)</f>
        <v>6383.14285714286</v>
      </c>
      <c r="K72" s="240" t="n">
        <f aca="false">SUM(B72:H72)</f>
        <v>0.922284761309152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44" t="n">
        <f aca="false">H71-H72</f>
        <v>6.25390869293308E-005</v>
      </c>
      <c r="J73" s="245" t="n">
        <f aca="false">J71-J72</f>
        <v>469.714285714285</v>
      </c>
      <c r="K73" s="246" t="n">
        <f aca="false">K71-K72</f>
        <v>0.0677715238690847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150</v>
      </c>
      <c r="D75" s="155"/>
      <c r="E75" s="82"/>
      <c r="F75" s="82"/>
      <c r="G75" s="82" t="s">
        <v>151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153</v>
      </c>
      <c r="E76" s="82"/>
      <c r="F76" s="82"/>
      <c r="G76" s="82" t="s">
        <v>154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155</v>
      </c>
      <c r="H77" s="82"/>
    </row>
    <row r="78" customFormat="false" ht="12.75" hidden="false" customHeight="true" outlineLevel="0" collapsed="false">
      <c r="A78" s="252" t="s">
        <v>156</v>
      </c>
      <c r="B78" s="252"/>
      <c r="C78" s="252"/>
      <c r="D78" s="252"/>
      <c r="E78" s="252"/>
      <c r="F78" s="252" t="s">
        <v>157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0" activeCellId="1" sqref="J7 H1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110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38</v>
      </c>
      <c r="K13" s="260" t="n">
        <f aca="false">SWISS7_H!K13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39</v>
      </c>
      <c r="K14" s="260" t="n">
        <f aca="false">SWISS7_H!K14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40</v>
      </c>
      <c r="K15" s="260" t="n">
        <f aca="false">SWISS7_H!K15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41</v>
      </c>
      <c r="K16" s="260" t="n">
        <f aca="false">SWISS7_H!K16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42</v>
      </c>
      <c r="K17" s="260" t="n">
        <f aca="false">SWISS7_H!K17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43</v>
      </c>
      <c r="K18" s="260" t="n">
        <f aca="false">SWISS7_H!K18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44</v>
      </c>
      <c r="K19" s="260" t="n">
        <f aca="false">SWISS7_H!K19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45</v>
      </c>
      <c r="K20" s="262" t="n">
        <f aca="false">SWISS7_H!K20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46</v>
      </c>
      <c r="K21" s="260" t="n">
        <f aca="false">SWISS7_H!K21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47</v>
      </c>
      <c r="K22" s="260" t="n">
        <f aca="false">SWISS7_H!K22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48</v>
      </c>
      <c r="K23" s="260" t="n">
        <f aca="false">SWISS7_H!K23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49</v>
      </c>
      <c r="K24" s="260" t="n">
        <f aca="false">SWISS7_H!K24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50</v>
      </c>
      <c r="K25" s="260" t="n">
        <f aca="false">SWISS7_H!K25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51</v>
      </c>
      <c r="K26" s="260" t="n">
        <f aca="false">SWISS7_H!K26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52</v>
      </c>
      <c r="K27" s="260" t="n">
        <f aca="false">SWISS7_H!K27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53</v>
      </c>
      <c r="K28" s="260" t="n">
        <f aca="false">SWISS7_H!K28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54</v>
      </c>
      <c r="K29" s="260" t="n">
        <f aca="false">SWISS7_H!K29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55</v>
      </c>
      <c r="K30" s="262" t="n">
        <f aca="false">SWISS7_H!K30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56</v>
      </c>
      <c r="K31" s="260" t="n">
        <f aca="false">SWISS7_H!K31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57</v>
      </c>
      <c r="K32" s="260" t="n">
        <f aca="false">SWISS7_H!K32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58</v>
      </c>
      <c r="K33" s="260" t="n">
        <f aca="false">SWISS7_H!K33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59</v>
      </c>
      <c r="K34" s="260" t="n">
        <f aca="false">SWISS7_H!K34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60</v>
      </c>
      <c r="K35" s="260" t="n">
        <f aca="false">SWISS7_H!K35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61</v>
      </c>
      <c r="K36" s="267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69" t="str">
        <f aca="false">SWISS7_H!D12</f>
        <v>PW (11)</v>
      </c>
      <c r="E38" s="269" t="str">
        <f aca="false">SWISS7_H!E12</f>
        <v>LIE (12)</v>
      </c>
      <c r="F38" s="269" t="str">
        <f aca="false">SWISS7_H!F12</f>
        <v>LW (8)</v>
      </c>
      <c r="G38" s="269" t="str">
        <f aca="false">SWISS7_H!G12</f>
        <v>LZ (9)</v>
      </c>
      <c r="H38" s="269" t="str">
        <f aca="false">SWISS7_H!H12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SWISS7_H!B38</f>
        <v>0.00489279032954382</v>
      </c>
      <c r="C39" s="270" t="n">
        <f aca="false">SWISS7_H!C38</f>
        <v>0.0236210760027136</v>
      </c>
      <c r="D39" s="270" t="n">
        <f aca="false">SWISS7_H!D38</f>
        <v>0.922948831280965</v>
      </c>
      <c r="E39" s="270" t="n">
        <f aca="false">SWISS7_H!E38</f>
        <v>0.00222025779659972</v>
      </c>
      <c r="F39" s="270" t="n">
        <f aca="false">SWISS7_H!F38</f>
        <v>0.0351129658943733</v>
      </c>
      <c r="G39" s="270" t="n">
        <f aca="false">SWISS7_H!G38</f>
        <v>0.00238472133708858</v>
      </c>
      <c r="H39" s="270" t="n">
        <f aca="false">SWISS7_H!H38</f>
        <v>0.000616738276833254</v>
      </c>
      <c r="I39" s="271"/>
      <c r="J39" s="42"/>
      <c r="K39" s="272" t="n">
        <f aca="false">SWISS7_H!K38</f>
        <v>0.991797380918118</v>
      </c>
    </row>
    <row r="40" customFormat="false" ht="12.75" hidden="false" customHeight="true" outlineLevel="0" collapsed="false">
      <c r="A40" s="237" t="s">
        <v>146</v>
      </c>
      <c r="B40" s="238" t="n">
        <f aca="false">SWISS7_H!B39</f>
        <v>0.00479000061673828</v>
      </c>
      <c r="C40" s="273" t="n">
        <f aca="false">SWISS7_H!C39</f>
        <v>0.0223464835639249</v>
      </c>
      <c r="D40" s="273" t="n">
        <f aca="false">SWISS7_H!D39</f>
        <v>0.85923976728409</v>
      </c>
      <c r="E40" s="273" t="n">
        <f aca="false">SWISS7_H!E39</f>
        <v>0.0021791419114775</v>
      </c>
      <c r="F40" s="273" t="n">
        <f aca="false">SWISS7_H!F39</f>
        <v>0.0332627510638735</v>
      </c>
      <c r="G40" s="273" t="n">
        <f aca="false">SWISS7_H!G39</f>
        <v>0.00232304750940526</v>
      </c>
      <c r="H40" s="273" t="n">
        <f aca="false">SWISS7_H!H39</f>
        <v>0.000513948564027712</v>
      </c>
      <c r="I40" s="271"/>
      <c r="J40" s="42"/>
      <c r="K40" s="262" t="n">
        <f aca="false">SWISS7_H!K39</f>
        <v>0.924655140513537</v>
      </c>
    </row>
    <row r="41" customFormat="false" ht="13.5" hidden="false" customHeight="true" outlineLevel="0" collapsed="false">
      <c r="A41" s="241" t="s">
        <v>147</v>
      </c>
      <c r="B41" s="242" t="n">
        <f aca="false">SWISS7_H!B40</f>
        <v>0.000102789712805543</v>
      </c>
      <c r="C41" s="243" t="n">
        <f aca="false">SWISS7_H!C40</f>
        <v>0.00127459243878873</v>
      </c>
      <c r="D41" s="243" t="n">
        <f aca="false">SWISS7_H!D40</f>
        <v>0.0637090639968752</v>
      </c>
      <c r="E41" s="243" t="n">
        <f aca="false">SWISS7_H!E40</f>
        <v>4.11158851222168E-005</v>
      </c>
      <c r="F41" s="243" t="n">
        <f aca="false">SWISS7_H!F40</f>
        <v>0.00185021483049977</v>
      </c>
      <c r="G41" s="243" t="n">
        <f aca="false">SWISS7_H!G40</f>
        <v>6.16738276833255E-005</v>
      </c>
      <c r="H41" s="274" t="n">
        <f aca="false">SWISS7_H!H40</f>
        <v>0.000102789712805542</v>
      </c>
      <c r="I41" s="271"/>
      <c r="J41" s="42"/>
      <c r="K41" s="275" t="n">
        <f aca="false">SWISS7_H!K40</f>
        <v>0.0671422404045803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76"/>
      <c r="I46" s="277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78"/>
      <c r="I47" s="278"/>
      <c r="J47" s="225" t="s">
        <v>110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78"/>
      <c r="I48" s="278"/>
      <c r="J48" s="227" t="s">
        <v>38</v>
      </c>
      <c r="K48" s="260" t="n">
        <f aca="false">SWISS7_H!K46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78"/>
      <c r="I49" s="278"/>
      <c r="J49" s="228" t="s">
        <v>39</v>
      </c>
      <c r="K49" s="260" t="n">
        <f aca="false">SWISS7_H!K47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78"/>
      <c r="I50" s="278"/>
      <c r="J50" s="228" t="s">
        <v>40</v>
      </c>
      <c r="K50" s="260" t="n">
        <f aca="false">SWISS7_H!K48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78"/>
      <c r="I51" s="278"/>
      <c r="J51" s="228" t="s">
        <v>41</v>
      </c>
      <c r="K51" s="260" t="n">
        <f aca="false">SWISS7_H!K49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78"/>
      <c r="I52" s="278"/>
      <c r="J52" s="228" t="s">
        <v>42</v>
      </c>
      <c r="K52" s="260" t="n">
        <f aca="false">SWISS7_H!K50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78"/>
      <c r="I53" s="278"/>
      <c r="J53" s="228" t="s">
        <v>43</v>
      </c>
      <c r="K53" s="260" t="n">
        <f aca="false">SWISS7_H!K51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78"/>
      <c r="I54" s="278"/>
      <c r="J54" s="259" t="s">
        <v>44</v>
      </c>
      <c r="K54" s="260" t="n">
        <f aca="false">SWISS7_H!K52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78"/>
      <c r="I55" s="278"/>
      <c r="J55" s="261" t="s">
        <v>45</v>
      </c>
      <c r="K55" s="262" t="n">
        <f aca="false">SWISS7_H!K53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78"/>
      <c r="I56" s="278"/>
      <c r="J56" s="261" t="s">
        <v>46</v>
      </c>
      <c r="K56" s="260" t="n">
        <f aca="false">SWISS7_H!K54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78"/>
      <c r="I57" s="278"/>
      <c r="J57" s="228" t="s">
        <v>47</v>
      </c>
      <c r="K57" s="260" t="n">
        <f aca="false">SWISS7_H!K55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78"/>
      <c r="I58" s="278"/>
      <c r="J58" s="228" t="s">
        <v>48</v>
      </c>
      <c r="K58" s="260" t="n">
        <f aca="false">SWISS7_H!K56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78"/>
      <c r="I59" s="278"/>
      <c r="J59" s="228" t="s">
        <v>49</v>
      </c>
      <c r="K59" s="260" t="n">
        <f aca="false">SWISS7_H!K57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78"/>
      <c r="I60" s="278"/>
      <c r="J60" s="227" t="s">
        <v>50</v>
      </c>
      <c r="K60" s="260" t="n">
        <f aca="false">SWISS7_H!K58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78"/>
      <c r="I61" s="278"/>
      <c r="J61" s="228" t="s">
        <v>51</v>
      </c>
      <c r="K61" s="260" t="n">
        <f aca="false">SWISS7_H!K59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78"/>
      <c r="I62" s="278"/>
      <c r="J62" s="228" t="s">
        <v>52</v>
      </c>
      <c r="K62" s="260" t="n">
        <f aca="false">SWISS7_H!K60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78"/>
      <c r="I63" s="278"/>
      <c r="J63" s="228" t="s">
        <v>53</v>
      </c>
      <c r="K63" s="260" t="n">
        <f aca="false">SWISS7_H!K61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78"/>
      <c r="I64" s="278"/>
      <c r="J64" s="259" t="s">
        <v>54</v>
      </c>
      <c r="K64" s="260" t="n">
        <f aca="false">SWISS7_H!K62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78"/>
      <c r="I65" s="278"/>
      <c r="J65" s="261" t="s">
        <v>55</v>
      </c>
      <c r="K65" s="262" t="n">
        <f aca="false">SWISS7_H!K63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78"/>
      <c r="I66" s="278"/>
      <c r="J66" s="261" t="s">
        <v>56</v>
      </c>
      <c r="K66" s="260" t="n">
        <f aca="false">SWISS7_H!K64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78"/>
      <c r="I67" s="278"/>
      <c r="J67" s="228" t="s">
        <v>57</v>
      </c>
      <c r="K67" s="260" t="n">
        <f aca="false">SWISS7_H!K65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78"/>
      <c r="I68" s="278"/>
      <c r="J68" s="228" t="s">
        <v>58</v>
      </c>
      <c r="K68" s="260" t="n">
        <f aca="false">SWISS7_H!K66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78"/>
      <c r="I69" s="278"/>
      <c r="J69" s="228" t="s">
        <v>59</v>
      </c>
      <c r="K69" s="260" t="n">
        <f aca="false">SWISS7_H!K67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78"/>
      <c r="I70" s="278"/>
      <c r="J70" s="228" t="s">
        <v>60</v>
      </c>
      <c r="K70" s="260" t="n">
        <f aca="false">SWISS7_H!K68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79"/>
      <c r="I71" s="280"/>
      <c r="J71" s="281" t="s">
        <v>61</v>
      </c>
      <c r="K71" s="267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69" t="str">
        <f aca="false">D38</f>
        <v>PW (11)</v>
      </c>
      <c r="E73" s="269" t="str">
        <f aca="false">E38</f>
        <v>LIE (12)</v>
      </c>
      <c r="F73" s="269" t="str">
        <f aca="false">F38</f>
        <v>LW (8)</v>
      </c>
      <c r="G73" s="269" t="str">
        <f aca="false">G38</f>
        <v>LZ (9)</v>
      </c>
      <c r="H73" s="282" t="str">
        <f aca="false">H38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SWISS7_H!B71</f>
        <v>0.00514905149051491</v>
      </c>
      <c r="C74" s="270" t="n">
        <f aca="false">SWISS7_H!C71</f>
        <v>0.0210965186574943</v>
      </c>
      <c r="D74" s="270" t="n">
        <f aca="false">SWISS7_H!D71</f>
        <v>0.919699812382739</v>
      </c>
      <c r="E74" s="270" t="n">
        <f aca="false">SWISS7_H!E71</f>
        <v>0.00233479257869502</v>
      </c>
      <c r="F74" s="270" t="n">
        <f aca="false">SWISS7_H!F71</f>
        <v>0.0379195330414843</v>
      </c>
      <c r="G74" s="270" t="n">
        <f aca="false">SWISS7_H!G71</f>
        <v>0.00308526162184699</v>
      </c>
      <c r="H74" s="283" t="n">
        <f aca="false">SWISS7_H!H71</f>
        <v>0.000771315405461747</v>
      </c>
      <c r="I74" s="271"/>
      <c r="J74" s="42"/>
      <c r="K74" s="272" t="n">
        <f aca="false">SWISS7_H!K71</f>
        <v>0.990056285178236</v>
      </c>
    </row>
    <row r="75" customFormat="false" ht="12.75" hidden="false" customHeight="true" outlineLevel="0" collapsed="false">
      <c r="A75" s="237" t="s">
        <v>146</v>
      </c>
      <c r="B75" s="238" t="n">
        <f aca="false">SWISS7_H!B72</f>
        <v>0.00496143422972691</v>
      </c>
      <c r="C75" s="273" t="n">
        <f aca="false">SWISS7_H!C72</f>
        <v>0.0197831978319783</v>
      </c>
      <c r="D75" s="273" t="n">
        <f aca="false">SWISS7_H!D72</f>
        <v>0.856139253700229</v>
      </c>
      <c r="E75" s="273" t="n">
        <f aca="false">SWISS7_H!E72</f>
        <v>0.00233479257869502</v>
      </c>
      <c r="F75" s="273" t="n">
        <f aca="false">SWISS7_H!F72</f>
        <v>0.0353345841150719</v>
      </c>
      <c r="G75" s="273" t="n">
        <f aca="false">SWISS7_H!G72</f>
        <v>0.00302272253491766</v>
      </c>
      <c r="H75" s="284" t="n">
        <f aca="false">SWISS7_H!H72</f>
        <v>0.000708776318532416</v>
      </c>
      <c r="I75" s="271"/>
      <c r="J75" s="42"/>
      <c r="K75" s="262" t="n">
        <f aca="false">SWISS7_H!K72</f>
        <v>0.922284761309152</v>
      </c>
    </row>
    <row r="76" customFormat="false" ht="13.5" hidden="false" customHeight="true" outlineLevel="0" collapsed="false">
      <c r="A76" s="241" t="s">
        <v>147</v>
      </c>
      <c r="B76" s="242" t="n">
        <f aca="false">SWISS7_H!B73</f>
        <v>0.000187617260787993</v>
      </c>
      <c r="C76" s="243" t="n">
        <f aca="false">SWISS7_H!C73</f>
        <v>0.00131332082551595</v>
      </c>
      <c r="D76" s="243" t="n">
        <f aca="false">SWISS7_H!D73</f>
        <v>0.0635605586825099</v>
      </c>
      <c r="E76" s="243" t="n">
        <f aca="false">SWISS7_H!E73</f>
        <v>0</v>
      </c>
      <c r="F76" s="243" t="n">
        <f aca="false">SWISS7_H!F73</f>
        <v>0.00258494892641234</v>
      </c>
      <c r="G76" s="243" t="n">
        <f aca="false">SWISS7_H!G73</f>
        <v>6.25390869293308E-005</v>
      </c>
      <c r="H76" s="244" t="n">
        <f aca="false">SWISS7_H!H73</f>
        <v>6.25390869293308E-005</v>
      </c>
      <c r="I76" s="271"/>
      <c r="J76" s="42"/>
      <c r="K76" s="275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2019-04-03T09:17:33Z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