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P:\Planification cantonale\AUTRES TACHES DE LA SECTION AC\STATIONNEMENT\Stationnement_Fonds_privés\06_SIG_Stats_Analyse\Calcul_dimensionnement\Calcul_auto_xls_web\"/>
    </mc:Choice>
  </mc:AlternateContent>
  <bookViews>
    <workbookView xWindow="0" yWindow="0" windowWidth="23040" windowHeight="10905"/>
  </bookViews>
  <sheets>
    <sheet name="Feuil1" sheetId="1" r:id="rId1"/>
  </sheets>
  <definedNames>
    <definedName name="_xlnm.Print_Area" localSheetId="0">Feuil1!$A$1:$O$49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9" i="1" l="1"/>
  <c r="G38" i="1"/>
  <c r="G36" i="1"/>
  <c r="G35" i="1"/>
  <c r="G33" i="1"/>
  <c r="G32" i="1"/>
  <c r="G30" i="1"/>
  <c r="G29" i="1"/>
  <c r="G27" i="1"/>
  <c r="G26" i="1"/>
  <c r="G24" i="1"/>
  <c r="G23" i="1"/>
  <c r="G21" i="1"/>
  <c r="G20" i="1"/>
  <c r="G18" i="1"/>
  <c r="G17" i="1"/>
  <c r="G15" i="1"/>
  <c r="G14" i="1"/>
  <c r="F38" i="1"/>
  <c r="F35" i="1"/>
  <c r="F32" i="1"/>
  <c r="F29" i="1"/>
  <c r="F26" i="1"/>
  <c r="F23" i="1"/>
  <c r="F17" i="1"/>
  <c r="L38" i="1" l="1"/>
  <c r="L35" i="1"/>
  <c r="L32" i="1"/>
  <c r="L29" i="1"/>
  <c r="L26" i="1"/>
  <c r="L23" i="1"/>
  <c r="L20" i="1"/>
  <c r="L17" i="1"/>
  <c r="L14" i="1"/>
  <c r="N14" i="1" s="1"/>
  <c r="M30" i="1" l="1"/>
  <c r="N30" i="1" s="1"/>
  <c r="N21" i="1"/>
  <c r="N15" i="1"/>
  <c r="N16" i="1" s="1"/>
  <c r="M29" i="1"/>
  <c r="N29" i="1" s="1"/>
  <c r="N31" i="1" s="1"/>
  <c r="M33" i="1"/>
  <c r="N33" i="1" s="1"/>
  <c r="M35" i="1"/>
  <c r="N35" i="1" s="1"/>
  <c r="M36" i="1"/>
  <c r="N36" i="1" s="1"/>
  <c r="M23" i="1"/>
  <c r="N23" i="1" s="1"/>
  <c r="M24" i="1"/>
  <c r="N24" i="1" s="1"/>
  <c r="M27" i="1"/>
  <c r="N27" i="1" s="1"/>
  <c r="M26" i="1"/>
  <c r="N26" i="1" s="1"/>
  <c r="N28" i="1" s="1"/>
  <c r="M15" i="1"/>
  <c r="M14" i="1"/>
  <c r="M17" i="1"/>
  <c r="N17" i="1" s="1"/>
  <c r="M21" i="1"/>
  <c r="M20" i="1"/>
  <c r="M18" i="1"/>
  <c r="N18" i="1" s="1"/>
  <c r="N20" i="1"/>
  <c r="M32" i="1"/>
  <c r="N32" i="1" s="1"/>
  <c r="M39" i="1"/>
  <c r="N39" i="1" s="1"/>
  <c r="M38" i="1"/>
  <c r="N38" i="1" s="1"/>
  <c r="N22" i="1" l="1"/>
  <c r="N40" i="1"/>
  <c r="N34" i="1"/>
  <c r="N37" i="1"/>
  <c r="N25" i="1"/>
  <c r="N19" i="1"/>
  <c r="N41" i="1" l="1"/>
</calcChain>
</file>

<file path=xl/comments1.xml><?xml version="1.0" encoding="utf-8"?>
<comments xmlns="http://schemas.openxmlformats.org/spreadsheetml/2006/main">
  <authors>
    <author>Jeanneret Gabriel</author>
  </authors>
  <commentList>
    <comment ref="G13" authorId="0" shapeId="0">
      <text>
        <r>
          <rPr>
            <b/>
            <sz val="9"/>
            <color indexed="81"/>
            <rFont val="Tahoma"/>
            <family val="2"/>
          </rPr>
          <t>Jeanneret Gabriel:</t>
        </r>
        <r>
          <rPr>
            <sz val="9"/>
            <color indexed="81"/>
            <rFont val="Tahoma"/>
            <family val="2"/>
          </rPr>
          <t xml:space="preserve">
Le pourcentage est imposé par la commune ou, si non, choisi par le requérant. On a donc plus les min et max, ce qui clarifie la procédure et permet de répondre à la demande du SPCH d'avoir, in fine un nombre fixe de places à réaliser (dernière colonne)
</t>
        </r>
      </text>
    </comment>
    <comment ref="E16" authorId="0" shapeId="0">
      <text>
        <r>
          <rPr>
            <b/>
            <sz val="9"/>
            <color indexed="81"/>
            <rFont val="Tahoma"/>
            <family val="2"/>
          </rPr>
          <t>Jeanneret Gabriel:</t>
        </r>
        <r>
          <rPr>
            <sz val="9"/>
            <color indexed="81"/>
            <rFont val="Tahoma"/>
            <family val="2"/>
          </rPr>
          <t xml:space="preserve">
Il n'y a pas de sous-total à ce stade car avec la question des arrondis ça crée des incompréhensions. Les arrondis se font dans la dernière colonne et comme stipuler dans le règlement.</t>
        </r>
      </text>
    </comment>
    <comment ref="A38" authorId="0" shapeId="0">
      <text>
        <r>
          <rPr>
            <b/>
            <sz val="9"/>
            <color indexed="81"/>
            <rFont val="Tahoma"/>
            <charset val="1"/>
          </rPr>
          <t>Jeanneret Gabriel:</t>
        </r>
        <r>
          <rPr>
            <sz val="9"/>
            <color indexed="81"/>
            <rFont val="Tahoma"/>
            <charset val="1"/>
          </rPr>
          <t xml:space="preserve">
Les autres affectations de la norme VSS pourront être selectionnées. Toutefois, les mandataires devront faire le calcul "à la main" en se référant aux multipes et complexe ratios de la norme (classe d'école, lit, m² de piste de danse, etc.). Le nombre de projet d'école ou d'hotel ou de discothèque justifie le fait que nous n'ayons pas tous les ratios automatisés. C'est aussi pour cela qu'ils n'ont pas tous été mis dans le règlement. </t>
        </r>
      </text>
    </comment>
  </commentList>
</comments>
</file>

<file path=xl/sharedStrings.xml><?xml version="1.0" encoding="utf-8"?>
<sst xmlns="http://schemas.openxmlformats.org/spreadsheetml/2006/main" count="76" uniqueCount="36">
  <si>
    <t>Affectation</t>
  </si>
  <si>
    <t>SBP/SV</t>
  </si>
  <si>
    <t>Catégorie</t>
  </si>
  <si>
    <t>Besoin brut</t>
  </si>
  <si>
    <t>Logements standards</t>
  </si>
  <si>
    <t>Logements avec encadrement ou étudiant</t>
  </si>
  <si>
    <t>Service à nombreuse clientèle</t>
  </si>
  <si>
    <t>Magasin à nombreuse clientèle</t>
  </si>
  <si>
    <t>Autres magasins</t>
  </si>
  <si>
    <t>Industrie et artisanat</t>
  </si>
  <si>
    <t>Entrepôts et dépôts</t>
  </si>
  <si>
    <t>Autres services</t>
  </si>
  <si>
    <t>Autres affectations</t>
  </si>
  <si>
    <t>Nb logements</t>
  </si>
  <si>
    <t>Habitants</t>
  </si>
  <si>
    <t>Visieurs</t>
  </si>
  <si>
    <t>Sous-total</t>
  </si>
  <si>
    <t>Employés</t>
  </si>
  <si>
    <t>Visieurs et clients</t>
  </si>
  <si>
    <t>Besoin net</t>
  </si>
  <si>
    <t>Facteurs de réduction</t>
  </si>
  <si>
    <t>Plan de mobilité</t>
  </si>
  <si>
    <t>Utilisation multiple</t>
  </si>
  <si>
    <t>Logements particuliers</t>
  </si>
  <si>
    <t>Nombre de places à réaliser</t>
  </si>
  <si>
    <t>Protect. de l'env. et sauv. du patri. bâti</t>
  </si>
  <si>
    <t>Total</t>
  </si>
  <si>
    <t>Besoin net réduit</t>
  </si>
  <si>
    <t>Annexe à joindre à la demande de permis</t>
  </si>
  <si>
    <t>Calcul du nombre de places de stationnement voiture</t>
  </si>
  <si>
    <r>
      <t>Calcul effecté le : 14.08.2023 17 :02.47 / dossier SATAC n</t>
    </r>
    <r>
      <rPr>
        <vertAlign val="superscript"/>
        <sz val="10"/>
        <color theme="1"/>
        <rFont val="Arial Narrow"/>
        <family val="2"/>
      </rPr>
      <t xml:space="preserve">o : </t>
    </r>
    <r>
      <rPr>
        <sz val="10"/>
        <color theme="1"/>
        <rFont val="Arial Narrow"/>
        <family val="2"/>
      </rPr>
      <t>1150202 / Commune : Brot-Plamboz / Biens-fonds n</t>
    </r>
    <r>
      <rPr>
        <vertAlign val="superscript"/>
        <sz val="10"/>
        <color theme="1"/>
        <rFont val="Arial Narrow"/>
        <family val="2"/>
      </rPr>
      <t>o(s)</t>
    </r>
    <r>
      <rPr>
        <sz val="10"/>
        <color theme="1"/>
        <rFont val="Arial Narrow"/>
        <family val="2"/>
      </rPr>
      <t> : 120, cadastre de PLAMBOZ (69), etc. / Type de localisation IV</t>
    </r>
  </si>
  <si>
    <t>Conformément aux articles 26 à 37d du RELConstr., le calcul du nombre de places de stationnement voiture à réaliser pour le projet est détaillé dans le tableau ci-dessous.</t>
  </si>
  <si>
    <t>Pourcentage appliqué</t>
  </si>
  <si>
    <t>Total de la réduction</t>
  </si>
  <si>
    <t>Justification type de localitsation:</t>
  </si>
  <si>
    <t>Commentaires: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</si>
</sst>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0"/>
      <color theme="1"/>
      <name val="Arial"/>
      <family val="2"/>
    </font>
    <font>
      <sz val="9"/>
      <color theme="1"/>
      <name val="Arial"/>
      <family val="2"/>
    </font>
    <font>
      <b/>
      <sz val="9"/>
      <color theme="1"/>
      <name val="Arial"/>
      <family val="2"/>
    </font>
    <font>
      <sz val="10"/>
      <color theme="1"/>
      <name val="Arial Narrow"/>
      <family val="2"/>
    </font>
    <font>
      <sz val="16"/>
      <color theme="1"/>
      <name val="Arial"/>
      <family val="2"/>
    </font>
    <font>
      <vertAlign val="superscript"/>
      <sz val="10"/>
      <color theme="1"/>
      <name val="Arial Narrow"/>
      <family val="2"/>
    </font>
    <font>
      <sz val="9"/>
      <color indexed="81"/>
      <name val="Tahoma"/>
      <family val="2"/>
    </font>
    <font>
      <b/>
      <sz val="9"/>
      <color indexed="81"/>
      <name val="Tahoma"/>
      <family val="2"/>
    </font>
    <font>
      <i/>
      <sz val="9"/>
      <color theme="1"/>
      <name val="Arial"/>
      <family val="2"/>
    </font>
    <font>
      <sz val="9"/>
      <color indexed="81"/>
      <name val="Tahoma"/>
      <charset val="1"/>
    </font>
    <font>
      <b/>
      <sz val="9"/>
      <color indexed="81"/>
      <name val="Tahoma"/>
      <charset val="1"/>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indexed="64"/>
      </top>
      <bottom style="thin">
        <color indexed="64"/>
      </bottom>
      <diagonal/>
    </border>
  </borders>
  <cellStyleXfs count="1">
    <xf numFmtId="0" fontId="0" fillId="0" borderId="0"/>
  </cellStyleXfs>
  <cellXfs count="74">
    <xf numFmtId="0" fontId="0" fillId="0" borderId="0" xfId="0"/>
    <xf numFmtId="0" fontId="0" fillId="0" borderId="0" xfId="0" applyAlignment="1">
      <alignment wrapText="1"/>
    </xf>
    <xf numFmtId="0" fontId="0" fillId="0" borderId="0" xfId="0" applyAlignment="1">
      <alignment vertical="center" wrapText="1"/>
    </xf>
    <xf numFmtId="0" fontId="0" fillId="0" borderId="0" xfId="0" applyAlignment="1">
      <alignment horizontal="center" wrapText="1"/>
    </xf>
    <xf numFmtId="0" fontId="0" fillId="0" borderId="0" xfId="0" applyNumberFormat="1" applyAlignment="1">
      <alignment horizontal="center" wrapText="1"/>
    </xf>
    <xf numFmtId="2" fontId="0" fillId="0" borderId="0" xfId="0" applyNumberFormat="1" applyAlignment="1">
      <alignment wrapText="1"/>
    </xf>
    <xf numFmtId="0" fontId="1" fillId="2" borderId="5" xfId="0" applyFont="1" applyFill="1" applyBorder="1" applyAlignment="1">
      <alignment horizontal="center" vertical="center" wrapText="1"/>
    </xf>
    <xf numFmtId="0" fontId="1" fillId="0" borderId="6" xfId="0" applyFont="1" applyBorder="1" applyAlignment="1">
      <alignment horizontal="center" wrapText="1"/>
    </xf>
    <xf numFmtId="0" fontId="1" fillId="0" borderId="6" xfId="0" applyFont="1" applyBorder="1" applyAlignment="1">
      <alignment wrapText="1"/>
    </xf>
    <xf numFmtId="2" fontId="1" fillId="0" borderId="6" xfId="0" applyNumberFormat="1" applyFont="1" applyBorder="1" applyAlignment="1">
      <alignment horizontal="center" wrapText="1"/>
    </xf>
    <xf numFmtId="0" fontId="2" fillId="0" borderId="8" xfId="0" applyFont="1" applyBorder="1" applyAlignment="1">
      <alignment wrapText="1"/>
    </xf>
    <xf numFmtId="0" fontId="1" fillId="0" borderId="7" xfId="0" applyFont="1" applyBorder="1" applyAlignment="1">
      <alignment horizontal="center" wrapText="1"/>
    </xf>
    <xf numFmtId="0" fontId="1" fillId="0" borderId="7" xfId="0" applyFont="1" applyBorder="1" applyAlignment="1">
      <alignment wrapText="1"/>
    </xf>
    <xf numFmtId="0" fontId="1" fillId="2" borderId="7" xfId="0" applyFont="1" applyFill="1" applyBorder="1" applyAlignment="1">
      <alignment horizontal="center" wrapText="1"/>
    </xf>
    <xf numFmtId="0" fontId="1" fillId="2" borderId="6" xfId="0" applyFont="1" applyFill="1" applyBorder="1" applyAlignment="1">
      <alignment horizontal="center" wrapText="1"/>
    </xf>
    <xf numFmtId="0" fontId="1" fillId="2" borderId="8" xfId="0" applyFont="1" applyFill="1" applyBorder="1" applyAlignment="1">
      <alignment horizontal="center" wrapText="1"/>
    </xf>
    <xf numFmtId="0" fontId="2" fillId="2" borderId="13" xfId="0" applyFont="1" applyFill="1" applyBorder="1" applyAlignment="1">
      <alignment horizontal="center" vertical="center" wrapText="1"/>
    </xf>
    <xf numFmtId="9" fontId="2" fillId="2" borderId="13" xfId="0" applyNumberFormat="1" applyFont="1" applyFill="1" applyBorder="1" applyAlignment="1">
      <alignment horizontal="center" vertical="center" wrapText="1"/>
    </xf>
    <xf numFmtId="0" fontId="2" fillId="2" borderId="13" xfId="0" applyFont="1" applyFill="1" applyBorder="1" applyAlignment="1">
      <alignment vertical="center" wrapText="1"/>
    </xf>
    <xf numFmtId="0" fontId="2" fillId="2" borderId="8" xfId="0" applyFont="1" applyFill="1" applyBorder="1" applyAlignment="1">
      <alignment horizontal="center" wrapText="1"/>
    </xf>
    <xf numFmtId="2" fontId="2" fillId="2" borderId="8" xfId="0" applyNumberFormat="1" applyFont="1" applyFill="1" applyBorder="1" applyAlignment="1">
      <alignment horizontal="center" wrapText="1"/>
    </xf>
    <xf numFmtId="2" fontId="1" fillId="2" borderId="6" xfId="0" applyNumberFormat="1" applyFont="1" applyFill="1" applyBorder="1" applyAlignment="1">
      <alignment horizontal="center" wrapText="1"/>
    </xf>
    <xf numFmtId="1" fontId="1" fillId="0" borderId="6" xfId="0" applyNumberFormat="1" applyFont="1" applyBorder="1" applyAlignment="1">
      <alignment horizontal="center" wrapText="1"/>
    </xf>
    <xf numFmtId="1" fontId="2" fillId="0" borderId="8" xfId="0" applyNumberFormat="1" applyFont="1" applyBorder="1" applyAlignment="1">
      <alignment horizontal="center" wrapText="1"/>
    </xf>
    <xf numFmtId="1" fontId="2" fillId="0" borderId="14" xfId="0" applyNumberFormat="1" applyFont="1" applyBorder="1" applyAlignment="1">
      <alignment horizontal="center" vertical="center" wrapText="1"/>
    </xf>
    <xf numFmtId="9" fontId="1" fillId="0" borderId="9" xfId="0" applyNumberFormat="1" applyFont="1" applyFill="1" applyBorder="1" applyAlignment="1">
      <alignment horizontal="center" vertical="center" wrapText="1"/>
    </xf>
    <xf numFmtId="9" fontId="1" fillId="0" borderId="11" xfId="0" applyNumberFormat="1" applyFont="1" applyBorder="1" applyAlignment="1">
      <alignment horizontal="center" vertical="center" wrapText="1"/>
    </xf>
    <xf numFmtId="9" fontId="1" fillId="0" borderId="9" xfId="0" applyNumberFormat="1" applyFont="1" applyBorder="1" applyAlignment="1">
      <alignment horizontal="center" vertical="center" wrapText="1"/>
    </xf>
    <xf numFmtId="0" fontId="2" fillId="2" borderId="2"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2" xfId="0" applyNumberFormat="1" applyFont="1" applyFill="1" applyBorder="1" applyAlignment="1">
      <alignment horizontal="center" vertical="center" wrapText="1"/>
    </xf>
    <xf numFmtId="0" fontId="2" fillId="2" borderId="0" xfId="0" applyFont="1" applyFill="1" applyBorder="1" applyAlignment="1">
      <alignment horizontal="center" vertical="center" wrapText="1"/>
    </xf>
    <xf numFmtId="0" fontId="1" fillId="0" borderId="7" xfId="0" applyFont="1" applyBorder="1" applyAlignment="1">
      <alignment horizontal="left" vertical="top" wrapText="1"/>
    </xf>
    <xf numFmtId="0" fontId="1" fillId="0" borderId="6" xfId="0" applyFont="1" applyBorder="1" applyAlignment="1">
      <alignment horizontal="left" vertical="top" wrapText="1"/>
    </xf>
    <xf numFmtId="0" fontId="1" fillId="0" borderId="8" xfId="0" applyFont="1" applyBorder="1" applyAlignment="1">
      <alignment horizontal="left" vertical="top" wrapText="1"/>
    </xf>
    <xf numFmtId="9" fontId="1" fillId="2" borderId="5" xfId="0" applyNumberFormat="1"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8" fillId="0" borderId="7" xfId="0" applyFont="1" applyBorder="1" applyAlignment="1">
      <alignment horizontal="left" vertical="top" wrapText="1"/>
    </xf>
    <xf numFmtId="9" fontId="1" fillId="2" borderId="9" xfId="0" applyNumberFormat="1" applyFont="1" applyFill="1" applyBorder="1" applyAlignment="1">
      <alignment vertical="center" wrapText="1"/>
    </xf>
    <xf numFmtId="9" fontId="1" fillId="2" borderId="10" xfId="0" applyNumberFormat="1" applyFont="1" applyFill="1" applyBorder="1" applyAlignment="1">
      <alignment vertical="center" wrapText="1"/>
    </xf>
    <xf numFmtId="9" fontId="1" fillId="0" borderId="11" xfId="0" applyNumberFormat="1" applyFont="1" applyFill="1" applyBorder="1" applyAlignment="1">
      <alignment horizontal="center" vertical="center" wrapText="1"/>
    </xf>
    <xf numFmtId="9" fontId="1" fillId="2" borderId="11" xfId="0" applyNumberFormat="1" applyFont="1" applyFill="1" applyBorder="1" applyAlignment="1">
      <alignment vertical="center" wrapText="1"/>
    </xf>
    <xf numFmtId="0" fontId="2" fillId="2" borderId="8" xfId="0" applyFont="1" applyFill="1" applyBorder="1" applyAlignment="1">
      <alignment wrapText="1"/>
    </xf>
    <xf numFmtId="0" fontId="2" fillId="2" borderId="10" xfId="0" applyFont="1" applyFill="1" applyBorder="1" applyAlignment="1">
      <alignment wrapText="1"/>
    </xf>
    <xf numFmtId="0" fontId="2" fillId="2" borderId="10" xfId="0" applyFont="1" applyFill="1" applyBorder="1" applyAlignment="1">
      <alignment horizontal="center" wrapText="1"/>
    </xf>
    <xf numFmtId="2" fontId="2" fillId="2" borderId="10" xfId="0" applyNumberFormat="1" applyFont="1" applyFill="1" applyBorder="1" applyAlignment="1">
      <alignment horizontal="center" wrapText="1"/>
    </xf>
    <xf numFmtId="9" fontId="1" fillId="2" borderId="7" xfId="0" applyNumberFormat="1" applyFont="1" applyFill="1" applyBorder="1" applyAlignment="1">
      <alignment vertical="center" wrapText="1"/>
    </xf>
    <xf numFmtId="9" fontId="1" fillId="0" borderId="7" xfId="0" applyNumberFormat="1" applyFont="1" applyBorder="1" applyAlignment="1">
      <alignment horizontal="center" vertical="center" wrapText="1"/>
    </xf>
    <xf numFmtId="9" fontId="1" fillId="0" borderId="7" xfId="0" applyNumberFormat="1" applyFont="1" applyFill="1" applyBorder="1" applyAlignment="1">
      <alignment horizontal="center" vertical="center" wrapText="1"/>
    </xf>
    <xf numFmtId="0" fontId="2" fillId="2" borderId="0"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wrapText="1"/>
    </xf>
    <xf numFmtId="0" fontId="2" fillId="2" borderId="1" xfId="0" applyNumberFormat="1" applyFont="1" applyFill="1" applyBorder="1" applyAlignment="1">
      <alignment horizontal="center" vertical="center" wrapText="1"/>
    </xf>
    <xf numFmtId="1" fontId="2" fillId="0" borderId="14" xfId="0" applyNumberFormat="1" applyFont="1" applyBorder="1" applyAlignment="1">
      <alignment horizontal="left" vertical="center" wrapText="1"/>
    </xf>
    <xf numFmtId="0" fontId="2" fillId="2" borderId="8"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1" fillId="0" borderId="7" xfId="0" applyFont="1" applyBorder="1" applyAlignment="1">
      <alignment horizontal="center" vertical="center" wrapText="1"/>
    </xf>
    <xf numFmtId="0" fontId="1" fillId="2" borderId="7" xfId="0" applyFont="1" applyFill="1" applyBorder="1" applyAlignment="1">
      <alignment horizontal="center" vertical="center" wrapText="1"/>
    </xf>
    <xf numFmtId="0" fontId="2" fillId="2" borderId="4" xfId="0" applyFont="1" applyFill="1" applyBorder="1" applyAlignment="1">
      <alignment horizontal="left" vertical="center" wrapText="1"/>
    </xf>
    <xf numFmtId="0" fontId="2" fillId="2" borderId="5" xfId="0" applyFont="1" applyFill="1" applyBorder="1" applyAlignment="1">
      <alignment horizontal="left" vertical="center" wrapText="1"/>
    </xf>
    <xf numFmtId="0" fontId="0" fillId="0" borderId="0" xfId="0" applyAlignment="1"/>
    <xf numFmtId="0" fontId="0" fillId="0" borderId="0" xfId="0" applyAlignment="1">
      <alignment horizontal="center"/>
    </xf>
    <xf numFmtId="0" fontId="0" fillId="0" borderId="0" xfId="0" applyAlignment="1">
      <alignment horizontal="left"/>
    </xf>
    <xf numFmtId="0" fontId="3" fillId="0" borderId="0" xfId="0" applyFont="1" applyAlignment="1">
      <alignment horizontal="left" vertical="center"/>
    </xf>
    <xf numFmtId="0" fontId="4" fillId="0" borderId="1" xfId="0" applyFont="1" applyBorder="1" applyAlignment="1">
      <alignment horizontal="left"/>
    </xf>
    <xf numFmtId="0" fontId="0" fillId="0" borderId="1" xfId="0" applyBorder="1" applyAlignment="1">
      <alignment wrapText="1"/>
    </xf>
    <xf numFmtId="0" fontId="0" fillId="0" borderId="1" xfId="0" applyBorder="1" applyAlignment="1">
      <alignment horizontal="center" wrapText="1"/>
    </xf>
    <xf numFmtId="0" fontId="0" fillId="0" borderId="1" xfId="0" applyNumberFormat="1" applyBorder="1" applyAlignment="1">
      <alignment horizontal="center" wrapText="1"/>
    </xf>
    <xf numFmtId="0" fontId="0" fillId="0" borderId="15" xfId="0" applyBorder="1" applyAlignment="1">
      <alignment horizontal="center" wrapText="1"/>
    </xf>
    <xf numFmtId="0" fontId="0" fillId="0" borderId="15" xfId="0" applyNumberFormat="1" applyBorder="1" applyAlignment="1">
      <alignment horizontal="center" wrapText="1"/>
    </xf>
    <xf numFmtId="0" fontId="0" fillId="0" borderId="15" xfId="0" applyBorder="1" applyAlignment="1">
      <alignment wrapText="1"/>
    </xf>
    <xf numFmtId="0" fontId="3" fillId="0" borderId="15" xfId="0" applyFont="1" applyBorder="1" applyAlignment="1">
      <alignment horizontal="left" vertical="center"/>
    </xf>
    <xf numFmtId="0" fontId="3" fillId="0" borderId="0" xfId="0" applyFont="1" applyAlignment="1">
      <alignment horizontal="righ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114301</xdr:colOff>
      <xdr:row>0</xdr:row>
      <xdr:rowOff>9525</xdr:rowOff>
    </xdr:from>
    <xdr:to>
      <xdr:col>0</xdr:col>
      <xdr:colOff>1295401</xdr:colOff>
      <xdr:row>2</xdr:row>
      <xdr:rowOff>246588</xdr:rowOff>
    </xdr:to>
    <xdr:pic>
      <xdr:nvPicPr>
        <xdr:cNvPr id="2" name="Image 1"/>
        <xdr:cNvPicPr/>
      </xdr:nvPicPr>
      <xdr:blipFill>
        <a:blip xmlns:r="http://schemas.openxmlformats.org/officeDocument/2006/relationships" r:embed="rId1"/>
        <a:stretch>
          <a:fillRect/>
        </a:stretch>
      </xdr:blipFill>
      <xdr:spPr>
        <a:xfrm>
          <a:off x="114301" y="9525"/>
          <a:ext cx="1181100" cy="637113"/>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48"/>
  <sheetViews>
    <sheetView tabSelected="1" view="pageBreakPreview" zoomScaleNormal="115" zoomScaleSheetLayoutView="100" workbookViewId="0">
      <selection activeCell="Q21" sqref="Q21"/>
    </sheetView>
  </sheetViews>
  <sheetFormatPr baseColWidth="10" defaultColWidth="10.7109375" defaultRowHeight="12.75" x14ac:dyDescent="0.2"/>
  <cols>
    <col min="1" max="1" width="21.42578125" style="1" customWidth="1"/>
    <col min="2" max="2" width="10.140625" style="3" customWidth="1"/>
    <col min="3" max="3" width="10.7109375" style="3"/>
    <col min="4" max="4" width="15.42578125" style="1" customWidth="1"/>
    <col min="5" max="6" width="11.5703125" style="3" customWidth="1"/>
    <col min="7" max="7" width="9.85546875" style="3" customWidth="1"/>
    <col min="8" max="12" width="11.140625" style="3" customWidth="1"/>
    <col min="13" max="13" width="11.7109375" style="3" customWidth="1"/>
    <col min="14" max="14" width="10.85546875" style="4" customWidth="1"/>
    <col min="15" max="15" width="15" style="1" customWidth="1"/>
    <col min="16" max="16384" width="10.7109375" style="1"/>
  </cols>
  <sheetData>
    <row r="1" spans="1:15" ht="18.75" customHeight="1" x14ac:dyDescent="0.2">
      <c r="C1" s="63" t="s">
        <v>28</v>
      </c>
      <c r="D1" s="61"/>
      <c r="E1" s="62"/>
      <c r="F1" s="62"/>
      <c r="G1" s="62"/>
    </row>
    <row r="2" spans="1:15" x14ac:dyDescent="0.2">
      <c r="C2" s="62"/>
    </row>
    <row r="3" spans="1:15" ht="19.5" customHeight="1" x14ac:dyDescent="0.3">
      <c r="C3" s="65" t="s">
        <v>29</v>
      </c>
      <c r="D3" s="66"/>
      <c r="E3" s="67"/>
      <c r="F3" s="67"/>
      <c r="G3" s="67"/>
      <c r="H3" s="67"/>
      <c r="I3" s="67"/>
      <c r="J3" s="67"/>
      <c r="K3" s="67"/>
      <c r="L3" s="67"/>
      <c r="M3" s="67"/>
      <c r="N3" s="68"/>
      <c r="O3" s="66"/>
    </row>
    <row r="5" spans="1:15" ht="15" x14ac:dyDescent="0.2">
      <c r="A5" s="64" t="s">
        <v>30</v>
      </c>
    </row>
    <row r="6" spans="1:15" x14ac:dyDescent="0.2">
      <c r="C6" s="64"/>
    </row>
    <row r="7" spans="1:15" x14ac:dyDescent="0.2">
      <c r="A7" s="64" t="s">
        <v>34</v>
      </c>
      <c r="B7" s="67"/>
      <c r="C7" s="67"/>
      <c r="D7" s="66"/>
      <c r="E7" s="67"/>
      <c r="F7" s="67"/>
      <c r="G7" s="67"/>
      <c r="H7" s="67"/>
      <c r="I7" s="67"/>
      <c r="J7" s="67"/>
      <c r="K7" s="67"/>
      <c r="L7" s="67"/>
      <c r="M7" s="67"/>
      <c r="N7" s="68"/>
      <c r="O7" s="66"/>
    </row>
    <row r="8" spans="1:15" ht="19.5" customHeight="1" x14ac:dyDescent="0.2">
      <c r="B8" s="69"/>
      <c r="C8" s="72"/>
      <c r="D8" s="71"/>
      <c r="E8" s="69"/>
      <c r="F8" s="69"/>
      <c r="G8" s="69"/>
      <c r="H8" s="69"/>
      <c r="I8" s="69"/>
      <c r="J8" s="69"/>
      <c r="K8" s="69"/>
      <c r="L8" s="69"/>
      <c r="M8" s="69"/>
      <c r="N8" s="70"/>
      <c r="O8" s="71"/>
    </row>
    <row r="10" spans="1:15" x14ac:dyDescent="0.2">
      <c r="A10" s="64" t="s">
        <v>31</v>
      </c>
    </row>
    <row r="12" spans="1:15" ht="25.5" customHeight="1" x14ac:dyDescent="0.2">
      <c r="A12" s="59" t="s">
        <v>0</v>
      </c>
      <c r="B12" s="29" t="s">
        <v>13</v>
      </c>
      <c r="C12" s="29" t="s">
        <v>1</v>
      </c>
      <c r="D12" s="29" t="s">
        <v>2</v>
      </c>
      <c r="E12" s="37" t="s">
        <v>3</v>
      </c>
      <c r="F12" s="28" t="s">
        <v>19</v>
      </c>
      <c r="G12" s="29"/>
      <c r="H12" s="28" t="s">
        <v>20</v>
      </c>
      <c r="I12" s="31"/>
      <c r="J12" s="31"/>
      <c r="K12" s="31"/>
      <c r="L12" s="29"/>
      <c r="M12" s="29" t="s">
        <v>27</v>
      </c>
      <c r="N12" s="30" t="s">
        <v>24</v>
      </c>
      <c r="O12" s="51"/>
    </row>
    <row r="13" spans="1:15" s="2" customFormat="1" ht="44.25" customHeight="1" x14ac:dyDescent="0.2">
      <c r="A13" s="60"/>
      <c r="B13" s="36"/>
      <c r="C13" s="36"/>
      <c r="D13" s="36"/>
      <c r="E13" s="38"/>
      <c r="F13" s="58" t="s">
        <v>32</v>
      </c>
      <c r="G13" s="35"/>
      <c r="H13" s="58" t="s">
        <v>21</v>
      </c>
      <c r="I13" s="6" t="s">
        <v>22</v>
      </c>
      <c r="J13" s="6" t="s">
        <v>25</v>
      </c>
      <c r="K13" s="6" t="s">
        <v>23</v>
      </c>
      <c r="L13" s="6" t="s">
        <v>33</v>
      </c>
      <c r="M13" s="36"/>
      <c r="N13" s="52"/>
      <c r="O13" s="53"/>
    </row>
    <row r="14" spans="1:15" x14ac:dyDescent="0.2">
      <c r="A14" s="33" t="s">
        <v>4</v>
      </c>
      <c r="B14" s="7">
        <v>10</v>
      </c>
      <c r="C14" s="7">
        <v>100</v>
      </c>
      <c r="D14" s="8" t="s">
        <v>14</v>
      </c>
      <c r="E14" s="7">
        <v>10</v>
      </c>
      <c r="F14" s="27">
        <v>0.7</v>
      </c>
      <c r="G14" s="9">
        <f>E14*F14</f>
        <v>7</v>
      </c>
      <c r="H14" s="40"/>
      <c r="I14" s="40"/>
      <c r="J14" s="27">
        <v>0</v>
      </c>
      <c r="K14" s="40"/>
      <c r="L14" s="25">
        <f>SUM(H14:K16)</f>
        <v>0</v>
      </c>
      <c r="M14" s="9" t="str">
        <f>IF($L14=0,"neant",G14-(G14*L14))</f>
        <v>neant</v>
      </c>
      <c r="N14" s="22">
        <f>ROUNDUP(IF($L14=0,G14,M14),0)</f>
        <v>7</v>
      </c>
      <c r="O14" s="8" t="s">
        <v>14</v>
      </c>
    </row>
    <row r="15" spans="1:15" x14ac:dyDescent="0.2">
      <c r="A15" s="33"/>
      <c r="B15" s="7"/>
      <c r="C15" s="7">
        <v>100</v>
      </c>
      <c r="D15" s="8" t="s">
        <v>15</v>
      </c>
      <c r="E15" s="7">
        <v>0.1</v>
      </c>
      <c r="F15" s="49"/>
      <c r="G15" s="9">
        <f>E15*F14</f>
        <v>6.9999999999999993E-2</v>
      </c>
      <c r="H15" s="48"/>
      <c r="I15" s="48"/>
      <c r="J15" s="49"/>
      <c r="K15" s="48"/>
      <c r="L15" s="50"/>
      <c r="M15" s="9" t="str">
        <f>IF($L14=0,"neant",G15-(G15*L14))</f>
        <v>neant</v>
      </c>
      <c r="N15" s="22">
        <f>ROUNDUP(IF($L14=0,G15,M15),0)</f>
        <v>1</v>
      </c>
      <c r="O15" s="8" t="s">
        <v>15</v>
      </c>
    </row>
    <row r="16" spans="1:15" ht="13.5" thickBot="1" x14ac:dyDescent="0.25">
      <c r="A16" s="34"/>
      <c r="B16" s="15"/>
      <c r="C16" s="15"/>
      <c r="D16" s="44"/>
      <c r="E16" s="19"/>
      <c r="F16" s="55"/>
      <c r="G16" s="20"/>
      <c r="H16" s="41"/>
      <c r="I16" s="41"/>
      <c r="J16" s="41"/>
      <c r="K16" s="41"/>
      <c r="L16" s="41"/>
      <c r="M16" s="47"/>
      <c r="N16" s="23">
        <f>ROUNDUP(SUM(N14:N15),0)</f>
        <v>8</v>
      </c>
      <c r="O16" s="10" t="s">
        <v>16</v>
      </c>
    </row>
    <row r="17" spans="1:16" x14ac:dyDescent="0.2">
      <c r="A17" s="32" t="s">
        <v>5</v>
      </c>
      <c r="B17" s="11">
        <v>5</v>
      </c>
      <c r="C17" s="11">
        <v>100</v>
      </c>
      <c r="D17" s="12" t="s">
        <v>14</v>
      </c>
      <c r="E17" s="11">
        <v>5</v>
      </c>
      <c r="F17" s="27">
        <f>F14</f>
        <v>0.7</v>
      </c>
      <c r="G17" s="9">
        <f>E17*F17</f>
        <v>3.5</v>
      </c>
      <c r="H17" s="43"/>
      <c r="I17" s="43"/>
      <c r="J17" s="26">
        <v>0</v>
      </c>
      <c r="K17" s="26">
        <v>0.05</v>
      </c>
      <c r="L17" s="42">
        <f>SUM(H17:K19)</f>
        <v>0.05</v>
      </c>
      <c r="M17" s="9">
        <f>IF($L17=0,"neant",G17-(G17*L17))</f>
        <v>3.3250000000000002</v>
      </c>
      <c r="N17" s="22">
        <f>ROUNDUP(IF($L17=0,G17,M17),0)</f>
        <v>4</v>
      </c>
      <c r="O17" s="8" t="s">
        <v>14</v>
      </c>
    </row>
    <row r="18" spans="1:16" x14ac:dyDescent="0.2">
      <c r="A18" s="33"/>
      <c r="B18" s="7"/>
      <c r="C18" s="7">
        <v>100</v>
      </c>
      <c r="D18" s="8" t="s">
        <v>15</v>
      </c>
      <c r="E18" s="7">
        <v>0.1</v>
      </c>
      <c r="F18" s="49"/>
      <c r="G18" s="9">
        <f>E18*F17</f>
        <v>6.9999999999999993E-2</v>
      </c>
      <c r="H18" s="48"/>
      <c r="I18" s="48"/>
      <c r="J18" s="49"/>
      <c r="K18" s="49"/>
      <c r="L18" s="50"/>
      <c r="M18" s="9">
        <f>IF($L17=0,"neant",G18-(G18*L17))</f>
        <v>6.649999999999999E-2</v>
      </c>
      <c r="N18" s="22">
        <f>ROUNDUP(IF($L17=0,G18,M18),0)</f>
        <v>1</v>
      </c>
      <c r="O18" s="8" t="s">
        <v>15</v>
      </c>
    </row>
    <row r="19" spans="1:16" ht="13.5" thickBot="1" x14ac:dyDescent="0.25">
      <c r="A19" s="34"/>
      <c r="B19" s="15"/>
      <c r="C19" s="15"/>
      <c r="D19" s="45"/>
      <c r="E19" s="46"/>
      <c r="F19" s="56"/>
      <c r="G19" s="47"/>
      <c r="H19" s="41"/>
      <c r="I19" s="41"/>
      <c r="J19" s="41"/>
      <c r="K19" s="41"/>
      <c r="L19" s="41"/>
      <c r="M19" s="20"/>
      <c r="N19" s="23">
        <f>SUM(N17:N18)</f>
        <v>5</v>
      </c>
      <c r="O19" s="10" t="s">
        <v>16</v>
      </c>
    </row>
    <row r="20" spans="1:16" x14ac:dyDescent="0.2">
      <c r="A20" s="32" t="s">
        <v>9</v>
      </c>
      <c r="B20" s="13"/>
      <c r="C20" s="11">
        <v>100</v>
      </c>
      <c r="D20" s="12" t="s">
        <v>17</v>
      </c>
      <c r="E20" s="11">
        <v>1</v>
      </c>
      <c r="F20" s="26">
        <v>0.9</v>
      </c>
      <c r="G20" s="9">
        <f>E20*F20</f>
        <v>0.9</v>
      </c>
      <c r="H20" s="26">
        <v>0</v>
      </c>
      <c r="I20" s="26">
        <v>0</v>
      </c>
      <c r="J20" s="26">
        <v>0</v>
      </c>
      <c r="K20" s="43"/>
      <c r="L20" s="42">
        <f>SUM(H20:K22)</f>
        <v>0</v>
      </c>
      <c r="M20" s="9" t="str">
        <f>IF($L20=0,"neant",G20-(G20*L20))</f>
        <v>neant</v>
      </c>
      <c r="N20" s="22">
        <f>ROUNDUP(IF($L20=0,G20,M20),0)</f>
        <v>1</v>
      </c>
      <c r="O20" s="12" t="s">
        <v>17</v>
      </c>
      <c r="P20" s="5"/>
    </row>
    <row r="21" spans="1:16" x14ac:dyDescent="0.2">
      <c r="A21" s="33"/>
      <c r="B21" s="14"/>
      <c r="C21" s="7">
        <v>100</v>
      </c>
      <c r="D21" s="8" t="s">
        <v>18</v>
      </c>
      <c r="E21" s="7">
        <v>0.2</v>
      </c>
      <c r="F21" s="57"/>
      <c r="G21" s="9">
        <f>E21*F20</f>
        <v>0.18000000000000002</v>
      </c>
      <c r="H21" s="49"/>
      <c r="I21" s="49"/>
      <c r="J21" s="49"/>
      <c r="K21" s="48"/>
      <c r="L21" s="50"/>
      <c r="M21" s="9" t="str">
        <f>IF($L20=0,"neant",G21-(G21*L20))</f>
        <v>neant</v>
      </c>
      <c r="N21" s="22">
        <f>ROUNDUP(IF($L20=0,G21,M21),0)</f>
        <v>1</v>
      </c>
      <c r="O21" s="8" t="s">
        <v>18</v>
      </c>
    </row>
    <row r="22" spans="1:16" ht="13.5" thickBot="1" x14ac:dyDescent="0.25">
      <c r="A22" s="34"/>
      <c r="B22" s="15"/>
      <c r="C22" s="15"/>
      <c r="D22" s="44"/>
      <c r="E22" s="19"/>
      <c r="F22" s="55"/>
      <c r="G22" s="20"/>
      <c r="H22" s="41"/>
      <c r="I22" s="41"/>
      <c r="J22" s="41"/>
      <c r="K22" s="41"/>
      <c r="L22" s="41"/>
      <c r="M22" s="47"/>
      <c r="N22" s="23">
        <f>SUM(N20:N21)</f>
        <v>2</v>
      </c>
      <c r="O22" s="10" t="s">
        <v>16</v>
      </c>
    </row>
    <row r="23" spans="1:16" x14ac:dyDescent="0.2">
      <c r="A23" s="32" t="s">
        <v>10</v>
      </c>
      <c r="B23" s="13"/>
      <c r="C23" s="11">
        <v>100</v>
      </c>
      <c r="D23" s="12" t="s">
        <v>17</v>
      </c>
      <c r="E23" s="11">
        <v>0.1</v>
      </c>
      <c r="F23" s="26">
        <f>F$20</f>
        <v>0.9</v>
      </c>
      <c r="G23" s="9">
        <f>E23*F23</f>
        <v>9.0000000000000011E-2</v>
      </c>
      <c r="H23" s="26">
        <v>0.1</v>
      </c>
      <c r="I23" s="26">
        <v>0.1</v>
      </c>
      <c r="J23" s="26">
        <v>0.1</v>
      </c>
      <c r="K23" s="43"/>
      <c r="L23" s="42">
        <f>SUM(H23:K25)</f>
        <v>0.30000000000000004</v>
      </c>
      <c r="M23" s="9">
        <f>IF($L23=0,"neant",G23-(G23*L23))</f>
        <v>6.3E-2</v>
      </c>
      <c r="N23" s="22">
        <f>ROUNDUP(IF($L23=0,G23,M23),0)</f>
        <v>1</v>
      </c>
      <c r="O23" s="12" t="s">
        <v>17</v>
      </c>
    </row>
    <row r="24" spans="1:16" x14ac:dyDescent="0.2">
      <c r="A24" s="33"/>
      <c r="B24" s="14"/>
      <c r="C24" s="7">
        <v>100</v>
      </c>
      <c r="D24" s="8" t="s">
        <v>18</v>
      </c>
      <c r="E24" s="7">
        <v>0.01</v>
      </c>
      <c r="F24" s="57"/>
      <c r="G24" s="9">
        <f>E24*F23</f>
        <v>9.0000000000000011E-3</v>
      </c>
      <c r="H24" s="49"/>
      <c r="I24" s="49"/>
      <c r="J24" s="49"/>
      <c r="K24" s="48"/>
      <c r="L24" s="50"/>
      <c r="M24" s="9">
        <f>IF($L23=0,"neant",G24-(G24*L23))</f>
        <v>6.3E-3</v>
      </c>
      <c r="N24" s="22">
        <f>ROUNDUP(IF($L23=0,G24,M24),0)</f>
        <v>1</v>
      </c>
      <c r="O24" s="8" t="s">
        <v>18</v>
      </c>
    </row>
    <row r="25" spans="1:16" ht="13.5" thickBot="1" x14ac:dyDescent="0.25">
      <c r="A25" s="34"/>
      <c r="B25" s="15"/>
      <c r="C25" s="15"/>
      <c r="D25" s="44"/>
      <c r="E25" s="19"/>
      <c r="F25" s="55"/>
      <c r="G25" s="20"/>
      <c r="H25" s="41"/>
      <c r="I25" s="41"/>
      <c r="J25" s="41"/>
      <c r="K25" s="41"/>
      <c r="L25" s="41"/>
      <c r="M25" s="47"/>
      <c r="N25" s="23">
        <f>SUM(N23:N24)</f>
        <v>2</v>
      </c>
      <c r="O25" s="10" t="s">
        <v>16</v>
      </c>
    </row>
    <row r="26" spans="1:16" x14ac:dyDescent="0.2">
      <c r="A26" s="32" t="s">
        <v>6</v>
      </c>
      <c r="B26" s="13"/>
      <c r="C26" s="11">
        <v>100</v>
      </c>
      <c r="D26" s="12" t="s">
        <v>17</v>
      </c>
      <c r="E26" s="11">
        <v>2</v>
      </c>
      <c r="F26" s="26">
        <f>F$20</f>
        <v>0.9</v>
      </c>
      <c r="G26" s="9">
        <f>E26*F26</f>
        <v>1.8</v>
      </c>
      <c r="H26" s="26">
        <v>0.1</v>
      </c>
      <c r="I26" s="26">
        <v>0.1</v>
      </c>
      <c r="J26" s="26">
        <v>0.1</v>
      </c>
      <c r="K26" s="43"/>
      <c r="L26" s="42">
        <f>SUM(H26:K28)</f>
        <v>0.30000000000000004</v>
      </c>
      <c r="M26" s="9">
        <f>IF($L26=0,"neant",G26-(G26*L26))</f>
        <v>1.2599999999999998</v>
      </c>
      <c r="N26" s="22">
        <f>ROUNDUP(IF($L26=0,G26,M26),0)</f>
        <v>2</v>
      </c>
      <c r="O26" s="12" t="s">
        <v>17</v>
      </c>
    </row>
    <row r="27" spans="1:16" x14ac:dyDescent="0.2">
      <c r="A27" s="33"/>
      <c r="B27" s="14"/>
      <c r="C27" s="7">
        <v>100</v>
      </c>
      <c r="D27" s="8" t="s">
        <v>18</v>
      </c>
      <c r="E27" s="7">
        <v>1</v>
      </c>
      <c r="F27" s="57"/>
      <c r="G27" s="9">
        <f>E27*F26</f>
        <v>0.9</v>
      </c>
      <c r="H27" s="49"/>
      <c r="I27" s="49"/>
      <c r="J27" s="49"/>
      <c r="K27" s="48"/>
      <c r="L27" s="50"/>
      <c r="M27" s="9">
        <f>IF($L26=0,"neant",G27-(G27*L26))</f>
        <v>0.62999999999999989</v>
      </c>
      <c r="N27" s="22">
        <f>ROUNDUP(IF($L26=0,G27,M27),0)</f>
        <v>1</v>
      </c>
      <c r="O27" s="8" t="s">
        <v>18</v>
      </c>
    </row>
    <row r="28" spans="1:16" ht="13.5" thickBot="1" x14ac:dyDescent="0.25">
      <c r="A28" s="34"/>
      <c r="B28" s="15"/>
      <c r="C28" s="15"/>
      <c r="D28" s="44"/>
      <c r="E28" s="19"/>
      <c r="F28" s="55"/>
      <c r="G28" s="20"/>
      <c r="H28" s="41"/>
      <c r="I28" s="41"/>
      <c r="J28" s="41"/>
      <c r="K28" s="41"/>
      <c r="L28" s="41"/>
      <c r="M28" s="47"/>
      <c r="N28" s="23">
        <f>SUM(N26:N27)</f>
        <v>3</v>
      </c>
      <c r="O28" s="10" t="s">
        <v>16</v>
      </c>
    </row>
    <row r="29" spans="1:16" x14ac:dyDescent="0.2">
      <c r="A29" s="32" t="s">
        <v>11</v>
      </c>
      <c r="B29" s="13"/>
      <c r="C29" s="11">
        <v>100</v>
      </c>
      <c r="D29" s="12" t="s">
        <v>17</v>
      </c>
      <c r="E29" s="11">
        <v>2</v>
      </c>
      <c r="F29" s="26">
        <f>F$20</f>
        <v>0.9</v>
      </c>
      <c r="G29" s="9">
        <f>E29*F29</f>
        <v>1.8</v>
      </c>
      <c r="H29" s="26">
        <v>0.1</v>
      </c>
      <c r="I29" s="26">
        <v>0.1</v>
      </c>
      <c r="J29" s="26">
        <v>0.1</v>
      </c>
      <c r="K29" s="43"/>
      <c r="L29" s="42">
        <f>SUM(H29:K31)</f>
        <v>0.30000000000000004</v>
      </c>
      <c r="M29" s="9">
        <f>IF($L29=0,"neant",G29-(G29*L29))</f>
        <v>1.2599999999999998</v>
      </c>
      <c r="N29" s="22">
        <f>ROUNDUP(IF($L29=0,G29,M29),0)</f>
        <v>2</v>
      </c>
      <c r="O29" s="12" t="s">
        <v>17</v>
      </c>
    </row>
    <row r="30" spans="1:16" x14ac:dyDescent="0.2">
      <c r="A30" s="33"/>
      <c r="B30" s="14"/>
      <c r="C30" s="7">
        <v>100</v>
      </c>
      <c r="D30" s="8" t="s">
        <v>18</v>
      </c>
      <c r="E30" s="7">
        <v>0.5</v>
      </c>
      <c r="F30" s="57"/>
      <c r="G30" s="9">
        <f>E30*F29</f>
        <v>0.45</v>
      </c>
      <c r="H30" s="49"/>
      <c r="I30" s="49"/>
      <c r="J30" s="49"/>
      <c r="K30" s="48"/>
      <c r="L30" s="50"/>
      <c r="M30" s="9">
        <f>IF($L29=0,"neant",G30-(G30*L29))</f>
        <v>0.31499999999999995</v>
      </c>
      <c r="N30" s="22">
        <f>ROUNDUP(IF($L29=0,G30,M30),0)</f>
        <v>1</v>
      </c>
      <c r="O30" s="8" t="s">
        <v>18</v>
      </c>
    </row>
    <row r="31" spans="1:16" ht="13.5" thickBot="1" x14ac:dyDescent="0.25">
      <c r="A31" s="34"/>
      <c r="B31" s="15"/>
      <c r="C31" s="15"/>
      <c r="D31" s="44"/>
      <c r="E31" s="19"/>
      <c r="F31" s="55"/>
      <c r="G31" s="20"/>
      <c r="H31" s="41"/>
      <c r="I31" s="41"/>
      <c r="J31" s="41"/>
      <c r="K31" s="41"/>
      <c r="L31" s="41"/>
      <c r="M31" s="47"/>
      <c r="N31" s="23">
        <f>SUM(N29:N30)</f>
        <v>3</v>
      </c>
      <c r="O31" s="10" t="s">
        <v>16</v>
      </c>
    </row>
    <row r="32" spans="1:16" x14ac:dyDescent="0.2">
      <c r="A32" s="32" t="s">
        <v>7</v>
      </c>
      <c r="B32" s="13"/>
      <c r="C32" s="11">
        <v>100</v>
      </c>
      <c r="D32" s="12" t="s">
        <v>17</v>
      </c>
      <c r="E32" s="11">
        <v>2</v>
      </c>
      <c r="F32" s="26">
        <f>F$20</f>
        <v>0.9</v>
      </c>
      <c r="G32" s="9">
        <f>E32*F32</f>
        <v>1.8</v>
      </c>
      <c r="H32" s="26">
        <v>0.1</v>
      </c>
      <c r="I32" s="26">
        <v>0.1</v>
      </c>
      <c r="J32" s="26">
        <v>0.1</v>
      </c>
      <c r="K32" s="43"/>
      <c r="L32" s="42">
        <f>SUM(H32:K34)</f>
        <v>0.30000000000000004</v>
      </c>
      <c r="M32" s="9">
        <f>IF($L32=0,"neant",G32-(G32*L32))</f>
        <v>1.2599999999999998</v>
      </c>
      <c r="N32" s="22">
        <f>ROUNDUP(IF($L32=0,G32,M32),0)</f>
        <v>2</v>
      </c>
      <c r="O32" s="12" t="s">
        <v>17</v>
      </c>
    </row>
    <row r="33" spans="1:15" x14ac:dyDescent="0.2">
      <c r="A33" s="33"/>
      <c r="B33" s="14"/>
      <c r="C33" s="7">
        <v>100</v>
      </c>
      <c r="D33" s="8" t="s">
        <v>18</v>
      </c>
      <c r="E33" s="7">
        <v>8</v>
      </c>
      <c r="F33" s="57"/>
      <c r="G33" s="9">
        <f>E33*F32</f>
        <v>7.2</v>
      </c>
      <c r="H33" s="49"/>
      <c r="I33" s="49"/>
      <c r="J33" s="49"/>
      <c r="K33" s="48"/>
      <c r="L33" s="50"/>
      <c r="M33" s="9">
        <f>IF($L32=0,"neant",G33-(G33*L32))</f>
        <v>5.0399999999999991</v>
      </c>
      <c r="N33" s="22">
        <f>ROUNDUP(IF($L32=0,G33,M33),0)</f>
        <v>6</v>
      </c>
      <c r="O33" s="8" t="s">
        <v>18</v>
      </c>
    </row>
    <row r="34" spans="1:15" ht="13.5" thickBot="1" x14ac:dyDescent="0.25">
      <c r="A34" s="34"/>
      <c r="B34" s="15"/>
      <c r="C34" s="15"/>
      <c r="D34" s="44"/>
      <c r="E34" s="19"/>
      <c r="F34" s="55"/>
      <c r="G34" s="20"/>
      <c r="H34" s="41"/>
      <c r="I34" s="41"/>
      <c r="J34" s="41"/>
      <c r="K34" s="41"/>
      <c r="L34" s="41"/>
      <c r="M34" s="20"/>
      <c r="N34" s="23">
        <f>SUM(N32:N33)</f>
        <v>8</v>
      </c>
      <c r="O34" s="10" t="s">
        <v>16</v>
      </c>
    </row>
    <row r="35" spans="1:15" x14ac:dyDescent="0.2">
      <c r="A35" s="32" t="s">
        <v>8</v>
      </c>
      <c r="B35" s="13"/>
      <c r="C35" s="11">
        <v>100</v>
      </c>
      <c r="D35" s="12" t="s">
        <v>17</v>
      </c>
      <c r="E35" s="11">
        <v>1.5</v>
      </c>
      <c r="F35" s="26">
        <f>F$20</f>
        <v>0.9</v>
      </c>
      <c r="G35" s="9">
        <f>E35*F35</f>
        <v>1.35</v>
      </c>
      <c r="H35" s="26">
        <v>0.1</v>
      </c>
      <c r="I35" s="26">
        <v>0.1</v>
      </c>
      <c r="J35" s="26">
        <v>0.1</v>
      </c>
      <c r="K35" s="43"/>
      <c r="L35" s="42">
        <f>SUM(H35:K37)</f>
        <v>0.30000000000000004</v>
      </c>
      <c r="M35" s="9">
        <f>IF($L35=0,"neant",G35-(G35*L35))</f>
        <v>0.94500000000000006</v>
      </c>
      <c r="N35" s="22">
        <f>ROUNDUP(IF($L35=0,G35,M35),0)</f>
        <v>1</v>
      </c>
      <c r="O35" s="12" t="s">
        <v>17</v>
      </c>
    </row>
    <row r="36" spans="1:15" x14ac:dyDescent="0.2">
      <c r="A36" s="33"/>
      <c r="B36" s="14"/>
      <c r="C36" s="7">
        <v>100</v>
      </c>
      <c r="D36" s="8" t="s">
        <v>18</v>
      </c>
      <c r="E36" s="7">
        <v>3.5</v>
      </c>
      <c r="F36" s="57"/>
      <c r="G36" s="9">
        <f>E36*F35</f>
        <v>3.15</v>
      </c>
      <c r="H36" s="49"/>
      <c r="I36" s="49"/>
      <c r="J36" s="49"/>
      <c r="K36" s="48"/>
      <c r="L36" s="50"/>
      <c r="M36" s="9">
        <f>IF($L35=0,"neant",G36-(G36*L35))</f>
        <v>2.2050000000000001</v>
      </c>
      <c r="N36" s="22">
        <f>ROUNDUP(IF($L35=0,G36,M36),0)</f>
        <v>3</v>
      </c>
      <c r="O36" s="8" t="s">
        <v>18</v>
      </c>
    </row>
    <row r="37" spans="1:15" ht="13.5" thickBot="1" x14ac:dyDescent="0.25">
      <c r="A37" s="34"/>
      <c r="B37" s="15"/>
      <c r="C37" s="15"/>
      <c r="D37" s="44"/>
      <c r="E37" s="19"/>
      <c r="F37" s="55"/>
      <c r="G37" s="20"/>
      <c r="H37" s="41"/>
      <c r="I37" s="41"/>
      <c r="J37" s="41"/>
      <c r="K37" s="41"/>
      <c r="L37" s="41"/>
      <c r="M37" s="20"/>
      <c r="N37" s="23">
        <f>SUM(N35:N36)</f>
        <v>4</v>
      </c>
      <c r="O37" s="10" t="s">
        <v>16</v>
      </c>
    </row>
    <row r="38" spans="1:15" x14ac:dyDescent="0.2">
      <c r="A38" s="39" t="s">
        <v>12</v>
      </c>
      <c r="B38" s="13"/>
      <c r="C38" s="11">
        <v>100</v>
      </c>
      <c r="D38" s="12" t="s">
        <v>17</v>
      </c>
      <c r="E38" s="11">
        <v>5</v>
      </c>
      <c r="F38" s="26">
        <f>F$20</f>
        <v>0.9</v>
      </c>
      <c r="G38" s="9">
        <f>E38*F38</f>
        <v>4.5</v>
      </c>
      <c r="H38" s="26">
        <v>0.1</v>
      </c>
      <c r="I38" s="26">
        <v>0.1</v>
      </c>
      <c r="J38" s="26">
        <v>0.1</v>
      </c>
      <c r="K38" s="43"/>
      <c r="L38" s="42">
        <f>SUM(H38:K40)</f>
        <v>0.30000000000000004</v>
      </c>
      <c r="M38" s="9">
        <f>IF($L38=0,"neant",G38-(G38*L38))</f>
        <v>3.15</v>
      </c>
      <c r="N38" s="22">
        <f>ROUNDUP(IF($L38=0,G38,M38),0)</f>
        <v>4</v>
      </c>
      <c r="O38" s="12" t="s">
        <v>17</v>
      </c>
    </row>
    <row r="39" spans="1:15" x14ac:dyDescent="0.2">
      <c r="A39" s="33"/>
      <c r="B39" s="14"/>
      <c r="C39" s="7">
        <v>100</v>
      </c>
      <c r="D39" s="8" t="s">
        <v>18</v>
      </c>
      <c r="E39" s="7">
        <v>3</v>
      </c>
      <c r="F39" s="57"/>
      <c r="G39" s="9">
        <f>E39*F38</f>
        <v>2.7</v>
      </c>
      <c r="H39" s="49"/>
      <c r="I39" s="49"/>
      <c r="J39" s="49"/>
      <c r="K39" s="48"/>
      <c r="L39" s="50"/>
      <c r="M39" s="9">
        <f>IF($L38=0,"neant",G39-(G39*L38))</f>
        <v>1.8900000000000001</v>
      </c>
      <c r="N39" s="22">
        <f>ROUNDUP(IF($L38=0,G39,M39),0)</f>
        <v>2</v>
      </c>
      <c r="O39" s="8" t="s">
        <v>18</v>
      </c>
    </row>
    <row r="40" spans="1:15" ht="13.5" thickBot="1" x14ac:dyDescent="0.25">
      <c r="A40" s="34"/>
      <c r="B40" s="15"/>
      <c r="C40" s="15"/>
      <c r="D40" s="44"/>
      <c r="E40" s="19"/>
      <c r="F40" s="19"/>
      <c r="G40" s="20"/>
      <c r="H40" s="41"/>
      <c r="I40" s="41"/>
      <c r="J40" s="41"/>
      <c r="K40" s="41"/>
      <c r="L40" s="41"/>
      <c r="M40" s="21"/>
      <c r="N40" s="23">
        <f>SUM(N38:N39)</f>
        <v>6</v>
      </c>
      <c r="O40" s="10" t="s">
        <v>16</v>
      </c>
    </row>
    <row r="41" spans="1:15" ht="13.5" thickBot="1" x14ac:dyDescent="0.25">
      <c r="A41" s="16"/>
      <c r="B41" s="16"/>
      <c r="C41" s="16"/>
      <c r="D41" s="18"/>
      <c r="E41" s="16"/>
      <c r="F41" s="16"/>
      <c r="G41" s="16"/>
      <c r="H41" s="16"/>
      <c r="I41" s="16"/>
      <c r="J41" s="16"/>
      <c r="K41" s="16"/>
      <c r="L41" s="17"/>
      <c r="M41" s="17"/>
      <c r="N41" s="24">
        <f>SUM(N16,N19,N22,N25,N28,N31,N34,N37,N40)</f>
        <v>41</v>
      </c>
      <c r="O41" s="54" t="s">
        <v>26</v>
      </c>
    </row>
    <row r="44" spans="1:15" x14ac:dyDescent="0.2">
      <c r="A44" s="73" t="s">
        <v>35</v>
      </c>
      <c r="B44" s="67"/>
      <c r="C44" s="67"/>
      <c r="D44" s="66"/>
      <c r="E44" s="67"/>
      <c r="F44" s="67"/>
      <c r="G44" s="67"/>
      <c r="H44" s="67"/>
      <c r="I44" s="67"/>
      <c r="J44" s="67"/>
      <c r="K44" s="67"/>
      <c r="L44" s="67"/>
      <c r="M44" s="67"/>
      <c r="N44" s="68"/>
      <c r="O44" s="66"/>
    </row>
    <row r="45" spans="1:15" x14ac:dyDescent="0.2">
      <c r="B45" s="67"/>
      <c r="C45" s="67"/>
      <c r="D45" s="66"/>
      <c r="E45" s="67"/>
      <c r="F45" s="67"/>
      <c r="G45" s="67"/>
      <c r="H45" s="67"/>
      <c r="I45" s="67"/>
      <c r="J45" s="67"/>
      <c r="K45" s="67"/>
      <c r="L45" s="67"/>
      <c r="M45" s="67"/>
      <c r="N45" s="68"/>
      <c r="O45" s="66"/>
    </row>
    <row r="46" spans="1:15" x14ac:dyDescent="0.2">
      <c r="B46" s="67"/>
      <c r="C46" s="67"/>
      <c r="D46" s="66"/>
      <c r="E46" s="67"/>
      <c r="F46" s="67"/>
      <c r="G46" s="67"/>
      <c r="H46" s="67"/>
      <c r="I46" s="67"/>
      <c r="J46" s="67"/>
      <c r="K46" s="67"/>
      <c r="L46" s="67"/>
      <c r="M46" s="67"/>
      <c r="N46" s="68"/>
      <c r="O46" s="66"/>
    </row>
    <row r="47" spans="1:15" x14ac:dyDescent="0.2">
      <c r="B47" s="67"/>
      <c r="C47" s="67"/>
      <c r="D47" s="66"/>
      <c r="E47" s="67"/>
      <c r="F47" s="67"/>
      <c r="G47" s="67"/>
      <c r="H47" s="67"/>
      <c r="I47" s="67"/>
      <c r="J47" s="67"/>
      <c r="K47" s="67"/>
      <c r="L47" s="67"/>
      <c r="M47" s="67"/>
      <c r="N47" s="68"/>
      <c r="O47" s="66"/>
    </row>
    <row r="48" spans="1:15" x14ac:dyDescent="0.2">
      <c r="B48" s="67"/>
      <c r="C48" s="67"/>
      <c r="D48" s="66"/>
      <c r="E48" s="67"/>
      <c r="F48" s="67"/>
      <c r="G48" s="67"/>
      <c r="H48" s="67"/>
      <c r="I48" s="67"/>
      <c r="J48" s="67"/>
      <c r="K48" s="67"/>
      <c r="L48" s="67"/>
      <c r="M48" s="67"/>
      <c r="N48" s="68"/>
      <c r="O48" s="66"/>
    </row>
  </sheetData>
  <mergeCells count="60">
    <mergeCell ref="A12:A13"/>
    <mergeCell ref="F14:F15"/>
    <mergeCell ref="F17:F18"/>
    <mergeCell ref="F38:F39"/>
    <mergeCell ref="F35:F36"/>
    <mergeCell ref="F32:F33"/>
    <mergeCell ref="F29:F30"/>
    <mergeCell ref="F26:F27"/>
    <mergeCell ref="F23:F24"/>
    <mergeCell ref="F20:F21"/>
    <mergeCell ref="J26:J27"/>
    <mergeCell ref="I26:I27"/>
    <mergeCell ref="H26:H27"/>
    <mergeCell ref="L35:L36"/>
    <mergeCell ref="J35:J36"/>
    <mergeCell ref="I35:I36"/>
    <mergeCell ref="H35:H36"/>
    <mergeCell ref="J32:J33"/>
    <mergeCell ref="I32:I33"/>
    <mergeCell ref="H32:H33"/>
    <mergeCell ref="L29:L30"/>
    <mergeCell ref="J29:J30"/>
    <mergeCell ref="I29:I30"/>
    <mergeCell ref="H29:H30"/>
    <mergeCell ref="E12:E13"/>
    <mergeCell ref="M12:M13"/>
    <mergeCell ref="N12:O13"/>
    <mergeCell ref="D12:D13"/>
    <mergeCell ref="C12:C13"/>
    <mergeCell ref="B12:B13"/>
    <mergeCell ref="A20:A22"/>
    <mergeCell ref="A17:A19"/>
    <mergeCell ref="A14:A16"/>
    <mergeCell ref="A38:A40"/>
    <mergeCell ref="A35:A37"/>
    <mergeCell ref="A32:A34"/>
    <mergeCell ref="A29:A31"/>
    <mergeCell ref="A26:A28"/>
    <mergeCell ref="A23:A25"/>
    <mergeCell ref="F12:G12"/>
    <mergeCell ref="H12:L12"/>
    <mergeCell ref="J38:J39"/>
    <mergeCell ref="I38:I39"/>
    <mergeCell ref="H38:H39"/>
    <mergeCell ref="H20:H21"/>
    <mergeCell ref="I20:I21"/>
    <mergeCell ref="J20:J21"/>
    <mergeCell ref="J23:J24"/>
    <mergeCell ref="I23:I24"/>
    <mergeCell ref="H23:H24"/>
    <mergeCell ref="J14:J15"/>
    <mergeCell ref="K17:K18"/>
    <mergeCell ref="J17:J18"/>
    <mergeCell ref="L14:L15"/>
    <mergeCell ref="L20:L21"/>
    <mergeCell ref="L23:L24"/>
    <mergeCell ref="L32:L33"/>
    <mergeCell ref="L26:L27"/>
    <mergeCell ref="L38:L39"/>
    <mergeCell ref="L17:L18"/>
  </mergeCells>
  <pageMargins left="0.48" right="0.25" top="0.75" bottom="0.75" header="0.3" footer="0.3"/>
  <pageSetup paperSize="9" scale="72" orientation="landscape"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1</vt:i4>
      </vt:variant>
    </vt:vector>
  </HeadingPairs>
  <TitlesOfParts>
    <vt:vector size="2" baseType="lpstr">
      <vt:lpstr>Feuil1</vt:lpstr>
      <vt:lpstr>Feuil1!Zone_d_impression</vt:lpstr>
    </vt:vector>
  </TitlesOfParts>
  <Company>Etat de Neuchâtel SIEN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Jeanneret Gabriel</dc:creator>
  <cp:lastModifiedBy>Jeanneret Gabriel</cp:lastModifiedBy>
  <cp:lastPrinted>2023-08-17T14:05:17Z</cp:lastPrinted>
  <dcterms:created xsi:type="dcterms:W3CDTF">2023-08-07T14:02:43Z</dcterms:created>
  <dcterms:modified xsi:type="dcterms:W3CDTF">2023-08-17T14:49:38Z</dcterms:modified>
</cp:coreProperties>
</file>