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Projects\sitn_stationnements\doc\"/>
    </mc:Choice>
  </mc:AlternateContent>
  <bookViews>
    <workbookView minimized="1" xWindow="0" yWindow="0" windowWidth="23040" windowHeight="10905" activeTab="4"/>
  </bookViews>
  <sheets>
    <sheet name="localisation_projet" sheetId="1" r:id="rId1"/>
    <sheet name="details_projet" sheetId="3" r:id="rId2"/>
    <sheet name="besoin_brut" sheetId="4" r:id="rId3"/>
    <sheet name="besoin_net" sheetId="6" r:id="rId4"/>
    <sheet name="besoin_net_réduit" sheetId="7" r:id="rId5"/>
    <sheet name="besoin_net_reduit (2)" sheetId="10" r:id="rId6"/>
    <sheet name="nombre_a_realiser" sheetId="9" r:id="rId7"/>
    <sheet name="BD" sheetId="5"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10" l="1"/>
  <c r="D16" i="10"/>
  <c r="D15" i="10"/>
  <c r="C15" i="10"/>
  <c r="C9" i="10"/>
  <c r="D9" i="10"/>
  <c r="D8" i="10"/>
  <c r="C8" i="10"/>
  <c r="C31" i="7"/>
  <c r="C34" i="10" s="1"/>
  <c r="C32" i="7"/>
  <c r="C41" i="10" s="1"/>
  <c r="C33" i="7"/>
  <c r="C48" i="10" s="1"/>
  <c r="C34" i="7"/>
  <c r="C54" i="10" s="1"/>
  <c r="C35" i="7"/>
  <c r="C62" i="10" s="1"/>
  <c r="C29" i="7"/>
  <c r="C30" i="7"/>
  <c r="C27" i="10" s="1"/>
  <c r="C28" i="7"/>
  <c r="D61" i="10" l="1"/>
  <c r="C61" i="10"/>
  <c r="D62" i="10"/>
  <c r="D63" i="10" s="1"/>
  <c r="D41" i="10"/>
  <c r="D48" i="10"/>
  <c r="D54" i="10"/>
  <c r="D55" i="10"/>
  <c r="C55" i="10"/>
  <c r="C56" i="10" s="1"/>
  <c r="C47" i="10"/>
  <c r="C33" i="10"/>
  <c r="C35" i="10" s="1"/>
  <c r="C40" i="10"/>
  <c r="D40" i="10"/>
  <c r="D47" i="10"/>
  <c r="D33" i="10"/>
  <c r="D34" i="10"/>
  <c r="C26" i="10"/>
  <c r="C28" i="10" s="1"/>
  <c r="D27" i="10"/>
  <c r="D26" i="10"/>
  <c r="D28" i="10" s="1"/>
  <c r="C63" i="10"/>
  <c r="B58" i="10"/>
  <c r="B51" i="10"/>
  <c r="B44" i="10"/>
  <c r="B37" i="10"/>
  <c r="B30" i="10"/>
  <c r="B23" i="10"/>
  <c r="D17" i="10"/>
  <c r="B12" i="10"/>
  <c r="D10" i="10"/>
  <c r="C10" i="10"/>
  <c r="B5" i="10"/>
  <c r="D8" i="6"/>
  <c r="C8" i="6"/>
  <c r="B45" i="4"/>
  <c r="G47" i="4" s="1"/>
  <c r="B40" i="4"/>
  <c r="G42" i="4" s="1"/>
  <c r="B35" i="4"/>
  <c r="B30" i="4"/>
  <c r="B25" i="4"/>
  <c r="B20" i="4"/>
  <c r="D21" i="4" s="1"/>
  <c r="D56" i="10" l="1"/>
  <c r="D35" i="10"/>
  <c r="C42" i="10"/>
  <c r="C17" i="10"/>
  <c r="D49" i="10"/>
  <c r="C49" i="10"/>
  <c r="D42" i="10"/>
  <c r="B58" i="6"/>
  <c r="B51" i="6"/>
  <c r="D42" i="4"/>
  <c r="F42" i="4"/>
  <c r="C42" i="4" s="1"/>
  <c r="F46" i="4"/>
  <c r="G46" i="4"/>
  <c r="D41" i="4"/>
  <c r="D47" i="4"/>
  <c r="D46" i="4"/>
  <c r="F41" i="4"/>
  <c r="G41" i="4"/>
  <c r="F47" i="4"/>
  <c r="C47" i="4" s="1"/>
  <c r="C46" i="4" l="1"/>
  <c r="C41" i="4"/>
  <c r="D54" i="6" s="1"/>
  <c r="C54" i="6"/>
  <c r="C61" i="6"/>
  <c r="D61" i="6"/>
  <c r="C55" i="6"/>
  <c r="D55" i="6"/>
  <c r="C62" i="6"/>
  <c r="D62" i="6"/>
  <c r="C43" i="4"/>
  <c r="C48" i="4"/>
  <c r="C63" i="6" l="1"/>
  <c r="D63" i="6"/>
  <c r="C56" i="6"/>
  <c r="D56" i="6"/>
  <c r="B42" i="3" l="1"/>
  <c r="B38" i="3"/>
  <c r="D37" i="4" l="1"/>
  <c r="B34" i="3"/>
  <c r="G32" i="4"/>
  <c r="B44" i="6" l="1"/>
  <c r="B37" i="6"/>
  <c r="D36" i="4"/>
  <c r="F37" i="4"/>
  <c r="C37" i="4" s="1"/>
  <c r="G37" i="4"/>
  <c r="F36" i="4"/>
  <c r="G36" i="4"/>
  <c r="F31" i="4"/>
  <c r="G31" i="4"/>
  <c r="D31" i="4"/>
  <c r="D32" i="4"/>
  <c r="F32" i="4"/>
  <c r="B11" i="4"/>
  <c r="B30" i="6"/>
  <c r="B5" i="4"/>
  <c r="B30" i="3"/>
  <c r="B26" i="3"/>
  <c r="B22" i="3"/>
  <c r="D48" i="6" l="1"/>
  <c r="C48" i="6"/>
  <c r="B23" i="6"/>
  <c r="E42" i="4"/>
  <c r="E47" i="4"/>
  <c r="E41" i="4"/>
  <c r="E46" i="4"/>
  <c r="G8" i="4"/>
  <c r="B5" i="6"/>
  <c r="G14" i="4"/>
  <c r="B12" i="6"/>
  <c r="E36" i="4"/>
  <c r="E37" i="4"/>
  <c r="C36" i="4"/>
  <c r="C32" i="4"/>
  <c r="C31" i="4"/>
  <c r="F22" i="4"/>
  <c r="E26" i="4"/>
  <c r="E27" i="4"/>
  <c r="D27" i="4"/>
  <c r="E32" i="4"/>
  <c r="E31" i="4"/>
  <c r="F26" i="4"/>
  <c r="F27" i="4"/>
  <c r="G26" i="4"/>
  <c r="D26" i="4"/>
  <c r="G27" i="4"/>
  <c r="F6" i="4"/>
  <c r="G6" i="4"/>
  <c r="D6" i="4"/>
  <c r="D8" i="4"/>
  <c r="E6" i="4"/>
  <c r="E8" i="4"/>
  <c r="F8" i="4"/>
  <c r="F12" i="4"/>
  <c r="E14" i="4"/>
  <c r="D12" i="4"/>
  <c r="E12" i="4"/>
  <c r="G12" i="4"/>
  <c r="D14" i="4"/>
  <c r="F14" i="4"/>
  <c r="G22" i="4"/>
  <c r="D22" i="4"/>
  <c r="F21" i="4"/>
  <c r="C21" i="4" s="1"/>
  <c r="G21" i="4"/>
  <c r="E21" i="4"/>
  <c r="E22" i="4"/>
  <c r="C4" i="1"/>
  <c r="C47" i="6" l="1"/>
  <c r="C49" i="6" s="1"/>
  <c r="D47" i="6"/>
  <c r="D49" i="6" s="1"/>
  <c r="C38" i="4"/>
  <c r="D40" i="6"/>
  <c r="C40" i="6"/>
  <c r="C33" i="4"/>
  <c r="C41" i="6"/>
  <c r="D41" i="6"/>
  <c r="C22" i="4"/>
  <c r="C27" i="4"/>
  <c r="C26" i="4"/>
  <c r="C14" i="4"/>
  <c r="C12" i="4"/>
  <c r="C13" i="4" s="1"/>
  <c r="C8" i="4"/>
  <c r="C6" i="4"/>
  <c r="C7" i="4" s="1"/>
  <c r="C9" i="4" s="1"/>
  <c r="C15" i="4" l="1"/>
  <c r="C15" i="6"/>
  <c r="D15" i="6"/>
  <c r="C9" i="6"/>
  <c r="D9" i="6"/>
  <c r="C16" i="6"/>
  <c r="D16" i="6"/>
  <c r="C23" i="4"/>
  <c r="D26" i="6"/>
  <c r="C26" i="6"/>
  <c r="D27" i="6"/>
  <c r="C27" i="6"/>
  <c r="C42" i="6"/>
  <c r="D42" i="6"/>
  <c r="C28" i="4"/>
  <c r="D33" i="6"/>
  <c r="C33" i="6"/>
  <c r="D34" i="6"/>
  <c r="C34" i="6"/>
  <c r="C28" i="6" l="1"/>
  <c r="C17" i="6"/>
  <c r="D17" i="6"/>
  <c r="D28" i="6"/>
  <c r="C35" i="6"/>
  <c r="D35" i="6"/>
  <c r="C10" i="6"/>
  <c r="D10" i="6"/>
</calcChain>
</file>

<file path=xl/sharedStrings.xml><?xml version="1.0" encoding="utf-8"?>
<sst xmlns="http://schemas.openxmlformats.org/spreadsheetml/2006/main" count="278" uniqueCount="90">
  <si>
    <t>SBP</t>
  </si>
  <si>
    <t>Nombre de logements</t>
  </si>
  <si>
    <t>Besoin brut habitants</t>
  </si>
  <si>
    <t>Besoin brut visiteurs</t>
  </si>
  <si>
    <t>Total besoin brut</t>
  </si>
  <si>
    <t>Besoin net habitants</t>
  </si>
  <si>
    <t>Besoin net visiteurs</t>
  </si>
  <si>
    <t>Affectation</t>
  </si>
  <si>
    <t>Types de places</t>
  </si>
  <si>
    <t>Habitants</t>
  </si>
  <si>
    <t>Visiteur/clients</t>
  </si>
  <si>
    <t>Surface</t>
  </si>
  <si>
    <t>Unité</t>
  </si>
  <si>
    <t>Unité 2</t>
  </si>
  <si>
    <t>mais minimum un place par logement</t>
  </si>
  <si>
    <t>Nombre de logements:</t>
  </si>
  <si>
    <t>Besoin brut habitants :</t>
  </si>
  <si>
    <t>Besoin brut visiteurs :</t>
  </si>
  <si>
    <r>
      <t>m</t>
    </r>
    <r>
      <rPr>
        <vertAlign val="superscript"/>
        <sz val="10"/>
        <rFont val="Arial"/>
        <family val="2"/>
      </rPr>
      <t>2</t>
    </r>
    <r>
      <rPr>
        <sz val="10"/>
        <color theme="1"/>
        <rFont val="Arial"/>
        <family val="2"/>
      </rPr>
      <t xml:space="preserve"> de SBP</t>
    </r>
  </si>
  <si>
    <r>
      <t>SBP (m</t>
    </r>
    <r>
      <rPr>
        <vertAlign val="superscript"/>
        <sz val="10"/>
        <rFont val="Arial"/>
        <family val="2"/>
      </rPr>
      <t>2</t>
    </r>
    <r>
      <rPr>
        <sz val="10"/>
        <color theme="1"/>
        <rFont val="Arial"/>
        <family val="2"/>
      </rPr>
      <t>) :</t>
    </r>
  </si>
  <si>
    <t>Services à nombreuse clientèle</t>
  </si>
  <si>
    <t>Besoin brut employés :</t>
  </si>
  <si>
    <t>Places visiteurs et clients:</t>
  </si>
  <si>
    <t>Autres services</t>
  </si>
  <si>
    <t>Magasins à nombreuse clientèle</t>
  </si>
  <si>
    <r>
      <t>m</t>
    </r>
    <r>
      <rPr>
        <vertAlign val="superscript"/>
        <sz val="10"/>
        <rFont val="Arial"/>
        <family val="2"/>
      </rPr>
      <t>2</t>
    </r>
    <r>
      <rPr>
        <sz val="10"/>
        <color theme="1"/>
        <rFont val="Arial"/>
        <family val="2"/>
      </rPr>
      <t xml:space="preserve"> de SV</t>
    </r>
  </si>
  <si>
    <t>Surface de vente (m2) :</t>
  </si>
  <si>
    <t>Autres magasins</t>
  </si>
  <si>
    <t>Industrie et artisanat</t>
  </si>
  <si>
    <t>Entrepôts et dépôts</t>
  </si>
  <si>
    <t>Type de localisation</t>
  </si>
  <si>
    <t>log. Min</t>
  </si>
  <si>
    <t>log. Max</t>
  </si>
  <si>
    <t>acti. Min</t>
  </si>
  <si>
    <t>acti max</t>
  </si>
  <si>
    <t>I</t>
  </si>
  <si>
    <t>II</t>
  </si>
  <si>
    <t>III</t>
  </si>
  <si>
    <t>IV</t>
  </si>
  <si>
    <t>V</t>
  </si>
  <si>
    <t>VI</t>
  </si>
  <si>
    <t>Un facteur de réduction peut s'appliquer pour les logements avec encadrement ou étudiants. Contacter la commune.</t>
  </si>
  <si>
    <t>Un facteur de réduction peut s'appliquer en lien avec la législation sur l'environnement (notamment OPB ou Opair) ou la sauvegarde du patrimoine (notamment mise sous protection ou ISOS). Contacter la commune ou les services compétents.</t>
  </si>
  <si>
    <t>Total du besoin net</t>
  </si>
  <si>
    <t>5a</t>
  </si>
  <si>
    <t>Définition de l'emplacement du projet</t>
  </si>
  <si>
    <r>
      <t>N</t>
    </r>
    <r>
      <rPr>
        <vertAlign val="superscript"/>
        <sz val="10"/>
        <color theme="1"/>
        <rFont val="Arial"/>
        <family val="2"/>
      </rPr>
      <t>o(s)</t>
    </r>
    <r>
      <rPr>
        <sz val="10"/>
        <color theme="1"/>
        <rFont val="Arial"/>
        <family val="2"/>
      </rPr>
      <t xml:space="preserve"> de la/des parcelle(s) du projet:</t>
    </r>
  </si>
  <si>
    <t>Neuchâtel</t>
  </si>
  <si>
    <t>Affectation activités</t>
  </si>
  <si>
    <t>Besoin brut total</t>
  </si>
  <si>
    <t>Un facteur de réduction peut s'appliquer en lien avec une utilisation multiple</t>
  </si>
  <si>
    <t>Affectation logements</t>
  </si>
  <si>
    <t>Logements standards</t>
  </si>
  <si>
    <t>Logements avec encadrement ou étudiants</t>
  </si>
  <si>
    <t>Type(s) de logement(s) prévu(s):</t>
  </si>
  <si>
    <t>Règle: besoin brut habitant doit être plus grand ou égal au nombre de logements. Si non, prendre le nombre de logements.</t>
  </si>
  <si>
    <t>Ratios appliqués:</t>
  </si>
  <si>
    <t>Type(s) d'activité(s) prévu(s):</t>
  </si>
  <si>
    <t>Besoin net employé-e-s</t>
  </si>
  <si>
    <t>Besoin brut employé-e-s</t>
  </si>
  <si>
    <t>Besoin brut visiteurs et client-e-s</t>
  </si>
  <si>
    <t>Min.</t>
  </si>
  <si>
    <t>Max.</t>
  </si>
  <si>
    <t>Calcul du besoin brut</t>
  </si>
  <si>
    <t>Calcul du besoin net</t>
  </si>
  <si>
    <t>Calcul du besoin net réduit</t>
  </si>
  <si>
    <t>Norme VSS</t>
  </si>
  <si>
    <t>Types de localisation</t>
  </si>
  <si>
    <t>Facteurs de réduction</t>
  </si>
  <si>
    <t>Étape 1 : définition du besoin brut</t>
  </si>
  <si>
    <t>Étape 2 : définition du besoin net</t>
  </si>
  <si>
    <r>
      <t xml:space="preserve">Fourchette du type de localisation </t>
    </r>
    <r>
      <rPr>
        <sz val="10"/>
        <color rgb="FF00B0F0"/>
        <rFont val="Arial"/>
        <family val="2"/>
      </rPr>
      <t>[XX]</t>
    </r>
  </si>
  <si>
    <t>Détails du projet</t>
  </si>
  <si>
    <t>Le nombre de place à réaliser est compris entre:</t>
  </si>
  <si>
    <t>Le nombre de places à réaliser est de:</t>
  </si>
  <si>
    <t>Nombre de places à réaliser</t>
  </si>
  <si>
    <t>Un facteur de réduction peut s'appliquer en lien avec un plan de mobilité. Consulter le règlement communal d'affectation des zones</t>
  </si>
  <si>
    <t>La/es parcelle(s) du projet se situe(nt) dans le type de localisation suivant :</t>
  </si>
  <si>
    <t>Faire une interaction avec la couche Types de localisation.</t>
  </si>
  <si>
    <t>Besoin brut habitants rectifié</t>
  </si>
  <si>
    <t>Facteur de réduction plan de mobilité (art. 31)</t>
  </si>
  <si>
    <t>Facteur de réduction utilisation multiple (art. 32)</t>
  </si>
  <si>
    <t>Facteur de réduction protection de l'environnement et savegarde du patrimoine (art. 33)</t>
  </si>
  <si>
    <t>Facteur de réduction logements particuliers (art. 34)</t>
  </si>
  <si>
    <t>Total des facteurs de réduction</t>
  </si>
  <si>
    <t>Définition du besoin net réduit</t>
  </si>
  <si>
    <t>Ne peuvent pas être supérieurs à 100%</t>
  </si>
  <si>
    <t>Ne peut pas être supérieur à 50%</t>
  </si>
  <si>
    <t>Facteur de réduction éventuel, si non pertinent indiquer 0:</t>
  </si>
  <si>
    <t>Des facteurs de réduction peuvent être appliqués au besoin net, par le réquérant ou par la commune (articles 31 à 34 du RELConstr.). Les facteurs de réduction sont à porter en déduction du besoin net. Le résultat obtenu se nomme le besoin net réduit. 
Les facteurs de réduction peuvent intervenir lors de l'examen du dossier par la commune ou les services compétents, notamment en ce qui concerne la législation sur l'environnement et la sauvegarde du patrimoine. 
Pour les logements avec encadrements ou étudiants, il convient de prendre contact avec la commune pour déterminer si un facteur de réduction s'applique.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</si>
</sst>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6" x14ac:knownFonts="1">
    <font>
      <sz val="10"/>
      <color theme="1"/>
      <name val="Arial"/>
      <family val="2"/>
    </font>
    <font>
      <b/>
      <sz val="10"/>
      <color theme="1"/>
      <name val="Arial"/>
      <family val="2"/>
    </font>
    <font>
      <b/>
      <sz val="10"/>
      <name val="Arial"/>
      <family val="2"/>
    </font>
    <font>
      <vertAlign val="superscript"/>
      <sz val="10"/>
      <name val="Arial"/>
      <family val="2"/>
    </font>
    <font>
      <b/>
      <sz val="10"/>
      <name val="Arial Narrow"/>
      <family val="2"/>
    </font>
    <font>
      <sz val="10"/>
      <name val="Arial Narrow"/>
      <family val="2"/>
    </font>
    <font>
      <i/>
      <sz val="10"/>
      <color rgb="FF000000"/>
      <name val="Calibri"/>
      <family val="2"/>
    </font>
    <font>
      <i/>
      <sz val="10"/>
      <color rgb="FFFF0000"/>
      <name val="Arial"/>
      <family val="2"/>
    </font>
    <font>
      <i/>
      <sz val="10"/>
      <color theme="1"/>
      <name val="Arial"/>
      <family val="2"/>
    </font>
    <font>
      <vertAlign val="superscript"/>
      <sz val="10"/>
      <color theme="1"/>
      <name val="Arial"/>
      <family val="2"/>
    </font>
    <font>
      <i/>
      <sz val="9"/>
      <name val="Arial"/>
      <family val="2"/>
    </font>
    <font>
      <sz val="9"/>
      <name val="Arial"/>
      <family val="2"/>
    </font>
    <font>
      <sz val="10"/>
      <name val="Arial"/>
      <family val="2"/>
    </font>
    <font>
      <sz val="10"/>
      <color rgb="FF00B0F0"/>
      <name val="Arial"/>
      <family val="2"/>
    </font>
    <font>
      <sz val="10"/>
      <color rgb="FFFF0000"/>
      <name val="Arial"/>
      <family val="2"/>
    </font>
    <font>
      <sz val="10"/>
      <color theme="0"/>
      <name val="Arial"/>
      <family val="2"/>
    </font>
  </fonts>
  <fills count="10">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CCECFF"/>
        <bgColor indexed="64"/>
      </patternFill>
    </fill>
    <fill>
      <patternFill patternType="solid">
        <fgColor theme="0" tint="-0.14999847407452621"/>
        <bgColor indexed="64"/>
      </patternFill>
    </fill>
    <fill>
      <patternFill patternType="solid">
        <fgColor rgb="FF000B6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thin">
        <color indexed="64"/>
      </right>
      <top/>
      <bottom/>
      <diagonal/>
    </border>
    <border>
      <left style="thin">
        <color indexed="64"/>
      </left>
      <right style="thin">
        <color theme="0" tint="-0.499984740745262"/>
      </right>
      <top/>
      <bottom/>
      <diagonal/>
    </border>
    <border>
      <left/>
      <right style="thin">
        <color indexed="64"/>
      </right>
      <top/>
      <bottom style="thin">
        <color indexed="64"/>
      </bottom>
      <diagonal/>
    </border>
    <border>
      <left style="thin">
        <color indexed="64"/>
      </left>
      <right style="thin">
        <color theme="0" tint="-0.499984740745262"/>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16">
    <xf numFmtId="0" fontId="0" fillId="0" borderId="0" xfId="0"/>
    <xf numFmtId="0" fontId="0" fillId="0" borderId="0" xfId="0" applyAlignment="1" applyProtection="1">
      <alignment vertical="center"/>
      <protection hidden="1"/>
    </xf>
    <xf numFmtId="0" fontId="0" fillId="2" borderId="0" xfId="0" applyFill="1" applyAlignment="1" applyProtection="1">
      <alignment vertical="center"/>
      <protection hidden="1"/>
    </xf>
    <xf numFmtId="0" fontId="0" fillId="3" borderId="0" xfId="0" applyFill="1" applyAlignment="1" applyProtection="1">
      <alignment vertical="center"/>
      <protection hidden="1"/>
    </xf>
    <xf numFmtId="0" fontId="2" fillId="0" borderId="0" xfId="0" applyFont="1" applyAlignment="1" applyProtection="1">
      <alignment vertical="center"/>
      <protection hidden="1"/>
    </xf>
    <xf numFmtId="0" fontId="2" fillId="2" borderId="0" xfId="0" applyFont="1" applyFill="1" applyAlignment="1" applyProtection="1">
      <alignment vertical="center"/>
      <protection hidden="1"/>
    </xf>
    <xf numFmtId="0" fontId="2" fillId="3" borderId="0" xfId="0" applyFont="1" applyFill="1" applyAlignment="1" applyProtection="1">
      <alignment vertical="center"/>
      <protection hidden="1"/>
    </xf>
    <xf numFmtId="0" fontId="0" fillId="0" borderId="0" xfId="0" applyProtection="1">
      <protection hidden="1"/>
    </xf>
    <xf numFmtId="0" fontId="4" fillId="4" borderId="3" xfId="0" applyFont="1" applyFill="1" applyBorder="1" applyAlignment="1" applyProtection="1">
      <protection hidden="1"/>
    </xf>
    <xf numFmtId="0" fontId="4" fillId="4" borderId="4" xfId="0" applyFont="1" applyFill="1" applyBorder="1" applyAlignment="1" applyProtection="1">
      <alignment horizontal="center" vertical="center" wrapText="1"/>
      <protection hidden="1"/>
    </xf>
    <xf numFmtId="0" fontId="4" fillId="4" borderId="3" xfId="0" applyFont="1" applyFill="1" applyBorder="1" applyAlignment="1" applyProtection="1">
      <alignment horizontal="center" vertical="center" wrapText="1"/>
      <protection hidden="1"/>
    </xf>
    <xf numFmtId="0" fontId="4" fillId="4" borderId="0" xfId="0" applyFont="1" applyFill="1" applyBorder="1" applyAlignment="1" applyProtection="1">
      <alignment horizontal="center" vertical="center" wrapText="1"/>
      <protection hidden="1"/>
    </xf>
    <xf numFmtId="0" fontId="4" fillId="5" borderId="3" xfId="0" applyFont="1" applyFill="1" applyBorder="1" applyAlignment="1" applyProtection="1">
      <alignment horizontal="center" vertical="center" wrapText="1"/>
      <protection hidden="1"/>
    </xf>
    <xf numFmtId="9" fontId="5" fillId="5" borderId="4" xfId="0" applyNumberFormat="1" applyFont="1" applyFill="1" applyBorder="1" applyAlignment="1" applyProtection="1">
      <alignment horizontal="center" vertical="center" wrapText="1"/>
      <protection hidden="1"/>
    </xf>
    <xf numFmtId="9" fontId="5" fillId="5" borderId="3" xfId="0" applyNumberFormat="1" applyFont="1" applyFill="1" applyBorder="1" applyAlignment="1" applyProtection="1">
      <alignment horizontal="center" vertical="center" wrapText="1"/>
      <protection hidden="1"/>
    </xf>
    <xf numFmtId="9" fontId="5" fillId="5" borderId="0" xfId="0" applyNumberFormat="1" applyFont="1" applyFill="1" applyBorder="1" applyAlignment="1" applyProtection="1">
      <alignment horizontal="center" vertical="center" wrapText="1"/>
      <protection hidden="1"/>
    </xf>
    <xf numFmtId="0" fontId="4" fillId="0" borderId="3" xfId="0" applyFont="1" applyFill="1" applyBorder="1" applyAlignment="1" applyProtection="1">
      <alignment horizontal="center" vertical="center" wrapText="1"/>
      <protection hidden="1"/>
    </xf>
    <xf numFmtId="9" fontId="5" fillId="4" borderId="4" xfId="0" applyNumberFormat="1" applyFont="1" applyFill="1" applyBorder="1" applyAlignment="1" applyProtection="1">
      <alignment horizontal="center" vertical="center" wrapText="1"/>
      <protection hidden="1"/>
    </xf>
    <xf numFmtId="9" fontId="5" fillId="4" borderId="3" xfId="0" applyNumberFormat="1" applyFont="1" applyFill="1" applyBorder="1" applyAlignment="1" applyProtection="1">
      <alignment horizontal="center" vertical="center" wrapText="1"/>
      <protection hidden="1"/>
    </xf>
    <xf numFmtId="9" fontId="5" fillId="4" borderId="0" xfId="0" applyNumberFormat="1" applyFont="1" applyFill="1" applyBorder="1" applyAlignment="1" applyProtection="1">
      <alignment horizontal="center" vertical="center" wrapText="1"/>
      <protection hidden="1"/>
    </xf>
    <xf numFmtId="9" fontId="5" fillId="5" borderId="4" xfId="0" applyNumberFormat="1" applyFont="1" applyFill="1" applyBorder="1" applyAlignment="1" applyProtection="1">
      <alignment horizontal="center" vertical="center"/>
      <protection hidden="1"/>
    </xf>
    <xf numFmtId="9" fontId="5" fillId="5" borderId="3" xfId="0" applyNumberFormat="1" applyFont="1" applyFill="1" applyBorder="1" applyAlignment="1" applyProtection="1">
      <alignment horizontal="center" vertical="center"/>
      <protection hidden="1"/>
    </xf>
    <xf numFmtId="9" fontId="5" fillId="5" borderId="0" xfId="0" applyNumberFormat="1" applyFont="1" applyFill="1" applyBorder="1" applyAlignment="1" applyProtection="1">
      <alignment horizontal="center" vertical="center"/>
      <protection hidden="1"/>
    </xf>
    <xf numFmtId="0" fontId="4" fillId="0" borderId="5" xfId="0" applyFont="1" applyFill="1" applyBorder="1" applyAlignment="1" applyProtection="1">
      <alignment horizontal="center" vertical="center" wrapText="1"/>
      <protection hidden="1"/>
    </xf>
    <xf numFmtId="9" fontId="5" fillId="4" borderId="6" xfId="0" applyNumberFormat="1" applyFont="1" applyFill="1" applyBorder="1" applyAlignment="1" applyProtection="1">
      <alignment horizontal="center" vertical="center"/>
      <protection hidden="1"/>
    </xf>
    <xf numFmtId="9" fontId="5" fillId="4" borderId="5" xfId="0" applyNumberFormat="1" applyFont="1" applyFill="1" applyBorder="1" applyAlignment="1" applyProtection="1">
      <alignment horizontal="center" vertical="center"/>
      <protection hidden="1"/>
    </xf>
    <xf numFmtId="9" fontId="5" fillId="4" borderId="7" xfId="0" applyNumberFormat="1" applyFont="1" applyFill="1" applyBorder="1" applyAlignment="1" applyProtection="1">
      <alignment horizontal="center" vertical="center"/>
      <protection hidden="1"/>
    </xf>
    <xf numFmtId="0" fontId="0" fillId="4" borderId="0" xfId="0" applyFill="1" applyBorder="1" applyAlignment="1">
      <alignment vertical="center"/>
    </xf>
    <xf numFmtId="0" fontId="0" fillId="4" borderId="0" xfId="0" applyFill="1" applyBorder="1" applyAlignment="1">
      <alignment horizontal="center" vertical="center"/>
    </xf>
    <xf numFmtId="0" fontId="7" fillId="4" borderId="0" xfId="0" applyFont="1" applyFill="1" applyBorder="1" applyAlignment="1">
      <alignment vertical="center"/>
    </xf>
    <xf numFmtId="0" fontId="6" fillId="4" borderId="0" xfId="0" applyFont="1" applyFill="1" applyBorder="1" applyAlignment="1">
      <alignment horizontal="left" vertical="center"/>
    </xf>
    <xf numFmtId="0" fontId="8" fillId="4" borderId="0" xfId="0" applyFont="1" applyFill="1" applyBorder="1" applyAlignment="1">
      <alignment vertical="center"/>
    </xf>
    <xf numFmtId="0" fontId="0" fillId="6" borderId="0" xfId="0" applyFill="1" applyBorder="1" applyAlignment="1">
      <alignment vertical="center"/>
    </xf>
    <xf numFmtId="0" fontId="0" fillId="7" borderId="0" xfId="0" applyFill="1" applyBorder="1" applyAlignment="1">
      <alignment vertical="center"/>
    </xf>
    <xf numFmtId="0" fontId="1" fillId="4" borderId="0" xfId="0" applyFont="1" applyFill="1" applyBorder="1" applyAlignment="1">
      <alignment horizontal="center" vertical="center"/>
    </xf>
    <xf numFmtId="0" fontId="10" fillId="4" borderId="0" xfId="0" applyFont="1" applyFill="1" applyAlignment="1" applyProtection="1">
      <alignment horizontal="right" vertical="center"/>
      <protection hidden="1"/>
    </xf>
    <xf numFmtId="0" fontId="10" fillId="4" borderId="0" xfId="0" applyFont="1" applyFill="1" applyAlignment="1" applyProtection="1">
      <alignment horizontal="left" vertical="center"/>
      <protection hidden="1"/>
    </xf>
    <xf numFmtId="0" fontId="11" fillId="4" borderId="0" xfId="0" applyFont="1" applyFill="1" applyAlignment="1" applyProtection="1">
      <alignment horizontal="right" vertical="center"/>
      <protection hidden="1"/>
    </xf>
    <xf numFmtId="0" fontId="11" fillId="4" borderId="0" xfId="0" applyFont="1" applyFill="1" applyAlignment="1" applyProtection="1">
      <alignment horizontal="left" vertical="center"/>
      <protection hidden="1"/>
    </xf>
    <xf numFmtId="164" fontId="2" fillId="7" borderId="1" xfId="0" applyNumberFormat="1" applyFont="1" applyFill="1" applyBorder="1" applyAlignment="1">
      <alignment horizontal="right"/>
    </xf>
    <xf numFmtId="0" fontId="12" fillId="4" borderId="0" xfId="0" applyFont="1" applyFill="1"/>
    <xf numFmtId="0" fontId="12" fillId="4" borderId="0" xfId="0" applyFont="1" applyFill="1" applyBorder="1"/>
    <xf numFmtId="0" fontId="12" fillId="4" borderId="0" xfId="0" applyFont="1" applyFill="1" applyBorder="1" applyAlignment="1"/>
    <xf numFmtId="0" fontId="12" fillId="4" borderId="0" xfId="0" applyFont="1" applyFill="1" applyBorder="1" applyAlignment="1">
      <alignment horizontal="center"/>
    </xf>
    <xf numFmtId="0" fontId="12" fillId="4" borderId="1" xfId="0" applyFont="1" applyFill="1" applyBorder="1"/>
    <xf numFmtId="0" fontId="2" fillId="4" borderId="1" xfId="0" applyFont="1" applyFill="1" applyBorder="1"/>
    <xf numFmtId="0" fontId="2" fillId="4" borderId="0" xfId="0" applyFont="1" applyFill="1" applyBorder="1"/>
    <xf numFmtId="2" fontId="2" fillId="4" borderId="0" xfId="0" applyNumberFormat="1" applyFont="1" applyFill="1" applyBorder="1" applyAlignment="1">
      <alignment horizontal="right"/>
    </xf>
    <xf numFmtId="0" fontId="12" fillId="4" borderId="0" xfId="0" applyFont="1" applyFill="1" applyBorder="1" applyAlignment="1">
      <alignment wrapText="1"/>
    </xf>
    <xf numFmtId="0" fontId="2" fillId="4" borderId="2" xfId="0" applyFont="1" applyFill="1" applyBorder="1" applyAlignment="1"/>
    <xf numFmtId="0" fontId="12" fillId="4" borderId="9" xfId="0" applyFont="1" applyFill="1" applyBorder="1"/>
    <xf numFmtId="164" fontId="12" fillId="7" borderId="9" xfId="0" quotePrefix="1" applyNumberFormat="1" applyFont="1" applyFill="1" applyBorder="1" applyAlignment="1" applyProtection="1">
      <alignment horizontal="right" vertical="center"/>
      <protection hidden="1"/>
    </xf>
    <xf numFmtId="0" fontId="0" fillId="4" borderId="0" xfId="0" applyFill="1" applyBorder="1"/>
    <xf numFmtId="0" fontId="0" fillId="4" borderId="0" xfId="0" applyFill="1"/>
    <xf numFmtId="3" fontId="12" fillId="7" borderId="1" xfId="0" quotePrefix="1" applyNumberFormat="1" applyFont="1" applyFill="1" applyBorder="1" applyAlignment="1" applyProtection="1">
      <alignment horizontal="right" vertical="center"/>
      <protection hidden="1"/>
    </xf>
    <xf numFmtId="0" fontId="1" fillId="4" borderId="0" xfId="0" applyFont="1" applyFill="1" applyBorder="1" applyAlignment="1">
      <alignment horizontal="center"/>
    </xf>
    <xf numFmtId="0" fontId="12" fillId="4" borderId="0" xfId="0" applyFont="1" applyFill="1" applyBorder="1" applyAlignment="1">
      <alignment vertical="center"/>
    </xf>
    <xf numFmtId="0" fontId="1" fillId="4" borderId="0" xfId="0" applyFont="1" applyFill="1" applyBorder="1" applyAlignment="1">
      <alignment vertical="center"/>
    </xf>
    <xf numFmtId="0" fontId="0" fillId="4" borderId="1" xfId="0" applyFill="1" applyBorder="1" applyAlignment="1">
      <alignment horizontal="center" vertical="center"/>
    </xf>
    <xf numFmtId="0" fontId="0" fillId="4" borderId="1" xfId="0" applyFill="1" applyBorder="1" applyAlignment="1">
      <alignment vertical="center"/>
    </xf>
    <xf numFmtId="0" fontId="1" fillId="4" borderId="1" xfId="0" applyFont="1" applyFill="1" applyBorder="1" applyAlignment="1">
      <alignment vertical="center"/>
    </xf>
    <xf numFmtId="0" fontId="1" fillId="7" borderId="1" xfId="0" applyFont="1" applyFill="1" applyBorder="1" applyAlignment="1">
      <alignment vertical="center"/>
    </xf>
    <xf numFmtId="165" fontId="0" fillId="7" borderId="1" xfId="0" applyNumberFormat="1" applyFill="1" applyBorder="1" applyAlignment="1">
      <alignment vertical="center"/>
    </xf>
    <xf numFmtId="165" fontId="1" fillId="7" borderId="1" xfId="0" applyNumberFormat="1" applyFont="1" applyFill="1" applyBorder="1" applyAlignment="1">
      <alignment vertical="center"/>
    </xf>
    <xf numFmtId="0" fontId="0" fillId="4" borderId="0" xfId="0" applyFill="1" applyAlignment="1">
      <alignment vertical="center"/>
    </xf>
    <xf numFmtId="3" fontId="0" fillId="6" borderId="1" xfId="0" applyNumberFormat="1" applyFill="1" applyBorder="1" applyAlignment="1">
      <alignment vertical="center"/>
    </xf>
    <xf numFmtId="0" fontId="0" fillId="6" borderId="1" xfId="0" applyFill="1" applyBorder="1" applyAlignment="1">
      <alignment vertical="center"/>
    </xf>
    <xf numFmtId="9" fontId="0" fillId="7" borderId="1" xfId="0" applyNumberFormat="1" applyFill="1" applyBorder="1" applyAlignment="1">
      <alignment horizontal="center" vertical="center"/>
    </xf>
    <xf numFmtId="0" fontId="13" fillId="4" borderId="0" xfId="0" applyFont="1" applyFill="1" applyBorder="1" applyAlignment="1">
      <alignment vertical="center" wrapText="1"/>
    </xf>
    <xf numFmtId="0" fontId="12" fillId="7" borderId="0" xfId="0" applyFont="1" applyFill="1"/>
    <xf numFmtId="0" fontId="0" fillId="7" borderId="0" xfId="0" applyFill="1"/>
    <xf numFmtId="0" fontId="1" fillId="4" borderId="0" xfId="0" applyFont="1" applyFill="1" applyBorder="1" applyAlignment="1">
      <alignment horizontal="center" vertical="center"/>
    </xf>
    <xf numFmtId="0" fontId="0" fillId="4" borderId="1" xfId="0" applyFill="1" applyBorder="1" applyAlignment="1">
      <alignment horizontal="left" vertical="center" wrapText="1"/>
    </xf>
    <xf numFmtId="0" fontId="0" fillId="4" borderId="1" xfId="0" applyFill="1" applyBorder="1" applyAlignment="1">
      <alignment horizontal="left" vertical="center"/>
    </xf>
    <xf numFmtId="0" fontId="6" fillId="4" borderId="0" xfId="0" applyFont="1" applyFill="1" applyBorder="1" applyAlignment="1">
      <alignment vertical="center"/>
    </xf>
    <xf numFmtId="0" fontId="14" fillId="4" borderId="9" xfId="0" applyFont="1" applyFill="1" applyBorder="1"/>
    <xf numFmtId="165" fontId="12" fillId="7" borderId="1" xfId="0" quotePrefix="1" applyNumberFormat="1" applyFont="1" applyFill="1" applyBorder="1" applyAlignment="1" applyProtection="1">
      <alignment horizontal="right" vertical="center"/>
      <protection hidden="1"/>
    </xf>
    <xf numFmtId="164" fontId="14" fillId="7" borderId="9" xfId="0" quotePrefix="1" applyNumberFormat="1" applyFont="1" applyFill="1" applyBorder="1" applyAlignment="1" applyProtection="1">
      <alignment horizontal="right" vertical="center"/>
      <protection hidden="1"/>
    </xf>
    <xf numFmtId="0" fontId="12" fillId="0" borderId="0" xfId="0" applyFont="1" applyFill="1" applyBorder="1"/>
    <xf numFmtId="0" fontId="14" fillId="4" borderId="11" xfId="0" applyFont="1" applyFill="1" applyBorder="1"/>
    <xf numFmtId="164" fontId="0" fillId="7" borderId="1" xfId="0" applyNumberFormat="1" applyFill="1" applyBorder="1" applyAlignment="1">
      <alignment vertical="center"/>
    </xf>
    <xf numFmtId="164" fontId="1" fillId="7" borderId="1" xfId="0" applyNumberFormat="1" applyFont="1" applyFill="1" applyBorder="1" applyAlignment="1">
      <alignment vertical="center"/>
    </xf>
    <xf numFmtId="0" fontId="0" fillId="4" borderId="1" xfId="0" applyFill="1" applyBorder="1" applyAlignment="1">
      <alignment horizontal="left"/>
    </xf>
    <xf numFmtId="0" fontId="0" fillId="0" borderId="1" xfId="0" applyBorder="1" applyAlignment="1" applyProtection="1">
      <alignment horizontal="left" vertical="center" indent="1"/>
      <protection hidden="1"/>
    </xf>
    <xf numFmtId="0" fontId="0" fillId="0" borderId="1" xfId="0" applyFill="1" applyBorder="1"/>
    <xf numFmtId="10" fontId="0" fillId="0" borderId="0" xfId="0" applyNumberFormat="1"/>
    <xf numFmtId="0" fontId="0" fillId="0" borderId="1" xfId="0" applyBorder="1" applyAlignment="1" applyProtection="1">
      <alignment horizontal="left" vertical="center"/>
      <protection hidden="1"/>
    </xf>
    <xf numFmtId="9" fontId="0" fillId="6" borderId="1" xfId="0" applyNumberFormat="1" applyFill="1" applyBorder="1"/>
    <xf numFmtId="9" fontId="0" fillId="7" borderId="1" xfId="0" applyNumberFormat="1" applyFill="1" applyBorder="1"/>
    <xf numFmtId="9" fontId="0" fillId="6" borderId="1" xfId="0" applyNumberFormat="1" applyFill="1" applyBorder="1" applyAlignment="1">
      <alignment horizontal="right"/>
    </xf>
    <xf numFmtId="9" fontId="0" fillId="6" borderId="1" xfId="0" applyNumberFormat="1" applyFill="1" applyBorder="1" applyAlignment="1">
      <alignment horizontal="right" vertical="center"/>
    </xf>
    <xf numFmtId="0" fontId="1" fillId="4" borderId="0" xfId="0" applyFont="1" applyFill="1" applyBorder="1" applyAlignment="1">
      <alignment horizontal="center" vertical="center"/>
    </xf>
    <xf numFmtId="0" fontId="0" fillId="4" borderId="0" xfId="0" applyFill="1" applyBorder="1" applyAlignment="1">
      <alignment horizontal="right" vertical="center" textRotation="90"/>
    </xf>
    <xf numFmtId="0" fontId="0" fillId="6" borderId="8" xfId="0" applyFont="1" applyFill="1" applyBorder="1" applyAlignment="1">
      <alignment horizontal="left" vertical="center"/>
    </xf>
    <xf numFmtId="0" fontId="0" fillId="6" borderId="10" xfId="0" applyFont="1" applyFill="1" applyBorder="1" applyAlignment="1">
      <alignment horizontal="left" vertical="center"/>
    </xf>
    <xf numFmtId="0" fontId="0" fillId="4" borderId="8" xfId="0" applyFont="1" applyFill="1" applyBorder="1" applyAlignment="1">
      <alignment horizontal="center" vertical="center"/>
    </xf>
    <xf numFmtId="0" fontId="0" fillId="4" borderId="10" xfId="0" applyFont="1" applyFill="1" applyBorder="1" applyAlignment="1">
      <alignment horizontal="center" vertical="center"/>
    </xf>
    <xf numFmtId="0" fontId="7" fillId="4" borderId="0" xfId="0" applyFont="1" applyFill="1" applyBorder="1" applyAlignment="1">
      <alignment horizontal="left" vertical="center" wrapText="1"/>
    </xf>
    <xf numFmtId="0" fontId="12" fillId="4" borderId="0" xfId="0" applyFont="1" applyFill="1" applyBorder="1" applyAlignment="1">
      <alignment horizontal="left" indent="2"/>
    </xf>
    <xf numFmtId="0" fontId="12" fillId="4" borderId="1" xfId="0" applyFont="1" applyFill="1" applyBorder="1" applyAlignment="1">
      <alignment horizontal="center"/>
    </xf>
    <xf numFmtId="0" fontId="2" fillId="4" borderId="0" xfId="0" applyFont="1" applyFill="1" applyBorder="1" applyAlignment="1">
      <alignment horizontal="center"/>
    </xf>
    <xf numFmtId="0" fontId="12" fillId="8" borderId="8" xfId="0" applyFont="1" applyFill="1" applyBorder="1" applyAlignment="1">
      <alignment horizontal="center"/>
    </xf>
    <xf numFmtId="0" fontId="12" fillId="8" borderId="10" xfId="0" applyFont="1" applyFill="1" applyBorder="1" applyAlignment="1">
      <alignment horizontal="center"/>
    </xf>
    <xf numFmtId="0" fontId="12" fillId="8" borderId="8" xfId="0" applyFont="1" applyFill="1" applyBorder="1" applyAlignment="1">
      <alignment horizontal="left"/>
    </xf>
    <xf numFmtId="0" fontId="12" fillId="8" borderId="10" xfId="0" applyFont="1" applyFill="1" applyBorder="1" applyAlignment="1">
      <alignment horizontal="left"/>
    </xf>
    <xf numFmtId="0" fontId="0" fillId="4" borderId="1" xfId="0" applyFill="1" applyBorder="1" applyAlignment="1">
      <alignment horizontal="left" vertical="center"/>
    </xf>
    <xf numFmtId="0" fontId="2" fillId="4" borderId="0" xfId="0" applyFont="1" applyFill="1" applyBorder="1" applyAlignment="1">
      <alignment horizontal="center" vertical="center"/>
    </xf>
    <xf numFmtId="0" fontId="0" fillId="8" borderId="1" xfId="0" applyFill="1" applyBorder="1" applyAlignment="1">
      <alignment horizontal="left" vertical="center"/>
    </xf>
    <xf numFmtId="0" fontId="12" fillId="4" borderId="1" xfId="0" applyFont="1" applyFill="1" applyBorder="1" applyAlignment="1">
      <alignment horizontal="center" vertical="center"/>
    </xf>
    <xf numFmtId="0" fontId="15" fillId="9" borderId="8" xfId="0" applyFont="1" applyFill="1" applyBorder="1" applyAlignment="1">
      <alignment horizontal="left" vertical="center"/>
    </xf>
    <xf numFmtId="0" fontId="15" fillId="9" borderId="10" xfId="0" applyFont="1" applyFill="1" applyBorder="1" applyAlignment="1">
      <alignment horizontal="left" vertical="center"/>
    </xf>
    <xf numFmtId="0" fontId="0" fillId="4" borderId="0" xfId="0" applyFill="1" applyBorder="1" applyAlignment="1">
      <alignment horizontal="center"/>
    </xf>
    <xf numFmtId="0" fontId="14" fillId="4" borderId="0" xfId="0" applyFont="1" applyFill="1" applyBorder="1" applyAlignment="1">
      <alignment horizontal="center" vertical="center" wrapText="1"/>
    </xf>
    <xf numFmtId="0" fontId="0" fillId="4" borderId="0" xfId="0" applyFont="1" applyFill="1" applyBorder="1" applyAlignment="1">
      <alignment horizontal="left" vertical="center" wrapText="1"/>
    </xf>
    <xf numFmtId="0" fontId="1" fillId="4" borderId="0" xfId="0" applyFont="1" applyFill="1" applyBorder="1" applyAlignment="1">
      <alignment horizontal="left"/>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colors>
    <mruColors>
      <color rgb="FFCCECFF"/>
      <color rgb="FFFFFFCC"/>
      <color rgb="FF000B60"/>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Feuil3!A1"/></Relationships>
</file>

<file path=xl/drawings/_rels/drawing2.xml.rels><?xml version="1.0" encoding="UTF-8" standalone="yes"?>
<Relationships xmlns="http://schemas.openxmlformats.org/package/2006/relationships"><Relationship Id="rId1" Type="http://schemas.openxmlformats.org/officeDocument/2006/relationships/hyperlink" Target="#Feuil4!A1"/></Relationships>
</file>

<file path=xl/drawings/_rels/drawing3.xml.rels><?xml version="1.0" encoding="UTF-8" standalone="yes"?>
<Relationships xmlns="http://schemas.openxmlformats.org/package/2006/relationships"><Relationship Id="rId1" Type="http://schemas.openxmlformats.org/officeDocument/2006/relationships/hyperlink" Target="#Feuil6!A1"/></Relationships>
</file>

<file path=xl/drawings/drawing1.xml><?xml version="1.0" encoding="utf-8"?>
<xdr:wsDr xmlns:xdr="http://schemas.openxmlformats.org/drawingml/2006/spreadsheetDrawing" xmlns:a="http://schemas.openxmlformats.org/drawingml/2006/main">
  <xdr:twoCellAnchor>
    <xdr:from>
      <xdr:col>2</xdr:col>
      <xdr:colOff>2400300</xdr:colOff>
      <xdr:row>6</xdr:row>
      <xdr:rowOff>0</xdr:rowOff>
    </xdr:from>
    <xdr:to>
      <xdr:col>4</xdr:col>
      <xdr:colOff>255270</xdr:colOff>
      <xdr:row>9</xdr:row>
      <xdr:rowOff>68580</xdr:rowOff>
    </xdr:to>
    <xdr:sp macro="" textlink="">
      <xdr:nvSpPr>
        <xdr:cNvPr id="3" name="Rectangle à coins arrondis 2">
          <a:hlinkClick xmlns:r="http://schemas.openxmlformats.org/officeDocument/2006/relationships" r:id="rId1"/>
        </xdr:cNvPr>
        <xdr:cNvSpPr/>
      </xdr:nvSpPr>
      <xdr:spPr>
        <a:xfrm>
          <a:off x="3421380" y="2922270"/>
          <a:ext cx="2080260" cy="537210"/>
        </a:xfrm>
        <a:prstGeom prst="roundRect">
          <a:avLst/>
        </a:prstGeom>
        <a:effectLst>
          <a:outerShdw blurRad="50800" dist="38100" dir="2700000" algn="tl" rotWithShape="0">
            <a:prstClr val="black">
              <a:alpha val="4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fr-CH" sz="2000">
              <a:solidFill>
                <a:sysClr val="windowText" lastClr="000000"/>
              </a:solidFill>
              <a:latin typeface="Arial" panose="020B0604020202020204" pitchFamily="34" charset="0"/>
              <a:cs typeface="Arial" panose="020B0604020202020204" pitchFamily="34" charset="0"/>
            </a:rPr>
            <a:t>Suivant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723900</xdr:colOff>
      <xdr:row>16</xdr:row>
      <xdr:rowOff>158115</xdr:rowOff>
    </xdr:from>
    <xdr:to>
      <xdr:col>7</xdr:col>
      <xdr:colOff>314325</xdr:colOff>
      <xdr:row>19</xdr:row>
      <xdr:rowOff>87630</xdr:rowOff>
    </xdr:to>
    <xdr:sp macro="" textlink="">
      <xdr:nvSpPr>
        <xdr:cNvPr id="3" name="Rectangle à coins arrondis 2">
          <a:hlinkClick xmlns:r="http://schemas.openxmlformats.org/officeDocument/2006/relationships" r:id="rId1"/>
        </xdr:cNvPr>
        <xdr:cNvSpPr/>
      </xdr:nvSpPr>
      <xdr:spPr>
        <a:xfrm>
          <a:off x="5705475" y="2682240"/>
          <a:ext cx="1876425" cy="443865"/>
        </a:xfrm>
        <a:prstGeom prst="roundRect">
          <a:avLst/>
        </a:prstGeom>
        <a:effectLst>
          <a:outerShdw blurRad="50800" dist="38100" dir="2700000" algn="tl" rotWithShape="0">
            <a:prstClr val="black">
              <a:alpha val="4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fr-CH" sz="2000">
              <a:solidFill>
                <a:sysClr val="windowText" lastClr="000000"/>
              </a:solidFill>
              <a:latin typeface="Arial" panose="020B0604020202020204" pitchFamily="34" charset="0"/>
              <a:cs typeface="Arial" panose="020B0604020202020204" pitchFamily="34" charset="0"/>
            </a:rPr>
            <a:t>Suivant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1830705</xdr:colOff>
      <xdr:row>50</xdr:row>
      <xdr:rowOff>36195</xdr:rowOff>
    </xdr:from>
    <xdr:to>
      <xdr:col>4</xdr:col>
      <xdr:colOff>163605</xdr:colOff>
      <xdr:row>52</xdr:row>
      <xdr:rowOff>144345</xdr:rowOff>
    </xdr:to>
    <xdr:sp macro="" textlink="">
      <xdr:nvSpPr>
        <xdr:cNvPr id="2" name="Rectangle à coins arrondis 1">
          <a:hlinkClick xmlns:r="http://schemas.openxmlformats.org/officeDocument/2006/relationships" r:id="rId1"/>
        </xdr:cNvPr>
        <xdr:cNvSpPr/>
      </xdr:nvSpPr>
      <xdr:spPr>
        <a:xfrm>
          <a:off x="2592705" y="6351270"/>
          <a:ext cx="1800000" cy="432000"/>
        </a:xfrm>
        <a:prstGeom prst="roundRect">
          <a:avLst/>
        </a:prstGeom>
        <a:effectLst>
          <a:outerShdw blurRad="50800" dist="38100" dir="2700000" algn="tl" rotWithShape="0">
            <a:prstClr val="black">
              <a:alpha val="40000"/>
            </a:prstClr>
          </a:out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fr-CH" sz="2000">
              <a:solidFill>
                <a:sysClr val="windowText" lastClr="000000"/>
              </a:solidFill>
              <a:latin typeface="Arial" panose="020B0604020202020204" pitchFamily="34" charset="0"/>
              <a:cs typeface="Arial" panose="020B0604020202020204" pitchFamily="34" charset="0"/>
            </a:rPr>
            <a:t>Suivant</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K20"/>
  <sheetViews>
    <sheetView zoomScale="85" zoomScaleNormal="85" workbookViewId="0">
      <selection activeCell="E16" sqref="E16"/>
    </sheetView>
  </sheetViews>
  <sheetFormatPr baseColWidth="10" defaultColWidth="10.7109375" defaultRowHeight="12.75" x14ac:dyDescent="0.2"/>
  <cols>
    <col min="1" max="1" width="10.7109375" style="27"/>
    <col min="2" max="2" width="4.28515625" style="27" customWidth="1"/>
    <col min="3" max="3" width="38" style="27" customWidth="1"/>
    <col min="4" max="4" width="23.5703125" style="27" customWidth="1"/>
    <col min="5" max="5" width="40.140625" style="27" customWidth="1"/>
    <col min="6" max="16384" width="10.7109375" style="27"/>
  </cols>
  <sheetData>
    <row r="1" spans="1:11" ht="19.899999999999999" customHeight="1" x14ac:dyDescent="0.2">
      <c r="B1" s="91" t="s">
        <v>45</v>
      </c>
      <c r="C1" s="91"/>
      <c r="D1" s="91"/>
      <c r="E1" s="91"/>
      <c r="F1" s="91"/>
    </row>
    <row r="3" spans="1:11" ht="18.399999999999999" customHeight="1" x14ac:dyDescent="0.2">
      <c r="A3" s="92"/>
      <c r="B3" s="28">
        <v>1</v>
      </c>
      <c r="C3" s="27" t="s">
        <v>46</v>
      </c>
      <c r="D3" s="32">
        <v>2324</v>
      </c>
      <c r="E3" s="29"/>
    </row>
    <row r="4" spans="1:11" ht="18.399999999999999" customHeight="1" x14ac:dyDescent="0.2">
      <c r="A4" s="92"/>
      <c r="B4" s="28">
        <v>2</v>
      </c>
      <c r="C4" s="27" t="str">
        <f>IF(D3="","","Commune du projet")</f>
        <v>Commune du projet</v>
      </c>
      <c r="D4" s="32" t="s">
        <v>47</v>
      </c>
    </row>
    <row r="5" spans="1:11" ht="37.5" customHeight="1" x14ac:dyDescent="0.2">
      <c r="A5" s="92"/>
      <c r="B5" s="28" t="s">
        <v>44</v>
      </c>
      <c r="C5" s="68" t="s">
        <v>77</v>
      </c>
      <c r="D5" s="33"/>
      <c r="E5" s="74" t="s">
        <v>78</v>
      </c>
      <c r="F5" s="31"/>
      <c r="G5" s="31"/>
      <c r="H5" s="31"/>
      <c r="I5" s="31"/>
      <c r="J5" s="31"/>
      <c r="K5" s="31"/>
    </row>
    <row r="6" spans="1:11" x14ac:dyDescent="0.2">
      <c r="E6" s="30"/>
      <c r="F6" s="31"/>
      <c r="G6" s="31"/>
      <c r="H6" s="31"/>
      <c r="I6" s="31"/>
      <c r="J6" s="31"/>
      <c r="K6" s="31"/>
    </row>
    <row r="16" spans="1:11" x14ac:dyDescent="0.2">
      <c r="D16" s="27" t="s">
        <v>63</v>
      </c>
      <c r="E16" s="27" t="s">
        <v>66</v>
      </c>
    </row>
    <row r="18" spans="4:5" x14ac:dyDescent="0.2">
      <c r="D18" s="27" t="s">
        <v>64</v>
      </c>
      <c r="E18" s="27" t="s">
        <v>67</v>
      </c>
    </row>
    <row r="20" spans="4:5" x14ac:dyDescent="0.2">
      <c r="D20" s="27" t="s">
        <v>65</v>
      </c>
      <c r="E20" s="27" t="s">
        <v>68</v>
      </c>
    </row>
  </sheetData>
  <mergeCells count="2">
    <mergeCell ref="B1:F1"/>
    <mergeCell ref="A3:A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1:F42"/>
  <sheetViews>
    <sheetView workbookViewId="0">
      <selection activeCell="C14" sqref="C14"/>
    </sheetView>
  </sheetViews>
  <sheetFormatPr baseColWidth="10" defaultColWidth="11.42578125" defaultRowHeight="12.75" x14ac:dyDescent="0.2"/>
  <cols>
    <col min="1" max="1" width="11.42578125" style="64"/>
    <col min="2" max="2" width="32.7109375" style="64" customWidth="1"/>
    <col min="3" max="4" width="11.5703125" style="64" customWidth="1"/>
    <col min="5" max="5" width="8.5703125" style="64" customWidth="1"/>
    <col min="6" max="6" width="5.85546875" style="64" customWidth="1"/>
    <col min="7" max="16384" width="11.42578125" style="64"/>
  </cols>
  <sheetData>
    <row r="1" spans="2:6" x14ac:dyDescent="0.2">
      <c r="B1" s="91" t="s">
        <v>72</v>
      </c>
      <c r="C1" s="91"/>
      <c r="D1" s="57"/>
      <c r="E1" s="57"/>
      <c r="F1" s="57"/>
    </row>
    <row r="2" spans="2:6" x14ac:dyDescent="0.2">
      <c r="B2" s="34"/>
      <c r="C2" s="34"/>
      <c r="D2" s="34"/>
      <c r="E2" s="34"/>
      <c r="F2" s="34"/>
    </row>
    <row r="3" spans="2:6" x14ac:dyDescent="0.2">
      <c r="B3" s="95" t="s">
        <v>51</v>
      </c>
      <c r="C3" s="96"/>
    </row>
    <row r="4" spans="2:6" s="27" customFormat="1" x14ac:dyDescent="0.2"/>
    <row r="5" spans="2:6" s="27" customFormat="1" x14ac:dyDescent="0.2">
      <c r="B5" s="27" t="s">
        <v>54</v>
      </c>
    </row>
    <row r="6" spans="2:6" s="27" customFormat="1" x14ac:dyDescent="0.2"/>
    <row r="7" spans="2:6" ht="13.5" customHeight="1" x14ac:dyDescent="0.2">
      <c r="B7" s="93" t="s">
        <v>52</v>
      </c>
      <c r="C7" s="94"/>
    </row>
    <row r="8" spans="2:6" ht="13.5" customHeight="1" x14ac:dyDescent="0.2">
      <c r="B8" s="59" t="s">
        <v>0</v>
      </c>
      <c r="C8" s="65">
        <v>1000</v>
      </c>
    </row>
    <row r="9" spans="2:6" ht="13.5" customHeight="1" x14ac:dyDescent="0.2">
      <c r="B9" s="59" t="s">
        <v>1</v>
      </c>
      <c r="C9" s="66">
        <v>10</v>
      </c>
    </row>
    <row r="10" spans="2:6" ht="13.5" customHeight="1" x14ac:dyDescent="0.2">
      <c r="B10" s="27"/>
      <c r="C10" s="27"/>
    </row>
    <row r="11" spans="2:6" ht="13.5" customHeight="1" x14ac:dyDescent="0.2">
      <c r="B11" s="27"/>
      <c r="C11" s="27"/>
    </row>
    <row r="12" spans="2:6" s="27" customFormat="1" ht="13.5" customHeight="1" x14ac:dyDescent="0.2">
      <c r="B12" s="93" t="s">
        <v>53</v>
      </c>
      <c r="C12" s="94"/>
    </row>
    <row r="13" spans="2:6" ht="13.5" customHeight="1" x14ac:dyDescent="0.2">
      <c r="B13" s="59" t="s">
        <v>0</v>
      </c>
      <c r="C13" s="65">
        <v>800</v>
      </c>
    </row>
    <row r="14" spans="2:6" ht="13.5" customHeight="1" x14ac:dyDescent="0.2">
      <c r="B14" s="59" t="s">
        <v>1</v>
      </c>
      <c r="C14" s="66">
        <v>10</v>
      </c>
    </row>
    <row r="15" spans="2:6" s="27" customFormat="1" ht="13.5" customHeight="1" x14ac:dyDescent="0.2"/>
    <row r="16" spans="2:6" s="27" customFormat="1" ht="13.5" customHeight="1" x14ac:dyDescent="0.2"/>
    <row r="17" spans="2:3" s="27" customFormat="1" ht="13.5" customHeight="1" x14ac:dyDescent="0.2">
      <c r="B17" s="95" t="s">
        <v>48</v>
      </c>
      <c r="C17" s="96"/>
    </row>
    <row r="18" spans="2:3" s="27" customFormat="1" ht="13.5" customHeight="1" x14ac:dyDescent="0.2"/>
    <row r="19" spans="2:3" ht="13.5" customHeight="1" x14ac:dyDescent="0.2">
      <c r="B19" s="64" t="s">
        <v>57</v>
      </c>
    </row>
    <row r="20" spans="2:3" ht="13.5" customHeight="1" x14ac:dyDescent="0.2"/>
    <row r="21" spans="2:3" ht="13.5" customHeight="1" x14ac:dyDescent="0.2">
      <c r="B21" s="93" t="s">
        <v>20</v>
      </c>
      <c r="C21" s="94"/>
    </row>
    <row r="22" spans="2:3" ht="13.5" customHeight="1" x14ac:dyDescent="0.2">
      <c r="B22" s="59" t="str">
        <f>IF(OR(B21=BD!$A$7,B21=BD!$A$8),"Surface de vente","Surface brute de plancher")</f>
        <v>Surface brute de plancher</v>
      </c>
      <c r="C22" s="65">
        <v>1000</v>
      </c>
    </row>
    <row r="23" spans="2:3" ht="13.5" customHeight="1" x14ac:dyDescent="0.2"/>
    <row r="24" spans="2:3" ht="13.5" customHeight="1" x14ac:dyDescent="0.2"/>
    <row r="25" spans="2:3" ht="13.5" customHeight="1" x14ac:dyDescent="0.2">
      <c r="B25" s="93" t="s">
        <v>23</v>
      </c>
      <c r="C25" s="94"/>
    </row>
    <row r="26" spans="2:3" ht="13.5" customHeight="1" x14ac:dyDescent="0.2">
      <c r="B26" s="59" t="str">
        <f>IF(OR(B25=BD!$A$7,B25=BD!$A$8),"Surface de vente","Surface brute de plancher")</f>
        <v>Surface brute de plancher</v>
      </c>
      <c r="C26" s="65">
        <v>1000</v>
      </c>
    </row>
    <row r="27" spans="2:3" ht="13.5" customHeight="1" x14ac:dyDescent="0.2">
      <c r="B27" s="27"/>
      <c r="C27" s="27"/>
    </row>
    <row r="28" spans="2:3" ht="13.5" customHeight="1" x14ac:dyDescent="0.2"/>
    <row r="29" spans="2:3" ht="13.5" customHeight="1" x14ac:dyDescent="0.2">
      <c r="B29" s="93" t="s">
        <v>24</v>
      </c>
      <c r="C29" s="94"/>
    </row>
    <row r="30" spans="2:3" ht="13.5" customHeight="1" x14ac:dyDescent="0.2">
      <c r="B30" s="59" t="str">
        <f>IF(OR(B29=BD!$A$7,B29=BD!$A$8),"Surface de vente","Surface brute de plancher")</f>
        <v>Surface de vente</v>
      </c>
      <c r="C30" s="65">
        <v>1000</v>
      </c>
    </row>
    <row r="31" spans="2:3" x14ac:dyDescent="0.2">
      <c r="B31" s="27"/>
      <c r="C31" s="27"/>
    </row>
    <row r="33" spans="2:3" x14ac:dyDescent="0.2">
      <c r="B33" s="93" t="s">
        <v>27</v>
      </c>
      <c r="C33" s="94"/>
    </row>
    <row r="34" spans="2:3" x14ac:dyDescent="0.2">
      <c r="B34" s="59" t="str">
        <f>IF(OR(B33=BD!$A$7,B33=BD!$A$8),"Surface de vente","Surface brute de plancher")</f>
        <v>Surface de vente</v>
      </c>
      <c r="C34" s="65">
        <v>1000</v>
      </c>
    </row>
    <row r="35" spans="2:3" x14ac:dyDescent="0.2">
      <c r="B35" s="27"/>
      <c r="C35" s="27"/>
    </row>
    <row r="37" spans="2:3" x14ac:dyDescent="0.2">
      <c r="B37" s="93" t="s">
        <v>28</v>
      </c>
      <c r="C37" s="94"/>
    </row>
    <row r="38" spans="2:3" x14ac:dyDescent="0.2">
      <c r="B38" s="59" t="str">
        <f>IF(OR(B37=BD!$A$7,B37=BD!$A$8),"Surface de vente","Surface brute de plancher")</f>
        <v>Surface brute de plancher</v>
      </c>
      <c r="C38" s="65">
        <v>1000</v>
      </c>
    </row>
    <row r="39" spans="2:3" x14ac:dyDescent="0.2">
      <c r="B39" s="27"/>
      <c r="C39" s="27"/>
    </row>
    <row r="41" spans="2:3" x14ac:dyDescent="0.2">
      <c r="B41" s="93" t="s">
        <v>29</v>
      </c>
      <c r="C41" s="94"/>
    </row>
    <row r="42" spans="2:3" x14ac:dyDescent="0.2">
      <c r="B42" s="59" t="str">
        <f>IF(OR(B41=BD!$A$7,B41=BD!$A$8),"Surface de vente","Surface brute de plancher")</f>
        <v>Surface brute de plancher</v>
      </c>
      <c r="C42" s="65">
        <v>1000</v>
      </c>
    </row>
  </sheetData>
  <mergeCells count="11">
    <mergeCell ref="B37:C37"/>
    <mergeCell ref="B41:C41"/>
    <mergeCell ref="B33:C33"/>
    <mergeCell ref="B1:C1"/>
    <mergeCell ref="B21:C21"/>
    <mergeCell ref="B7:C7"/>
    <mergeCell ref="B12:C12"/>
    <mergeCell ref="B29:C29"/>
    <mergeCell ref="B25:C25"/>
    <mergeCell ref="B3:C3"/>
    <mergeCell ref="B17:C17"/>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BD!$A$5:$A$10</xm:f>
          </x14:formula1>
          <xm:sqref>B21:C21 B25:C25 B29:C29 B33:C33 B37:C37 B41:C41</xm:sqref>
        </x14:dataValidation>
        <x14:dataValidation type="list" allowBlank="1" showInputMessage="1" showErrorMessage="1">
          <x14:formula1>
            <xm:f>BD!$A$3:$A$4</xm:f>
          </x14:formula1>
          <xm:sqref>B7:C7 B12:C12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J48"/>
  <sheetViews>
    <sheetView zoomScaleNormal="100" workbookViewId="0">
      <selection activeCell="E7" sqref="E7"/>
    </sheetView>
  </sheetViews>
  <sheetFormatPr baseColWidth="10" defaultColWidth="11.42578125" defaultRowHeight="12.75" x14ac:dyDescent="0.2"/>
  <cols>
    <col min="1" max="1" width="11.42578125" style="40"/>
    <col min="2" max="2" width="32.7109375" style="40" customWidth="1"/>
    <col min="3" max="4" width="11.5703125" style="40" customWidth="1"/>
    <col min="5" max="5" width="8.7109375" style="40" customWidth="1"/>
    <col min="6" max="6" width="5.85546875" style="40" customWidth="1"/>
    <col min="7" max="7" width="15.28515625" style="40" customWidth="1"/>
    <col min="8" max="16384" width="11.42578125" style="40"/>
  </cols>
  <sheetData>
    <row r="1" spans="1:10" x14ac:dyDescent="0.2">
      <c r="A1" s="41"/>
      <c r="B1" s="100" t="s">
        <v>69</v>
      </c>
      <c r="C1" s="100"/>
      <c r="D1" s="100"/>
      <c r="E1" s="100"/>
      <c r="F1" s="100"/>
      <c r="G1" s="100"/>
      <c r="H1" s="49"/>
      <c r="I1" s="41"/>
    </row>
    <row r="2" spans="1:10" x14ac:dyDescent="0.2">
      <c r="A2" s="41"/>
      <c r="B2" s="41"/>
      <c r="C2" s="41"/>
      <c r="D2" s="41"/>
      <c r="E2" s="41"/>
      <c r="F2" s="41"/>
      <c r="G2" s="41"/>
      <c r="H2" s="41"/>
      <c r="I2" s="41"/>
    </row>
    <row r="3" spans="1:10" x14ac:dyDescent="0.2">
      <c r="B3" s="99" t="s">
        <v>51</v>
      </c>
      <c r="C3" s="99"/>
      <c r="D3" s="99"/>
      <c r="E3" s="99"/>
      <c r="F3" s="99"/>
      <c r="G3" s="99"/>
      <c r="H3" s="42"/>
      <c r="I3" s="41"/>
    </row>
    <row r="4" spans="1:10" s="41" customFormat="1" x14ac:dyDescent="0.2">
      <c r="B4" s="43"/>
      <c r="C4" s="43"/>
      <c r="F4" s="43"/>
      <c r="G4" s="43"/>
    </row>
    <row r="5" spans="1:10" s="41" customFormat="1" x14ac:dyDescent="0.2">
      <c r="B5" s="101" t="str">
        <f>IF(details_projet!C8="","",details_projet!B7)</f>
        <v>Logements standards</v>
      </c>
      <c r="C5" s="102"/>
      <c r="D5" s="98" t="s">
        <v>56</v>
      </c>
      <c r="E5" s="98"/>
      <c r="F5" s="98"/>
      <c r="G5" s="98"/>
      <c r="I5" s="97" t="s">
        <v>55</v>
      </c>
      <c r="J5" s="97"/>
    </row>
    <row r="6" spans="1:10" x14ac:dyDescent="0.2">
      <c r="B6" s="50" t="s">
        <v>2</v>
      </c>
      <c r="C6" s="51">
        <f>(details_projet!C8/F6)*D6</f>
        <v>10</v>
      </c>
      <c r="D6" s="37">
        <f>IF(B5="","",INDEX(BD!$A$3:$I$10,MATCH(B5,BD!$A$3:$A$10,0),4))</f>
        <v>1</v>
      </c>
      <c r="E6" s="38" t="str">
        <f>IF(B5="","","place(s) /")</f>
        <v>place(s) /</v>
      </c>
      <c r="F6" s="38">
        <f>IF(B5="","",INDEX(BD!$A$3:$I$10,MATCH(B5,BD!$A$3:$A$10,0),6))</f>
        <v>100</v>
      </c>
      <c r="G6" s="38" t="str">
        <f>IF(B5="","",INDEX(BD!$A$3:$G$10,MATCH(B5,BD!$A$3:$A$10,0),7))</f>
        <v>m2 de SBP</v>
      </c>
      <c r="H6" s="41"/>
      <c r="I6" s="97"/>
      <c r="J6" s="97"/>
    </row>
    <row r="7" spans="1:10" x14ac:dyDescent="0.2">
      <c r="B7" s="75" t="s">
        <v>79</v>
      </c>
      <c r="C7" s="77">
        <f>IF(C6&lt;details_projet!C9,details_projet!C9,0)</f>
        <v>0</v>
      </c>
      <c r="D7" s="37"/>
      <c r="E7" s="38"/>
      <c r="F7" s="38"/>
      <c r="G7" s="38"/>
      <c r="H7" s="41"/>
      <c r="I7" s="97"/>
      <c r="J7" s="97"/>
    </row>
    <row r="8" spans="1:10" x14ac:dyDescent="0.2">
      <c r="B8" s="44" t="s">
        <v>3</v>
      </c>
      <c r="C8" s="76">
        <f>(details_projet!C8/F8)*D8</f>
        <v>1</v>
      </c>
      <c r="D8" s="37">
        <f>IF(B5="","",INDEX(BD!$A$3:$I$10,MATCH(B5,BD!$A$3:$A$10,0),5))</f>
        <v>0.1</v>
      </c>
      <c r="E8" s="38" t="str">
        <f>IF(B5="","","place(s) /")</f>
        <v>place(s) /</v>
      </c>
      <c r="F8" s="38">
        <f>IF(B5="","",INDEX(BD!$A$3:$I$10,MATCH(B5,BD!$A$3:$A$10,0),6))</f>
        <v>100</v>
      </c>
      <c r="G8" s="38" t="str">
        <f>IF(B5="","",INDEX(BD!$A$3:$G$10,MATCH(B5,BD!$A$3:$A$10,0),7))</f>
        <v>m2 de SBP</v>
      </c>
      <c r="H8" s="41"/>
      <c r="I8" s="97"/>
      <c r="J8" s="97"/>
    </row>
    <row r="9" spans="1:10" x14ac:dyDescent="0.2">
      <c r="B9" s="45" t="s">
        <v>4</v>
      </c>
      <c r="C9" s="39">
        <f>IF(C7&gt;0,SUM(C7:C8),SUM(C6,C8))</f>
        <v>11</v>
      </c>
      <c r="D9" s="41"/>
      <c r="E9" s="41"/>
      <c r="F9" s="46"/>
      <c r="G9" s="47"/>
      <c r="H9" s="41"/>
      <c r="I9" s="97"/>
      <c r="J9" s="97"/>
    </row>
    <row r="10" spans="1:10" s="78" customFormat="1" x14ac:dyDescent="0.2">
      <c r="B10" s="79"/>
      <c r="C10" s="41"/>
      <c r="D10" s="41"/>
      <c r="E10" s="41"/>
      <c r="F10" s="41"/>
      <c r="G10" s="41"/>
      <c r="I10" s="97"/>
      <c r="J10" s="97"/>
    </row>
    <row r="11" spans="1:10" x14ac:dyDescent="0.2">
      <c r="B11" s="103" t="str">
        <f>IF(details_projet!C13="","",details_projet!B12)</f>
        <v>Logements avec encadrement ou étudiants</v>
      </c>
      <c r="C11" s="104"/>
      <c r="D11" s="98" t="s">
        <v>56</v>
      </c>
      <c r="E11" s="98"/>
      <c r="F11" s="98"/>
      <c r="G11" s="98"/>
      <c r="H11" s="41"/>
      <c r="I11" s="97"/>
      <c r="J11" s="97"/>
    </row>
    <row r="12" spans="1:10" x14ac:dyDescent="0.2">
      <c r="B12" s="50" t="s">
        <v>2</v>
      </c>
      <c r="C12" s="51">
        <f>(details_projet!C13/F12)*D12</f>
        <v>8</v>
      </c>
      <c r="D12" s="37">
        <f>IF(B11="","",INDEX(BD!$A$3:$I$10,MATCH(B11,BD!$A$3:$A$10,0),4))</f>
        <v>1</v>
      </c>
      <c r="E12" s="38" t="str">
        <f>IF(B11="","","place(s) /")</f>
        <v>place(s) /</v>
      </c>
      <c r="F12" s="38">
        <f>IF(B11="","",INDEX(BD!$A$3:$I$10,MATCH(B11,BD!$A$3:$A$10,0),6))</f>
        <v>100</v>
      </c>
      <c r="G12" s="38" t="str">
        <f>IF(B11="","",INDEX(BD!$A$3:$G$10,MATCH(B11,BD!$A$3:$A$10,0),7))</f>
        <v>m2 de SBP</v>
      </c>
      <c r="H12" s="41"/>
      <c r="I12" s="97"/>
      <c r="J12" s="97"/>
    </row>
    <row r="13" spans="1:10" x14ac:dyDescent="0.2">
      <c r="B13" s="75" t="s">
        <v>79</v>
      </c>
      <c r="C13" s="77">
        <f>IF(C12&lt;details_projet!C14,details_projet!C14,0)</f>
        <v>10</v>
      </c>
      <c r="D13" s="37"/>
      <c r="E13" s="38"/>
      <c r="F13" s="38"/>
      <c r="G13" s="38"/>
      <c r="H13" s="41"/>
      <c r="I13" s="97"/>
      <c r="J13" s="97"/>
    </row>
    <row r="14" spans="1:10" x14ac:dyDescent="0.2">
      <c r="B14" s="44" t="s">
        <v>3</v>
      </c>
      <c r="C14" s="76">
        <f>(details_projet!C13/F14)*D14</f>
        <v>0.8</v>
      </c>
      <c r="D14" s="37">
        <f>IF(B11="","",INDEX(BD!$A$3:$I$10,MATCH(B11,BD!$A$3:$A$10,0),5))</f>
        <v>0.1</v>
      </c>
      <c r="E14" s="38" t="str">
        <f>IF(B11="","","place(s) /")</f>
        <v>place(s) /</v>
      </c>
      <c r="F14" s="38">
        <f>IF(B11="","",INDEX(BD!$A$3:$I$10,MATCH(B11,BD!$A$3:$A$10,0),6))</f>
        <v>100</v>
      </c>
      <c r="G14" s="38" t="str">
        <f>IF(B11="","",INDEX(BD!$A$3:$G$10,MATCH(B11,BD!$A$3:$A$10,0),7))</f>
        <v>m2 de SBP</v>
      </c>
      <c r="I14" s="97"/>
      <c r="J14" s="97"/>
    </row>
    <row r="15" spans="1:10" x14ac:dyDescent="0.2">
      <c r="B15" s="45" t="s">
        <v>4</v>
      </c>
      <c r="C15" s="39">
        <f>IF(C13&gt;0,SUM(C13:C14),SUM(C12,C14))</f>
        <v>10.8</v>
      </c>
      <c r="D15" s="41"/>
      <c r="I15" s="97"/>
      <c r="J15" s="97"/>
    </row>
    <row r="16" spans="1:10" x14ac:dyDescent="0.2">
      <c r="B16" s="48"/>
      <c r="C16" s="41"/>
      <c r="D16" s="41"/>
    </row>
    <row r="17" spans="2:7" x14ac:dyDescent="0.2">
      <c r="B17" s="46"/>
      <c r="C17" s="46"/>
      <c r="D17" s="46"/>
    </row>
    <row r="18" spans="2:7" x14ac:dyDescent="0.2">
      <c r="B18" s="99" t="s">
        <v>48</v>
      </c>
      <c r="C18" s="99"/>
      <c r="D18" s="99"/>
      <c r="E18" s="99"/>
      <c r="F18" s="99"/>
      <c r="G18" s="99"/>
    </row>
    <row r="20" spans="2:7" x14ac:dyDescent="0.2">
      <c r="B20" s="103" t="str">
        <f>details_projet!B21</f>
        <v>Services à nombreuse clientèle</v>
      </c>
      <c r="C20" s="104"/>
      <c r="D20" s="98" t="s">
        <v>56</v>
      </c>
      <c r="E20" s="98"/>
      <c r="F20" s="98"/>
      <c r="G20" s="98"/>
    </row>
    <row r="21" spans="2:7" x14ac:dyDescent="0.2">
      <c r="B21" s="50" t="s">
        <v>59</v>
      </c>
      <c r="C21" s="51">
        <f>(details_projet!C22/F21)*D21</f>
        <v>20</v>
      </c>
      <c r="D21" s="35">
        <f>IF(B20="","",INDEX(BD!$A$3:$I$10,MATCH($B$20,BD!$A$3:$A$10,0),4))</f>
        <v>2</v>
      </c>
      <c r="E21" s="36" t="str">
        <f>IF($B$20="","","place(s) /")</f>
        <v>place(s) /</v>
      </c>
      <c r="F21" s="36">
        <f>IF(B20="","",INDEX(BD!$A$3:$I$10,MATCH(B20,BD!$A$3:$A$10,0),6))</f>
        <v>100</v>
      </c>
      <c r="G21" s="36" t="str">
        <f>IF(B20="","",INDEX(BD!$A$3:$G$10,MATCH(B20,BD!$A$3:$A$10,0),7))</f>
        <v>m2 de SBP</v>
      </c>
    </row>
    <row r="22" spans="2:7" x14ac:dyDescent="0.2">
      <c r="B22" s="44" t="s">
        <v>60</v>
      </c>
      <c r="C22" s="54">
        <f>(details_projet!C22/F22)*D22</f>
        <v>10</v>
      </c>
      <c r="D22" s="35">
        <f>IF(B21="","",INDEX(BD!$A$3:$I$10,MATCH($B$20,BD!$A$3:$A$10,0),5))</f>
        <v>1</v>
      </c>
      <c r="E22" s="36" t="str">
        <f>IF($B$20="","","place(s) /")</f>
        <v>place(s) /</v>
      </c>
      <c r="F22" s="36">
        <f>IF(B21="","",INDEX(BD!$A$3:$I$10,MATCH(B20,BD!$A$3:$A$10,0),6))</f>
        <v>100</v>
      </c>
      <c r="G22" s="36" t="str">
        <f>IF(B21="","",INDEX(BD!$A$3:$G$10,MATCH(B20,BD!$A$3:$A$10,0),7))</f>
        <v>m2 de SBP</v>
      </c>
    </row>
    <row r="23" spans="2:7" x14ac:dyDescent="0.2">
      <c r="B23" s="45" t="s">
        <v>49</v>
      </c>
      <c r="C23" s="39">
        <f>SUM(C21:C22)</f>
        <v>30</v>
      </c>
    </row>
    <row r="25" spans="2:7" x14ac:dyDescent="0.2">
      <c r="B25" s="103" t="str">
        <f>details_projet!B25</f>
        <v>Autres services</v>
      </c>
      <c r="C25" s="104"/>
      <c r="D25" s="98" t="s">
        <v>56</v>
      </c>
      <c r="E25" s="98"/>
      <c r="F25" s="98"/>
      <c r="G25" s="98"/>
    </row>
    <row r="26" spans="2:7" x14ac:dyDescent="0.2">
      <c r="B26" s="50" t="s">
        <v>59</v>
      </c>
      <c r="C26" s="51">
        <f>(details_projet!C26/F26)*D26</f>
        <v>20</v>
      </c>
      <c r="D26" s="35">
        <f>IF(B25="","",INDEX(BD!$A$3:$I$10,MATCH($B$20,BD!$A$3:$A$10,0),4))</f>
        <v>2</v>
      </c>
      <c r="E26" s="36" t="str">
        <f>IF($B$20="","","place(s) /")</f>
        <v>place(s) /</v>
      </c>
      <c r="F26" s="36">
        <f>IF(B25="","",INDEX(BD!$A$3:$I$10,MATCH(B25,BD!$A$3:$A$10,0),6))</f>
        <v>100</v>
      </c>
      <c r="G26" s="36" t="str">
        <f>IF(B25="","",INDEX(BD!$A$3:$G$10,MATCH(B25,BD!$A$3:$A$10,0),7))</f>
        <v>m2 de SBP</v>
      </c>
    </row>
    <row r="27" spans="2:7" x14ac:dyDescent="0.2">
      <c r="B27" s="44" t="s">
        <v>60</v>
      </c>
      <c r="C27" s="54">
        <f>(details_projet!C26/F27)*D27</f>
        <v>10</v>
      </c>
      <c r="D27" s="35">
        <f>IF(B26="","",INDEX(BD!$A$3:$I$10,MATCH($B$20,BD!$A$3:$A$10,0),5))</f>
        <v>1</v>
      </c>
      <c r="E27" s="36" t="str">
        <f>IF($B$20="","","place(s) /")</f>
        <v>place(s) /</v>
      </c>
      <c r="F27" s="36">
        <f>IF(B26="","",INDEX(BD!$A$3:$I$10,MATCH(B25,BD!$A$3:$A$10,0),6))</f>
        <v>100</v>
      </c>
      <c r="G27" s="36" t="str">
        <f>IF(B26="","",INDEX(BD!$A$3:$G$10,MATCH(B25,BD!$A$3:$A$10,0),7))</f>
        <v>m2 de SBP</v>
      </c>
    </row>
    <row r="28" spans="2:7" x14ac:dyDescent="0.2">
      <c r="B28" s="45" t="s">
        <v>49</v>
      </c>
      <c r="C28" s="39">
        <f>SUM(C26:C27)</f>
        <v>30</v>
      </c>
    </row>
    <row r="30" spans="2:7" x14ac:dyDescent="0.2">
      <c r="B30" s="103" t="str">
        <f>details_projet!B29</f>
        <v>Magasins à nombreuse clientèle</v>
      </c>
      <c r="C30" s="104"/>
      <c r="D30" s="98" t="s">
        <v>56</v>
      </c>
      <c r="E30" s="98"/>
      <c r="F30" s="98"/>
      <c r="G30" s="98"/>
    </row>
    <row r="31" spans="2:7" x14ac:dyDescent="0.2">
      <c r="B31" s="50" t="s">
        <v>59</v>
      </c>
      <c r="C31" s="51">
        <f>(details_projet!C30/F31)*D31</f>
        <v>20</v>
      </c>
      <c r="D31" s="35">
        <f>IF(B30="","",INDEX(BD!$A$3:$I$10,MATCH($B$30,BD!$A$3:$A$10,0),4))</f>
        <v>2</v>
      </c>
      <c r="E31" s="36" t="str">
        <f>IF($B$20="","","place(s) /")</f>
        <v>place(s) /</v>
      </c>
      <c r="F31" s="36">
        <f>IF(B30="","",INDEX(BD!$A$3:$I$10,MATCH(B30,BD!$A$3:$A$10,0),6))</f>
        <v>100</v>
      </c>
      <c r="G31" s="36" t="str">
        <f>IF(B30="","",INDEX(BD!$A$3:$G$10,MATCH(B30,BD!$A$3:$A$10,0),7))</f>
        <v>m2 de SV</v>
      </c>
    </row>
    <row r="32" spans="2:7" x14ac:dyDescent="0.2">
      <c r="B32" s="44" t="s">
        <v>60</v>
      </c>
      <c r="C32" s="54">
        <f>(details_projet!C30/F32)*D32</f>
        <v>80</v>
      </c>
      <c r="D32" s="35">
        <f>IF(B30="","",INDEX(BD!$A$3:$I$10,MATCH($B$30,BD!$A$3:$A$10,0),5))</f>
        <v>8</v>
      </c>
      <c r="E32" s="36" t="str">
        <f>IF($B$20="","","place(s) /")</f>
        <v>place(s) /</v>
      </c>
      <c r="F32" s="36">
        <f>IF(B31="","",INDEX(BD!$A$3:$I$10,MATCH(B30,BD!$A$3:$A$10,0),6))</f>
        <v>100</v>
      </c>
      <c r="G32" s="36" t="str">
        <f>IF(B31="","",INDEX(BD!$A$3:$G$10,MATCH(B30,BD!$A$3:$A$10,0),7))</f>
        <v>m2 de SV</v>
      </c>
    </row>
    <row r="33" spans="2:7" x14ac:dyDescent="0.2">
      <c r="B33" s="45" t="s">
        <v>49</v>
      </c>
      <c r="C33" s="39">
        <f>SUM(C31:C32)</f>
        <v>100</v>
      </c>
    </row>
    <row r="35" spans="2:7" x14ac:dyDescent="0.2">
      <c r="B35" s="103" t="str">
        <f>details_projet!B33</f>
        <v>Autres magasins</v>
      </c>
      <c r="C35" s="104"/>
      <c r="D35" s="98" t="s">
        <v>56</v>
      </c>
      <c r="E35" s="98"/>
      <c r="F35" s="98"/>
      <c r="G35" s="98"/>
    </row>
    <row r="36" spans="2:7" x14ac:dyDescent="0.2">
      <c r="B36" s="50" t="s">
        <v>59</v>
      </c>
      <c r="C36" s="51">
        <f>(details_projet!C34/F36)*D36</f>
        <v>15</v>
      </c>
      <c r="D36" s="35">
        <f>IF(B35="","",INDEX(BD!$A$3:$I$10,MATCH($B$35,BD!$A$3:$A$10,0),4))</f>
        <v>1.5</v>
      </c>
      <c r="E36" s="36" t="str">
        <f>IF($B$20="","","place(s) /")</f>
        <v>place(s) /</v>
      </c>
      <c r="F36" s="36">
        <f>IF(B35="","",INDEX(BD!$A$3:$I$10,MATCH(B35,BD!$A$3:$A$10,0),6))</f>
        <v>100</v>
      </c>
      <c r="G36" s="36" t="str">
        <f>IF(B35="","",INDEX(BD!$A$3:$G$10,MATCH(B35,BD!$A$3:$A$10,0),7))</f>
        <v>m2 de SV</v>
      </c>
    </row>
    <row r="37" spans="2:7" x14ac:dyDescent="0.2">
      <c r="B37" s="44" t="s">
        <v>60</v>
      </c>
      <c r="C37" s="54">
        <f>(details_projet!C34/F37)*D37</f>
        <v>35</v>
      </c>
      <c r="D37" s="35">
        <f>IF(B35="","",INDEX(BD!$A$3:$I$10,MATCH($B$35,BD!$A$3:$A$10,0),5))</f>
        <v>3.5</v>
      </c>
      <c r="E37" s="36" t="str">
        <f>IF($B$20="","","place(s) /")</f>
        <v>place(s) /</v>
      </c>
      <c r="F37" s="36">
        <f>IF(B36="","",INDEX(BD!$A$3:$I$10,MATCH(B35,BD!$A$3:$A$10,0),6))</f>
        <v>100</v>
      </c>
      <c r="G37" s="36" t="str">
        <f>IF(B36="","",INDEX(BD!$A$3:$G$10,MATCH(B35,BD!$A$3:$A$10,0),7))</f>
        <v>m2 de SV</v>
      </c>
    </row>
    <row r="38" spans="2:7" x14ac:dyDescent="0.2">
      <c r="B38" s="45" t="s">
        <v>49</v>
      </c>
      <c r="C38" s="39">
        <f>SUM(C36:C37)</f>
        <v>50</v>
      </c>
    </row>
    <row r="40" spans="2:7" x14ac:dyDescent="0.2">
      <c r="B40" s="103" t="str">
        <f>details_projet!B37</f>
        <v>Industrie et artisanat</v>
      </c>
      <c r="C40" s="104"/>
      <c r="D40" s="98" t="s">
        <v>56</v>
      </c>
      <c r="E40" s="98"/>
      <c r="F40" s="98"/>
      <c r="G40" s="98"/>
    </row>
    <row r="41" spans="2:7" x14ac:dyDescent="0.2">
      <c r="B41" s="50" t="s">
        <v>59</v>
      </c>
      <c r="C41" s="51">
        <f>(details_projet!C38/F41)*D41</f>
        <v>20</v>
      </c>
      <c r="D41" s="35">
        <f>IF(B40="","",INDEX(BD!$A$3:$I$10,MATCH($B$30,BD!$A$3:$A$10,0),4))</f>
        <v>2</v>
      </c>
      <c r="E41" s="36" t="str">
        <f>IF($B$20="","","place(s) /")</f>
        <v>place(s) /</v>
      </c>
      <c r="F41" s="36">
        <f>IF(B40="","",INDEX(BD!$A$3:$I$10,MATCH(B40,BD!$A$3:$A$10,0),6))</f>
        <v>100</v>
      </c>
      <c r="G41" s="36" t="str">
        <f>IF(B40="","",INDEX(BD!$A$3:$G$10,MATCH(B40,BD!$A$3:$A$10,0),7))</f>
        <v>m2 de SBP</v>
      </c>
    </row>
    <row r="42" spans="2:7" x14ac:dyDescent="0.2">
      <c r="B42" s="44" t="s">
        <v>60</v>
      </c>
      <c r="C42" s="54">
        <f>(details_projet!C38/F42)*D42</f>
        <v>80</v>
      </c>
      <c r="D42" s="35">
        <f>IF(B40="","",INDEX(BD!$A$3:$I$10,MATCH($B$30,BD!$A$3:$A$10,0),5))</f>
        <v>8</v>
      </c>
      <c r="E42" s="36" t="str">
        <f>IF($B$20="","","place(s) /")</f>
        <v>place(s) /</v>
      </c>
      <c r="F42" s="36">
        <f>IF(B41="","",INDEX(BD!$A$3:$I$10,MATCH(B40,BD!$A$3:$A$10,0),6))</f>
        <v>100</v>
      </c>
      <c r="G42" s="36" t="str">
        <f>IF(B41="","",INDEX(BD!$A$3:$G$10,MATCH(B40,BD!$A$3:$A$10,0),7))</f>
        <v>m2 de SBP</v>
      </c>
    </row>
    <row r="43" spans="2:7" x14ac:dyDescent="0.2">
      <c r="B43" s="45" t="s">
        <v>49</v>
      </c>
      <c r="C43" s="39">
        <f>SUM(C41:C42)</f>
        <v>100</v>
      </c>
    </row>
    <row r="45" spans="2:7" x14ac:dyDescent="0.2">
      <c r="B45" s="103" t="str">
        <f>details_projet!B41</f>
        <v>Entrepôts et dépôts</v>
      </c>
      <c r="C45" s="104"/>
      <c r="D45" s="98" t="s">
        <v>56</v>
      </c>
      <c r="E45" s="98"/>
      <c r="F45" s="98"/>
      <c r="G45" s="98"/>
    </row>
    <row r="46" spans="2:7" x14ac:dyDescent="0.2">
      <c r="B46" s="50" t="s">
        <v>59</v>
      </c>
      <c r="C46" s="51">
        <f>(details_projet!C42/F46)*D46</f>
        <v>15</v>
      </c>
      <c r="D46" s="35">
        <f>IF(B45="","",INDEX(BD!$A$3:$I$10,MATCH($B$35,BD!$A$3:$A$10,0),4))</f>
        <v>1.5</v>
      </c>
      <c r="E46" s="36" t="str">
        <f>IF($B$20="","","place(s) /")</f>
        <v>place(s) /</v>
      </c>
      <c r="F46" s="36">
        <f>IF(B45="","",INDEX(BD!$A$3:$I$10,MATCH(B45,BD!$A$3:$A$10,0),6))</f>
        <v>100</v>
      </c>
      <c r="G46" s="36" t="str">
        <f>IF(B45="","",INDEX(BD!$A$3:$G$10,MATCH(B45,BD!$A$3:$A$10,0),7))</f>
        <v>m2 de SBP</v>
      </c>
    </row>
    <row r="47" spans="2:7" x14ac:dyDescent="0.2">
      <c r="B47" s="44" t="s">
        <v>60</v>
      </c>
      <c r="C47" s="54">
        <f>(details_projet!C42/F47)*D47</f>
        <v>35</v>
      </c>
      <c r="D47" s="35">
        <f>IF(B45="","",INDEX(BD!$A$3:$I$10,MATCH($B$35,BD!$A$3:$A$10,0),5))</f>
        <v>3.5</v>
      </c>
      <c r="E47" s="36" t="str">
        <f>IF($B$20="","","place(s) /")</f>
        <v>place(s) /</v>
      </c>
      <c r="F47" s="36">
        <f>IF(B46="","",INDEX(BD!$A$3:$I$10,MATCH(B45,BD!$A$3:$A$10,0),6))</f>
        <v>100</v>
      </c>
      <c r="G47" s="36" t="str">
        <f>IF(B46="","",INDEX(BD!$A$3:$G$10,MATCH(B45,BD!$A$3:$A$10,0),7))</f>
        <v>m2 de SBP</v>
      </c>
    </row>
    <row r="48" spans="2:7" x14ac:dyDescent="0.2">
      <c r="B48" s="45" t="s">
        <v>49</v>
      </c>
      <c r="C48" s="39">
        <f>SUM(C46:C47)</f>
        <v>50</v>
      </c>
    </row>
  </sheetData>
  <mergeCells count="20">
    <mergeCell ref="B40:C40"/>
    <mergeCell ref="D40:G40"/>
    <mergeCell ref="B45:C45"/>
    <mergeCell ref="D45:G45"/>
    <mergeCell ref="D25:G25"/>
    <mergeCell ref="D30:G30"/>
    <mergeCell ref="B1:G1"/>
    <mergeCell ref="D35:G35"/>
    <mergeCell ref="B5:C5"/>
    <mergeCell ref="B11:C11"/>
    <mergeCell ref="B20:C20"/>
    <mergeCell ref="B25:C25"/>
    <mergeCell ref="B30:C30"/>
    <mergeCell ref="B35:C35"/>
    <mergeCell ref="D20:G20"/>
    <mergeCell ref="I5:J15"/>
    <mergeCell ref="D5:G5"/>
    <mergeCell ref="B3:G3"/>
    <mergeCell ref="B18:G18"/>
    <mergeCell ref="D11:G1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63"/>
  <sheetViews>
    <sheetView workbookViewId="0">
      <selection activeCell="E57" sqref="E57"/>
    </sheetView>
  </sheetViews>
  <sheetFormatPr baseColWidth="10" defaultColWidth="11.42578125" defaultRowHeight="12.75" x14ac:dyDescent="0.2"/>
  <cols>
    <col min="1" max="1" width="11.42578125" style="27"/>
    <col min="2" max="2" width="32.7109375" style="27" customWidth="1"/>
    <col min="3" max="4" width="11.5703125" style="27" customWidth="1"/>
    <col min="5" max="16384" width="11.42578125" style="27"/>
  </cols>
  <sheetData>
    <row r="1" spans="2:4" x14ac:dyDescent="0.2">
      <c r="B1" s="106" t="s">
        <v>70</v>
      </c>
      <c r="C1" s="106"/>
      <c r="D1" s="106"/>
    </row>
    <row r="2" spans="2:4" x14ac:dyDescent="0.2">
      <c r="B2" s="56"/>
      <c r="C2" s="56"/>
      <c r="D2" s="56"/>
    </row>
    <row r="3" spans="2:4" x14ac:dyDescent="0.2">
      <c r="B3" s="108" t="s">
        <v>51</v>
      </c>
      <c r="C3" s="108"/>
      <c r="D3" s="108"/>
    </row>
    <row r="4" spans="2:4" x14ac:dyDescent="0.2">
      <c r="B4" s="34"/>
      <c r="C4" s="34"/>
      <c r="D4" s="34"/>
    </row>
    <row r="5" spans="2:4" ht="15.75" customHeight="1" x14ac:dyDescent="0.2">
      <c r="B5" s="107" t="str">
        <f>besoin_brut!B5</f>
        <v>Logements standards</v>
      </c>
      <c r="C5" s="107"/>
      <c r="D5" s="107"/>
    </row>
    <row r="6" spans="2:4" ht="12.75" customHeight="1" x14ac:dyDescent="0.2">
      <c r="B6" s="105" t="s">
        <v>71</v>
      </c>
      <c r="C6" s="58" t="s">
        <v>61</v>
      </c>
      <c r="D6" s="58" t="s">
        <v>62</v>
      </c>
    </row>
    <row r="7" spans="2:4" x14ac:dyDescent="0.2">
      <c r="B7" s="105"/>
      <c r="C7" s="67">
        <v>0.5</v>
      </c>
      <c r="D7" s="67">
        <v>1</v>
      </c>
    </row>
    <row r="8" spans="2:4" x14ac:dyDescent="0.2">
      <c r="B8" s="59" t="s">
        <v>5</v>
      </c>
      <c r="C8" s="80">
        <f>IF(besoin_brut!C7=0,besoin_brut!$C6*C$7,besoin_brut!C7*C7)</f>
        <v>5</v>
      </c>
      <c r="D8" s="80">
        <f>IF(besoin_brut!C7=0,besoin_brut!$C6*D$7,besoin_brut!C7*D7)</f>
        <v>10</v>
      </c>
    </row>
    <row r="9" spans="2:4" x14ac:dyDescent="0.2">
      <c r="B9" s="59" t="s">
        <v>6</v>
      </c>
      <c r="C9" s="80">
        <f>besoin_brut!C8*C$7</f>
        <v>0.5</v>
      </c>
      <c r="D9" s="80">
        <f>besoin_brut!$C8*D$7</f>
        <v>1</v>
      </c>
    </row>
    <row r="10" spans="2:4" ht="17.25" customHeight="1" x14ac:dyDescent="0.2">
      <c r="B10" s="60" t="s">
        <v>43</v>
      </c>
      <c r="C10" s="81">
        <f>SUM(C8:C9)</f>
        <v>5.5</v>
      </c>
      <c r="D10" s="81">
        <f>SUM(D8:D9)</f>
        <v>11</v>
      </c>
    </row>
    <row r="12" spans="2:4" ht="14.25" customHeight="1" x14ac:dyDescent="0.2">
      <c r="B12" s="107" t="str">
        <f>besoin_brut!B11</f>
        <v>Logements avec encadrement ou étudiants</v>
      </c>
      <c r="C12" s="107"/>
      <c r="D12" s="107"/>
    </row>
    <row r="13" spans="2:4" ht="12.75" customHeight="1" x14ac:dyDescent="0.2">
      <c r="B13" s="105" t="s">
        <v>71</v>
      </c>
      <c r="C13" s="58" t="s">
        <v>61</v>
      </c>
      <c r="D13" s="58" t="s">
        <v>62</v>
      </c>
    </row>
    <row r="14" spans="2:4" x14ac:dyDescent="0.2">
      <c r="B14" s="105"/>
      <c r="C14" s="67">
        <v>0.5</v>
      </c>
      <c r="D14" s="67">
        <v>1</v>
      </c>
    </row>
    <row r="15" spans="2:4" x14ac:dyDescent="0.2">
      <c r="B15" s="59" t="s">
        <v>5</v>
      </c>
      <c r="C15" s="80">
        <f>IF(besoin_brut!C13=0,besoin_brut!$C12*C$7,besoin_brut!C13*C14)</f>
        <v>5</v>
      </c>
      <c r="D15" s="80">
        <f>IF(besoin_brut!C13=0,besoin_brut!$C12*D$7,besoin_brut!C13*D14)</f>
        <v>10</v>
      </c>
    </row>
    <row r="16" spans="2:4" x14ac:dyDescent="0.2">
      <c r="B16" s="59" t="s">
        <v>6</v>
      </c>
      <c r="C16" s="80">
        <f>besoin_brut!$C14*C$14</f>
        <v>0.4</v>
      </c>
      <c r="D16" s="80">
        <f>besoin_brut!$C14*D$14</f>
        <v>0.8</v>
      </c>
    </row>
    <row r="17" spans="2:4" x14ac:dyDescent="0.2">
      <c r="B17" s="60" t="s">
        <v>43</v>
      </c>
      <c r="C17" s="61">
        <f>SUM(C15:C16)</f>
        <v>5.4</v>
      </c>
      <c r="D17" s="81">
        <f>SUM(D15:D16)</f>
        <v>10.8</v>
      </c>
    </row>
    <row r="18" spans="2:4" x14ac:dyDescent="0.2">
      <c r="B18" s="41"/>
      <c r="C18" s="41"/>
      <c r="D18" s="41"/>
    </row>
    <row r="19" spans="2:4" x14ac:dyDescent="0.2">
      <c r="B19" s="48"/>
      <c r="C19" s="41"/>
      <c r="D19" s="41"/>
    </row>
    <row r="20" spans="2:4" x14ac:dyDescent="0.2">
      <c r="B20" s="46"/>
      <c r="C20" s="46"/>
      <c r="D20" s="46"/>
    </row>
    <row r="21" spans="2:4" x14ac:dyDescent="0.2">
      <c r="B21" s="99" t="s">
        <v>48</v>
      </c>
      <c r="C21" s="99"/>
      <c r="D21" s="99"/>
    </row>
    <row r="23" spans="2:4" x14ac:dyDescent="0.2">
      <c r="B23" s="107" t="str">
        <f>besoin_brut!B20</f>
        <v>Services à nombreuse clientèle</v>
      </c>
      <c r="C23" s="107"/>
      <c r="D23" s="107"/>
    </row>
    <row r="24" spans="2:4" ht="12.75" customHeight="1" x14ac:dyDescent="0.2">
      <c r="B24" s="105" t="s">
        <v>71</v>
      </c>
      <c r="C24" s="58" t="s">
        <v>61</v>
      </c>
      <c r="D24" s="58" t="s">
        <v>62</v>
      </c>
    </row>
    <row r="25" spans="2:4" x14ac:dyDescent="0.2">
      <c r="B25" s="105"/>
      <c r="C25" s="67">
        <v>0.5</v>
      </c>
      <c r="D25" s="67">
        <v>1</v>
      </c>
    </row>
    <row r="26" spans="2:4" x14ac:dyDescent="0.2">
      <c r="B26" s="59" t="s">
        <v>58</v>
      </c>
      <c r="C26" s="62">
        <f>besoin_brut!$C21*C$25</f>
        <v>10</v>
      </c>
      <c r="D26" s="62">
        <f>besoin_brut!$C21*D$25</f>
        <v>20</v>
      </c>
    </row>
    <row r="27" spans="2:4" x14ac:dyDescent="0.2">
      <c r="B27" s="59" t="s">
        <v>6</v>
      </c>
      <c r="C27" s="62">
        <f>besoin_brut!$C22*C$25</f>
        <v>5</v>
      </c>
      <c r="D27" s="62">
        <f>besoin_brut!$C22*D$25</f>
        <v>10</v>
      </c>
    </row>
    <row r="28" spans="2:4" x14ac:dyDescent="0.2">
      <c r="B28" s="60" t="s">
        <v>43</v>
      </c>
      <c r="C28" s="63">
        <f>SUM(C26:C27)</f>
        <v>15</v>
      </c>
      <c r="D28" s="63">
        <f>SUM(D26:D27)</f>
        <v>30</v>
      </c>
    </row>
    <row r="30" spans="2:4" x14ac:dyDescent="0.2">
      <c r="B30" s="107" t="str">
        <f>besoin_brut!B25</f>
        <v>Autres services</v>
      </c>
      <c r="C30" s="107"/>
      <c r="D30" s="107"/>
    </row>
    <row r="31" spans="2:4" ht="12.75" customHeight="1" x14ac:dyDescent="0.2">
      <c r="B31" s="105" t="s">
        <v>71</v>
      </c>
      <c r="C31" s="58" t="s">
        <v>61</v>
      </c>
      <c r="D31" s="58" t="s">
        <v>62</v>
      </c>
    </row>
    <row r="32" spans="2:4" x14ac:dyDescent="0.2">
      <c r="B32" s="105"/>
      <c r="C32" s="67">
        <v>0.5</v>
      </c>
      <c r="D32" s="67">
        <v>1</v>
      </c>
    </row>
    <row r="33" spans="2:4" x14ac:dyDescent="0.2">
      <c r="B33" s="59" t="s">
        <v>58</v>
      </c>
      <c r="C33" s="62">
        <f>besoin_brut!$C26*C$32</f>
        <v>10</v>
      </c>
      <c r="D33" s="62">
        <f>besoin_brut!$C26*D$32</f>
        <v>20</v>
      </c>
    </row>
    <row r="34" spans="2:4" x14ac:dyDescent="0.2">
      <c r="B34" s="59" t="s">
        <v>6</v>
      </c>
      <c r="C34" s="62">
        <f>besoin_brut!$C27*C$32</f>
        <v>5</v>
      </c>
      <c r="D34" s="62">
        <f>besoin_brut!$C27*D$32</f>
        <v>10</v>
      </c>
    </row>
    <row r="35" spans="2:4" x14ac:dyDescent="0.2">
      <c r="B35" s="60" t="s">
        <v>43</v>
      </c>
      <c r="C35" s="63">
        <f>SUM(C33:C34)</f>
        <v>15</v>
      </c>
      <c r="D35" s="63">
        <f>SUM(D33:D34)</f>
        <v>30</v>
      </c>
    </row>
    <row r="37" spans="2:4" x14ac:dyDescent="0.2">
      <c r="B37" s="107" t="str">
        <f>besoin_brut!B30</f>
        <v>Magasins à nombreuse clientèle</v>
      </c>
      <c r="C37" s="107"/>
      <c r="D37" s="107"/>
    </row>
    <row r="38" spans="2:4" ht="12.75" customHeight="1" x14ac:dyDescent="0.2">
      <c r="B38" s="105" t="s">
        <v>71</v>
      </c>
      <c r="C38" s="58" t="s">
        <v>61</v>
      </c>
      <c r="D38" s="58" t="s">
        <v>62</v>
      </c>
    </row>
    <row r="39" spans="2:4" x14ac:dyDescent="0.2">
      <c r="B39" s="105"/>
      <c r="C39" s="67">
        <v>0.5</v>
      </c>
      <c r="D39" s="67">
        <v>1</v>
      </c>
    </row>
    <row r="40" spans="2:4" x14ac:dyDescent="0.2">
      <c r="B40" s="59" t="s">
        <v>58</v>
      </c>
      <c r="C40" s="62">
        <f>besoin_brut!$C31*C$39</f>
        <v>10</v>
      </c>
      <c r="D40" s="62">
        <f>besoin_brut!$C31*D$39</f>
        <v>20</v>
      </c>
    </row>
    <row r="41" spans="2:4" x14ac:dyDescent="0.2">
      <c r="B41" s="59" t="s">
        <v>6</v>
      </c>
      <c r="C41" s="62">
        <f>besoin_brut!$C32*C$39</f>
        <v>40</v>
      </c>
      <c r="D41" s="62">
        <f>besoin_brut!$C32*D$39</f>
        <v>80</v>
      </c>
    </row>
    <row r="42" spans="2:4" x14ac:dyDescent="0.2">
      <c r="B42" s="60" t="s">
        <v>43</v>
      </c>
      <c r="C42" s="63">
        <f>SUM(C40:C41)</f>
        <v>50</v>
      </c>
      <c r="D42" s="63">
        <f>SUM(D40:D41)</f>
        <v>100</v>
      </c>
    </row>
    <row r="44" spans="2:4" x14ac:dyDescent="0.2">
      <c r="B44" s="107" t="str">
        <f>besoin_brut!B35</f>
        <v>Autres magasins</v>
      </c>
      <c r="C44" s="107"/>
      <c r="D44" s="107"/>
    </row>
    <row r="45" spans="2:4" ht="12.75" customHeight="1" x14ac:dyDescent="0.2">
      <c r="B45" s="105" t="s">
        <v>71</v>
      </c>
      <c r="C45" s="58" t="s">
        <v>61</v>
      </c>
      <c r="D45" s="58" t="s">
        <v>62</v>
      </c>
    </row>
    <row r="46" spans="2:4" x14ac:dyDescent="0.2">
      <c r="B46" s="105"/>
      <c r="C46" s="67">
        <v>0.5</v>
      </c>
      <c r="D46" s="67">
        <v>1</v>
      </c>
    </row>
    <row r="47" spans="2:4" x14ac:dyDescent="0.2">
      <c r="B47" s="59" t="s">
        <v>58</v>
      </c>
      <c r="C47" s="62">
        <f>besoin_brut!$C36*C$46</f>
        <v>7.5</v>
      </c>
      <c r="D47" s="62">
        <f>besoin_brut!$C36*D$46</f>
        <v>15</v>
      </c>
    </row>
    <row r="48" spans="2:4" x14ac:dyDescent="0.2">
      <c r="B48" s="59" t="s">
        <v>6</v>
      </c>
      <c r="C48" s="62">
        <f>besoin_brut!$C37*C$46</f>
        <v>17.5</v>
      </c>
      <c r="D48" s="62">
        <f>besoin_brut!$C37*D$46</f>
        <v>35</v>
      </c>
    </row>
    <row r="49" spans="2:4" x14ac:dyDescent="0.2">
      <c r="B49" s="60" t="s">
        <v>43</v>
      </c>
      <c r="C49" s="63">
        <f>SUM(C47:C48)</f>
        <v>25</v>
      </c>
      <c r="D49" s="63">
        <f>SUM(D47:D48)</f>
        <v>50</v>
      </c>
    </row>
    <row r="51" spans="2:4" x14ac:dyDescent="0.2">
      <c r="B51" s="107" t="str">
        <f>besoin_brut!B40</f>
        <v>Industrie et artisanat</v>
      </c>
      <c r="C51" s="107"/>
      <c r="D51" s="107"/>
    </row>
    <row r="52" spans="2:4" x14ac:dyDescent="0.2">
      <c r="B52" s="105" t="s">
        <v>71</v>
      </c>
      <c r="C52" s="58" t="s">
        <v>61</v>
      </c>
      <c r="D52" s="58" t="s">
        <v>62</v>
      </c>
    </row>
    <row r="53" spans="2:4" x14ac:dyDescent="0.2">
      <c r="B53" s="105"/>
      <c r="C53" s="67">
        <v>0.5</v>
      </c>
      <c r="D53" s="67">
        <v>1</v>
      </c>
    </row>
    <row r="54" spans="2:4" x14ac:dyDescent="0.2">
      <c r="B54" s="59" t="s">
        <v>58</v>
      </c>
      <c r="C54" s="62">
        <f>besoin_brut!$C41*C$53</f>
        <v>10</v>
      </c>
      <c r="D54" s="62">
        <f>besoin_brut!$C41*D$53</f>
        <v>20</v>
      </c>
    </row>
    <row r="55" spans="2:4" x14ac:dyDescent="0.2">
      <c r="B55" s="59" t="s">
        <v>6</v>
      </c>
      <c r="C55" s="62">
        <f>besoin_brut!$C42*C$53</f>
        <v>40</v>
      </c>
      <c r="D55" s="62">
        <f>besoin_brut!$C42*D$53</f>
        <v>80</v>
      </c>
    </row>
    <row r="56" spans="2:4" x14ac:dyDescent="0.2">
      <c r="B56" s="60" t="s">
        <v>43</v>
      </c>
      <c r="C56" s="63">
        <f>SUM(C54:C55)</f>
        <v>50</v>
      </c>
      <c r="D56" s="63">
        <f>SUM(D54:D55)</f>
        <v>100</v>
      </c>
    </row>
    <row r="58" spans="2:4" x14ac:dyDescent="0.2">
      <c r="B58" s="107" t="str">
        <f>besoin_brut!B45</f>
        <v>Entrepôts et dépôts</v>
      </c>
      <c r="C58" s="107"/>
      <c r="D58" s="107"/>
    </row>
    <row r="59" spans="2:4" x14ac:dyDescent="0.2">
      <c r="B59" s="105" t="s">
        <v>71</v>
      </c>
      <c r="C59" s="58" t="s">
        <v>61</v>
      </c>
      <c r="D59" s="58" t="s">
        <v>62</v>
      </c>
    </row>
    <row r="60" spans="2:4" x14ac:dyDescent="0.2">
      <c r="B60" s="105"/>
      <c r="C60" s="67">
        <v>0.5</v>
      </c>
      <c r="D60" s="67">
        <v>1</v>
      </c>
    </row>
    <row r="61" spans="2:4" x14ac:dyDescent="0.2">
      <c r="B61" s="59" t="s">
        <v>58</v>
      </c>
      <c r="C61" s="62">
        <f>besoin_brut!$C46*C$60</f>
        <v>7.5</v>
      </c>
      <c r="D61" s="62">
        <f>besoin_brut!$C46*D$60</f>
        <v>15</v>
      </c>
    </row>
    <row r="62" spans="2:4" x14ac:dyDescent="0.2">
      <c r="B62" s="59" t="s">
        <v>6</v>
      </c>
      <c r="C62" s="62">
        <f>besoin_brut!$C47*C$60</f>
        <v>17.5</v>
      </c>
      <c r="D62" s="62">
        <f>besoin_brut!$C47*D$60</f>
        <v>35</v>
      </c>
    </row>
    <row r="63" spans="2:4" x14ac:dyDescent="0.2">
      <c r="B63" s="60" t="s">
        <v>43</v>
      </c>
      <c r="C63" s="63">
        <f>SUM(C61:C62)</f>
        <v>25</v>
      </c>
      <c r="D63" s="63">
        <f>SUM(D61:D62)</f>
        <v>50</v>
      </c>
    </row>
  </sheetData>
  <mergeCells count="19">
    <mergeCell ref="B51:D51"/>
    <mergeCell ref="B52:B53"/>
    <mergeCell ref="B58:D58"/>
    <mergeCell ref="B59:B60"/>
    <mergeCell ref="B37:D37"/>
    <mergeCell ref="B38:B39"/>
    <mergeCell ref="B44:D44"/>
    <mergeCell ref="B45:B46"/>
    <mergeCell ref="B21:D21"/>
    <mergeCell ref="B23:D23"/>
    <mergeCell ref="B24:B25"/>
    <mergeCell ref="B30:D30"/>
    <mergeCell ref="B31:B32"/>
    <mergeCell ref="B6:B7"/>
    <mergeCell ref="B1:D1"/>
    <mergeCell ref="B12:D12"/>
    <mergeCell ref="B13:B14"/>
    <mergeCell ref="B3:D3"/>
    <mergeCell ref="B5:D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5"/>
  <sheetViews>
    <sheetView tabSelected="1" topLeftCell="A4" zoomScaleNormal="100" workbookViewId="0">
      <selection activeCell="E15" sqref="E15"/>
    </sheetView>
  </sheetViews>
  <sheetFormatPr baseColWidth="10" defaultColWidth="11.42578125" defaultRowHeight="12.75" x14ac:dyDescent="0.2"/>
  <cols>
    <col min="1" max="1" width="11.42578125" style="52"/>
    <col min="2" max="2" width="65.85546875" style="52" customWidth="1"/>
    <col min="3" max="3" width="9.140625" style="52" customWidth="1"/>
    <col min="4" max="4" width="11.42578125" style="52"/>
    <col min="5" max="5" width="66.140625" style="52" customWidth="1"/>
    <col min="6" max="6" width="8" style="52" customWidth="1"/>
    <col min="7" max="9" width="11.42578125" style="52"/>
    <col min="10" max="10" width="22.5703125" style="52" customWidth="1"/>
    <col min="11" max="16384" width="11.42578125" style="52"/>
  </cols>
  <sheetData>
    <row r="1" spans="2:8" x14ac:dyDescent="0.2">
      <c r="B1" s="114" t="s">
        <v>85</v>
      </c>
      <c r="C1" s="114"/>
      <c r="D1" s="114"/>
    </row>
    <row r="2" spans="2:8" x14ac:dyDescent="0.2">
      <c r="B2" s="55"/>
      <c r="C2" s="55"/>
      <c r="D2" s="55"/>
    </row>
    <row r="3" spans="2:8" ht="84.75" customHeight="1" x14ac:dyDescent="0.2">
      <c r="B3" s="113" t="s">
        <v>89</v>
      </c>
      <c r="C3" s="113"/>
      <c r="D3" s="113"/>
      <c r="E3" s="113"/>
      <c r="F3" s="113"/>
    </row>
    <row r="4" spans="2:8" ht="19.5" customHeight="1" x14ac:dyDescent="0.2">
      <c r="B4" s="109" t="s">
        <v>80</v>
      </c>
      <c r="C4" s="110"/>
      <c r="D4" s="55"/>
      <c r="E4" s="109" t="s">
        <v>81</v>
      </c>
      <c r="F4" s="110"/>
    </row>
    <row r="5" spans="2:8" ht="35.25" customHeight="1" x14ac:dyDescent="0.2">
      <c r="B5" s="72" t="s">
        <v>76</v>
      </c>
      <c r="C5" s="82"/>
      <c r="E5" s="72" t="s">
        <v>50</v>
      </c>
      <c r="F5" s="82"/>
    </row>
    <row r="6" spans="2:8" ht="18.75" customHeight="1" x14ac:dyDescent="0.2">
      <c r="B6" s="73" t="s">
        <v>88</v>
      </c>
      <c r="C6" s="82"/>
      <c r="E6" s="73" t="s">
        <v>88</v>
      </c>
      <c r="F6" s="82"/>
    </row>
    <row r="7" spans="2:8" ht="18.75" customHeight="1" x14ac:dyDescent="0.2">
      <c r="B7" s="83" t="s">
        <v>20</v>
      </c>
      <c r="C7" s="89">
        <v>0</v>
      </c>
      <c r="E7" s="83" t="s">
        <v>20</v>
      </c>
      <c r="F7" s="89">
        <v>0</v>
      </c>
    </row>
    <row r="8" spans="2:8" ht="18.75" customHeight="1" x14ac:dyDescent="0.2">
      <c r="B8" s="83" t="s">
        <v>23</v>
      </c>
      <c r="C8" s="89">
        <v>0</v>
      </c>
      <c r="E8" s="83" t="s">
        <v>23</v>
      </c>
      <c r="F8" s="89">
        <v>0</v>
      </c>
    </row>
    <row r="9" spans="2:8" ht="18.75" customHeight="1" x14ac:dyDescent="0.2">
      <c r="B9" s="83" t="s">
        <v>24</v>
      </c>
      <c r="C9" s="89">
        <v>0</v>
      </c>
      <c r="E9" s="83" t="s">
        <v>24</v>
      </c>
      <c r="F9" s="89">
        <v>0</v>
      </c>
    </row>
    <row r="10" spans="2:8" ht="18.75" customHeight="1" x14ac:dyDescent="0.2">
      <c r="B10" s="83" t="s">
        <v>27</v>
      </c>
      <c r="C10" s="89">
        <v>0</v>
      </c>
      <c r="E10" s="83" t="s">
        <v>27</v>
      </c>
      <c r="F10" s="89">
        <v>0</v>
      </c>
    </row>
    <row r="11" spans="2:8" ht="18.75" customHeight="1" x14ac:dyDescent="0.2">
      <c r="B11" s="83" t="s">
        <v>28</v>
      </c>
      <c r="C11" s="89">
        <v>0</v>
      </c>
      <c r="E11" s="83" t="s">
        <v>28</v>
      </c>
      <c r="F11" s="89">
        <v>0</v>
      </c>
    </row>
    <row r="12" spans="2:8" ht="18.75" customHeight="1" x14ac:dyDescent="0.2">
      <c r="B12" s="83" t="s">
        <v>29</v>
      </c>
      <c r="C12" s="89">
        <v>0</v>
      </c>
      <c r="E12" s="83" t="s">
        <v>29</v>
      </c>
      <c r="F12" s="89">
        <v>0</v>
      </c>
    </row>
    <row r="13" spans="2:8" ht="18.75" customHeight="1" x14ac:dyDescent="0.2">
      <c r="D13" s="27"/>
      <c r="E13" s="27"/>
      <c r="F13" s="27"/>
      <c r="G13" s="27"/>
    </row>
    <row r="14" spans="2:8" ht="30.75" customHeight="1" x14ac:dyDescent="0.2">
      <c r="B14" s="109" t="s">
        <v>82</v>
      </c>
      <c r="C14" s="110"/>
      <c r="D14" s="29"/>
      <c r="E14" s="109" t="s">
        <v>83</v>
      </c>
      <c r="F14" s="110"/>
      <c r="G14" s="29"/>
      <c r="H14" s="29"/>
    </row>
    <row r="15" spans="2:8" ht="57" customHeight="1" x14ac:dyDescent="0.2">
      <c r="B15" s="72" t="s">
        <v>42</v>
      </c>
      <c r="C15" s="82"/>
      <c r="D15" s="29"/>
      <c r="E15" s="72" t="s">
        <v>41</v>
      </c>
      <c r="F15" s="82"/>
      <c r="G15" s="29"/>
      <c r="H15" s="29"/>
    </row>
    <row r="16" spans="2:8" ht="20.25" customHeight="1" x14ac:dyDescent="0.2">
      <c r="B16" s="73" t="s">
        <v>88</v>
      </c>
      <c r="C16" s="84"/>
      <c r="D16" s="29"/>
      <c r="E16" s="73" t="s">
        <v>88</v>
      </c>
      <c r="F16" s="90">
        <v>0</v>
      </c>
      <c r="G16" s="29" t="s">
        <v>87</v>
      </c>
      <c r="H16" s="29"/>
    </row>
    <row r="17" spans="2:8" ht="16.5" customHeight="1" x14ac:dyDescent="0.2">
      <c r="B17" s="83" t="s">
        <v>52</v>
      </c>
      <c r="C17" s="87">
        <v>0.5</v>
      </c>
      <c r="D17" s="29"/>
      <c r="E17" s="29"/>
      <c r="F17" s="29"/>
      <c r="G17" s="29"/>
      <c r="H17" s="29"/>
    </row>
    <row r="18" spans="2:8" ht="16.5" customHeight="1" x14ac:dyDescent="0.2">
      <c r="B18" s="83" t="s">
        <v>53</v>
      </c>
      <c r="C18" s="87">
        <v>0.5</v>
      </c>
      <c r="D18" s="29"/>
      <c r="E18" s="29"/>
      <c r="F18" s="29"/>
      <c r="G18" s="29"/>
      <c r="H18" s="29"/>
    </row>
    <row r="19" spans="2:8" ht="16.5" customHeight="1" x14ac:dyDescent="0.2">
      <c r="B19" s="83" t="s">
        <v>20</v>
      </c>
      <c r="C19" s="87">
        <v>0.5</v>
      </c>
      <c r="D19" s="29"/>
      <c r="E19" s="29"/>
      <c r="F19" s="29"/>
      <c r="G19" s="29"/>
      <c r="H19" s="29"/>
    </row>
    <row r="20" spans="2:8" ht="16.5" customHeight="1" x14ac:dyDescent="0.2">
      <c r="B20" s="83" t="s">
        <v>23</v>
      </c>
      <c r="C20" s="87">
        <v>0.5</v>
      </c>
      <c r="D20" s="29"/>
      <c r="E20" s="29"/>
      <c r="F20" s="29"/>
      <c r="G20" s="29"/>
      <c r="H20" s="29"/>
    </row>
    <row r="21" spans="2:8" ht="16.5" customHeight="1" x14ac:dyDescent="0.2">
      <c r="B21" s="83" t="s">
        <v>24</v>
      </c>
      <c r="C21" s="87">
        <v>0.5</v>
      </c>
      <c r="D21" s="29"/>
      <c r="E21" s="29"/>
      <c r="F21" s="29"/>
      <c r="G21" s="29"/>
      <c r="H21" s="29"/>
    </row>
    <row r="22" spans="2:8" ht="16.5" customHeight="1" x14ac:dyDescent="0.2">
      <c r="B22" s="83" t="s">
        <v>27</v>
      </c>
      <c r="C22" s="87">
        <v>0.5</v>
      </c>
      <c r="D22" s="29"/>
      <c r="E22" s="29"/>
      <c r="F22" s="29"/>
      <c r="G22" s="29"/>
      <c r="H22" s="29"/>
    </row>
    <row r="23" spans="2:8" ht="16.5" customHeight="1" x14ac:dyDescent="0.2">
      <c r="B23" s="83" t="s">
        <v>28</v>
      </c>
      <c r="C23" s="87">
        <v>0.5</v>
      </c>
      <c r="D23" s="27"/>
      <c r="E23" s="27"/>
      <c r="F23" s="27"/>
      <c r="G23" s="29"/>
    </row>
    <row r="24" spans="2:8" ht="16.5" customHeight="1" x14ac:dyDescent="0.2">
      <c r="B24" s="83" t="s">
        <v>29</v>
      </c>
      <c r="C24" s="87">
        <v>0.5</v>
      </c>
    </row>
    <row r="27" spans="2:8" ht="18.75" customHeight="1" x14ac:dyDescent="0.2">
      <c r="B27" s="109" t="s">
        <v>84</v>
      </c>
      <c r="C27" s="110"/>
    </row>
    <row r="28" spans="2:8" ht="18.75" customHeight="1" x14ac:dyDescent="0.2">
      <c r="B28" s="86" t="s">
        <v>52</v>
      </c>
      <c r="C28" s="88">
        <f>C17</f>
        <v>0.5</v>
      </c>
      <c r="D28" s="112" t="s">
        <v>86</v>
      </c>
      <c r="E28" s="111"/>
    </row>
    <row r="29" spans="2:8" ht="18.75" customHeight="1" x14ac:dyDescent="0.2">
      <c r="B29" s="86" t="s">
        <v>53</v>
      </c>
      <c r="C29" s="88">
        <f>SUM(C18,F16)</f>
        <v>0.5</v>
      </c>
      <c r="D29" s="112"/>
      <c r="E29" s="111"/>
    </row>
    <row r="30" spans="2:8" ht="18.75" customHeight="1" x14ac:dyDescent="0.2">
      <c r="B30" s="86" t="s">
        <v>20</v>
      </c>
      <c r="C30" s="88">
        <f>SUM(C7,F7,C19)</f>
        <v>0.5</v>
      </c>
      <c r="D30" s="112"/>
      <c r="E30" s="111"/>
    </row>
    <row r="31" spans="2:8" ht="18.75" customHeight="1" x14ac:dyDescent="0.2">
      <c r="B31" s="86" t="s">
        <v>23</v>
      </c>
      <c r="C31" s="88">
        <f t="shared" ref="C31:C35" si="0">SUM(C8,F8,C20)</f>
        <v>0.5</v>
      </c>
      <c r="D31" s="112"/>
      <c r="E31" s="111"/>
    </row>
    <row r="32" spans="2:8" ht="18.75" customHeight="1" x14ac:dyDescent="0.2">
      <c r="B32" s="86" t="s">
        <v>24</v>
      </c>
      <c r="C32" s="88">
        <f t="shared" si="0"/>
        <v>0.5</v>
      </c>
      <c r="D32" s="112"/>
      <c r="E32" s="111"/>
    </row>
    <row r="33" spans="2:5" ht="18.75" customHeight="1" x14ac:dyDescent="0.2">
      <c r="B33" s="86" t="s">
        <v>27</v>
      </c>
      <c r="C33" s="88">
        <f t="shared" si="0"/>
        <v>0.5</v>
      </c>
      <c r="D33" s="112"/>
      <c r="E33" s="111"/>
    </row>
    <row r="34" spans="2:5" ht="18.75" customHeight="1" x14ac:dyDescent="0.2">
      <c r="B34" s="86" t="s">
        <v>28</v>
      </c>
      <c r="C34" s="88">
        <f t="shared" si="0"/>
        <v>0.5</v>
      </c>
      <c r="D34" s="112"/>
      <c r="E34" s="111"/>
    </row>
    <row r="35" spans="2:5" ht="18.75" customHeight="1" x14ac:dyDescent="0.2">
      <c r="B35" s="86" t="s">
        <v>29</v>
      </c>
      <c r="C35" s="88">
        <f t="shared" si="0"/>
        <v>0.5</v>
      </c>
      <c r="D35" s="112"/>
      <c r="E35" s="111"/>
    </row>
  </sheetData>
  <mergeCells count="9">
    <mergeCell ref="B1:D1"/>
    <mergeCell ref="E4:F4"/>
    <mergeCell ref="E28:E35"/>
    <mergeCell ref="D28:D35"/>
    <mergeCell ref="B27:C27"/>
    <mergeCell ref="B3:F3"/>
    <mergeCell ref="E14:F14"/>
    <mergeCell ref="B4:C4"/>
    <mergeCell ref="B14:C14"/>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decimal" allowBlank="1" showErrorMessage="1" errorTitle="Pourcentage incorrect" error="Le pourcentage de réduction maximal est de 50%">
          <x14:formula1>
            <xm:f>BD!B23</xm:f>
          </x14:formula1>
          <x14:formula2>
            <xm:f>BD!C23</xm:f>
          </x14:formula2>
          <xm:sqref>F16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63"/>
  <sheetViews>
    <sheetView zoomScale="85" zoomScaleNormal="85" workbookViewId="0">
      <selection activeCell="I28" sqref="I28"/>
    </sheetView>
  </sheetViews>
  <sheetFormatPr baseColWidth="10" defaultColWidth="11.42578125" defaultRowHeight="12.75" x14ac:dyDescent="0.2"/>
  <cols>
    <col min="1" max="1" width="11.42578125" style="27"/>
    <col min="2" max="2" width="32.7109375" style="27" customWidth="1"/>
    <col min="3" max="4" width="11.5703125" style="27" customWidth="1"/>
    <col min="5" max="16384" width="11.42578125" style="27"/>
  </cols>
  <sheetData>
    <row r="1" spans="2:4" x14ac:dyDescent="0.2">
      <c r="B1" s="106" t="s">
        <v>85</v>
      </c>
      <c r="C1" s="106"/>
      <c r="D1" s="106"/>
    </row>
    <row r="2" spans="2:4" x14ac:dyDescent="0.2">
      <c r="B2" s="56"/>
      <c r="C2" s="56"/>
      <c r="D2" s="56"/>
    </row>
    <row r="3" spans="2:4" x14ac:dyDescent="0.2">
      <c r="B3" s="108" t="s">
        <v>51</v>
      </c>
      <c r="C3" s="108"/>
      <c r="D3" s="108"/>
    </row>
    <row r="4" spans="2:4" x14ac:dyDescent="0.2">
      <c r="B4" s="71"/>
      <c r="C4" s="71"/>
      <c r="D4" s="71"/>
    </row>
    <row r="5" spans="2:4" ht="15.75" customHeight="1" x14ac:dyDescent="0.2">
      <c r="B5" s="107" t="str">
        <f>besoin_brut!B5</f>
        <v>Logements standards</v>
      </c>
      <c r="C5" s="107"/>
      <c r="D5" s="107"/>
    </row>
    <row r="6" spans="2:4" ht="12.75" customHeight="1" x14ac:dyDescent="0.2">
      <c r="B6" s="105" t="s">
        <v>71</v>
      </c>
      <c r="C6" s="58" t="s">
        <v>61</v>
      </c>
      <c r="D6" s="58" t="s">
        <v>62</v>
      </c>
    </row>
    <row r="7" spans="2:4" x14ac:dyDescent="0.2">
      <c r="B7" s="105"/>
      <c r="C7" s="67"/>
      <c r="D7" s="67"/>
    </row>
    <row r="8" spans="2:4" x14ac:dyDescent="0.2">
      <c r="B8" s="59" t="s">
        <v>5</v>
      </c>
      <c r="C8" s="80">
        <f>besoin_net!C8-(besoin_net!C8*besoin_net_réduit!$C$28)</f>
        <v>2.5</v>
      </c>
      <c r="D8" s="80">
        <f>besoin_net!D8-(besoin_net!D8*besoin_net_réduit!$C$28)</f>
        <v>5</v>
      </c>
    </row>
    <row r="9" spans="2:4" x14ac:dyDescent="0.2">
      <c r="B9" s="59" t="s">
        <v>6</v>
      </c>
      <c r="C9" s="80">
        <f>besoin_net!C9-(besoin_net!C9*besoin_net_réduit!$C$28)</f>
        <v>0.25</v>
      </c>
      <c r="D9" s="80">
        <f>besoin_net!D9-(besoin_net!D9*besoin_net_réduit!$C$28)</f>
        <v>0.5</v>
      </c>
    </row>
    <row r="10" spans="2:4" ht="17.25" customHeight="1" x14ac:dyDescent="0.2">
      <c r="B10" s="60" t="s">
        <v>43</v>
      </c>
      <c r="C10" s="81">
        <f>SUM(C8:C9)</f>
        <v>2.75</v>
      </c>
      <c r="D10" s="81">
        <f>SUM(D8:D9)</f>
        <v>5.5</v>
      </c>
    </row>
    <row r="12" spans="2:4" ht="14.25" customHeight="1" x14ac:dyDescent="0.2">
      <c r="B12" s="107" t="str">
        <f>besoin_brut!B11</f>
        <v>Logements avec encadrement ou étudiants</v>
      </c>
      <c r="C12" s="107"/>
      <c r="D12" s="107"/>
    </row>
    <row r="13" spans="2:4" ht="12.75" customHeight="1" x14ac:dyDescent="0.2">
      <c r="B13" s="105" t="s">
        <v>71</v>
      </c>
      <c r="C13" s="58" t="s">
        <v>61</v>
      </c>
      <c r="D13" s="58" t="s">
        <v>62</v>
      </c>
    </row>
    <row r="14" spans="2:4" x14ac:dyDescent="0.2">
      <c r="B14" s="105"/>
      <c r="C14" s="67"/>
      <c r="D14" s="67"/>
    </row>
    <row r="15" spans="2:4" x14ac:dyDescent="0.2">
      <c r="B15" s="59" t="s">
        <v>5</v>
      </c>
      <c r="C15" s="80">
        <f>besoin_net!C15-(besoin_net!C15*besoin_net_réduit!$C$29)</f>
        <v>2.5</v>
      </c>
      <c r="D15" s="80">
        <f>besoin_net!D15-(besoin_net!D15*besoin_net_réduit!$C$29)</f>
        <v>5</v>
      </c>
    </row>
    <row r="16" spans="2:4" x14ac:dyDescent="0.2">
      <c r="B16" s="59" t="s">
        <v>6</v>
      </c>
      <c r="C16" s="80">
        <f>besoin_net!C16-(besoin_net!C16*besoin_net_réduit!$C$29)</f>
        <v>0.2</v>
      </c>
      <c r="D16" s="80">
        <f>besoin_net!D16-(besoin_net!D16*besoin_net_réduit!$C$29)</f>
        <v>0.4</v>
      </c>
    </row>
    <row r="17" spans="2:4" x14ac:dyDescent="0.2">
      <c r="B17" s="60" t="s">
        <v>43</v>
      </c>
      <c r="C17" s="61">
        <f>SUM(C15:C16)</f>
        <v>2.7</v>
      </c>
      <c r="D17" s="81">
        <f>SUM(D15:D16)</f>
        <v>5.4</v>
      </c>
    </row>
    <row r="18" spans="2:4" x14ac:dyDescent="0.2">
      <c r="B18" s="41"/>
      <c r="C18" s="41"/>
      <c r="D18" s="41"/>
    </row>
    <row r="19" spans="2:4" x14ac:dyDescent="0.2">
      <c r="B19" s="48"/>
      <c r="C19" s="41"/>
      <c r="D19" s="41"/>
    </row>
    <row r="20" spans="2:4" x14ac:dyDescent="0.2">
      <c r="B20" s="46"/>
      <c r="C20" s="46"/>
      <c r="D20" s="46"/>
    </row>
    <row r="21" spans="2:4" x14ac:dyDescent="0.2">
      <c r="B21" s="99" t="s">
        <v>48</v>
      </c>
      <c r="C21" s="99"/>
      <c r="D21" s="99"/>
    </row>
    <row r="23" spans="2:4" x14ac:dyDescent="0.2">
      <c r="B23" s="107" t="str">
        <f>besoin_brut!B20</f>
        <v>Services à nombreuse clientèle</v>
      </c>
      <c r="C23" s="107"/>
      <c r="D23" s="107"/>
    </row>
    <row r="24" spans="2:4" ht="12.75" customHeight="1" x14ac:dyDescent="0.2">
      <c r="B24" s="105" t="s">
        <v>71</v>
      </c>
      <c r="C24" s="58" t="s">
        <v>61</v>
      </c>
      <c r="D24" s="58" t="s">
        <v>62</v>
      </c>
    </row>
    <row r="25" spans="2:4" x14ac:dyDescent="0.2">
      <c r="B25" s="105"/>
      <c r="C25" s="67"/>
      <c r="D25" s="67"/>
    </row>
    <row r="26" spans="2:4" x14ac:dyDescent="0.2">
      <c r="B26" s="59" t="s">
        <v>58</v>
      </c>
      <c r="C26" s="80">
        <f>besoin_net!C26-(besoin_net!C26*besoin_net_réduit!$C$30)</f>
        <v>5</v>
      </c>
      <c r="D26" s="80">
        <f>besoin_net!D26-(besoin_net!D26*besoin_net_réduit!$C$30)</f>
        <v>10</v>
      </c>
    </row>
    <row r="27" spans="2:4" x14ac:dyDescent="0.2">
      <c r="B27" s="59" t="s">
        <v>6</v>
      </c>
      <c r="C27" s="80">
        <f>besoin_net!C27-(besoin_net!C27*besoin_net_réduit!$C$30)</f>
        <v>2.5</v>
      </c>
      <c r="D27" s="80">
        <f>besoin_net!D27-(besoin_net!D27*besoin_net_réduit!$C$30)</f>
        <v>5</v>
      </c>
    </row>
    <row r="28" spans="2:4" x14ac:dyDescent="0.2">
      <c r="B28" s="60" t="s">
        <v>43</v>
      </c>
      <c r="C28" s="63">
        <f>SUM(C26:C27)</f>
        <v>7.5</v>
      </c>
      <c r="D28" s="63">
        <f>SUM(D26:D27)</f>
        <v>15</v>
      </c>
    </row>
    <row r="30" spans="2:4" x14ac:dyDescent="0.2">
      <c r="B30" s="107" t="str">
        <f>besoin_brut!B25</f>
        <v>Autres services</v>
      </c>
      <c r="C30" s="107"/>
      <c r="D30" s="107"/>
    </row>
    <row r="31" spans="2:4" ht="12.75" customHeight="1" x14ac:dyDescent="0.2">
      <c r="B31" s="105" t="s">
        <v>71</v>
      </c>
      <c r="C31" s="58" t="s">
        <v>61</v>
      </c>
      <c r="D31" s="58" t="s">
        <v>62</v>
      </c>
    </row>
    <row r="32" spans="2:4" x14ac:dyDescent="0.2">
      <c r="B32" s="105"/>
      <c r="C32" s="67"/>
      <c r="D32" s="67"/>
    </row>
    <row r="33" spans="2:4" x14ac:dyDescent="0.2">
      <c r="B33" s="59" t="s">
        <v>58</v>
      </c>
      <c r="C33" s="80">
        <f>besoin_net!C33-(besoin_net!C33*besoin_net_réduit!$C$31)</f>
        <v>5</v>
      </c>
      <c r="D33" s="80">
        <f>besoin_net!D33-(besoin_net!D33*besoin_net_réduit!$C$31)</f>
        <v>10</v>
      </c>
    </row>
    <row r="34" spans="2:4" x14ac:dyDescent="0.2">
      <c r="B34" s="59" t="s">
        <v>6</v>
      </c>
      <c r="C34" s="80">
        <f>besoin_net!C34-(besoin_net!C34*besoin_net_réduit!$C$31)</f>
        <v>2.5</v>
      </c>
      <c r="D34" s="80">
        <f>besoin_net!D34-(besoin_net!D34*besoin_net_réduit!$C$31)</f>
        <v>5</v>
      </c>
    </row>
    <row r="35" spans="2:4" x14ac:dyDescent="0.2">
      <c r="B35" s="60" t="s">
        <v>43</v>
      </c>
      <c r="C35" s="63">
        <f>SUM(C33:C34)</f>
        <v>7.5</v>
      </c>
      <c r="D35" s="63">
        <f>SUM(D33:D34)</f>
        <v>15</v>
      </c>
    </row>
    <row r="37" spans="2:4" x14ac:dyDescent="0.2">
      <c r="B37" s="107" t="str">
        <f>besoin_brut!B30</f>
        <v>Magasins à nombreuse clientèle</v>
      </c>
      <c r="C37" s="107"/>
      <c r="D37" s="107"/>
    </row>
    <row r="38" spans="2:4" ht="12.75" customHeight="1" x14ac:dyDescent="0.2">
      <c r="B38" s="105" t="s">
        <v>71</v>
      </c>
      <c r="C38" s="58" t="s">
        <v>61</v>
      </c>
      <c r="D38" s="58" t="s">
        <v>62</v>
      </c>
    </row>
    <row r="39" spans="2:4" x14ac:dyDescent="0.2">
      <c r="B39" s="105"/>
      <c r="C39" s="67"/>
      <c r="D39" s="67"/>
    </row>
    <row r="40" spans="2:4" x14ac:dyDescent="0.2">
      <c r="B40" s="59" t="s">
        <v>58</v>
      </c>
      <c r="C40" s="80">
        <f>besoin_net!C40-(besoin_net!C40*besoin_net_réduit!$C$32)</f>
        <v>5</v>
      </c>
      <c r="D40" s="80">
        <f>besoin_net!D40-(besoin_net!D40*besoin_net_réduit!$C$32)</f>
        <v>10</v>
      </c>
    </row>
    <row r="41" spans="2:4" x14ac:dyDescent="0.2">
      <c r="B41" s="59" t="s">
        <v>6</v>
      </c>
      <c r="C41" s="80">
        <f>besoin_net!C41-(besoin_net!C41*besoin_net_réduit!$C$32)</f>
        <v>20</v>
      </c>
      <c r="D41" s="80">
        <f>besoin_net!D41-(besoin_net!D41*besoin_net_réduit!$C$32)</f>
        <v>40</v>
      </c>
    </row>
    <row r="42" spans="2:4" x14ac:dyDescent="0.2">
      <c r="B42" s="60" t="s">
        <v>43</v>
      </c>
      <c r="C42" s="63">
        <f>SUM(C40:C41)</f>
        <v>25</v>
      </c>
      <c r="D42" s="63">
        <f>SUM(D40:D41)</f>
        <v>50</v>
      </c>
    </row>
    <row r="44" spans="2:4" x14ac:dyDescent="0.2">
      <c r="B44" s="107" t="str">
        <f>besoin_brut!B35</f>
        <v>Autres magasins</v>
      </c>
      <c r="C44" s="107"/>
      <c r="D44" s="107"/>
    </row>
    <row r="45" spans="2:4" ht="12.75" customHeight="1" x14ac:dyDescent="0.2">
      <c r="B45" s="105" t="s">
        <v>71</v>
      </c>
      <c r="C45" s="58" t="s">
        <v>61</v>
      </c>
      <c r="D45" s="58" t="s">
        <v>62</v>
      </c>
    </row>
    <row r="46" spans="2:4" x14ac:dyDescent="0.2">
      <c r="B46" s="105"/>
      <c r="C46" s="67"/>
      <c r="D46" s="67"/>
    </row>
    <row r="47" spans="2:4" x14ac:dyDescent="0.2">
      <c r="B47" s="59" t="s">
        <v>58</v>
      </c>
      <c r="C47" s="80">
        <f>besoin_net!C47-(besoin_net!C47*besoin_net_réduit!$C$33)</f>
        <v>3.75</v>
      </c>
      <c r="D47" s="80">
        <f>besoin_net!D47-(besoin_net!D47*besoin_net_réduit!$C$33)</f>
        <v>7.5</v>
      </c>
    </row>
    <row r="48" spans="2:4" x14ac:dyDescent="0.2">
      <c r="B48" s="59" t="s">
        <v>6</v>
      </c>
      <c r="C48" s="80">
        <f>besoin_net!C48-(besoin_net!C48*besoin_net_réduit!$C$33)</f>
        <v>8.75</v>
      </c>
      <c r="D48" s="80">
        <f>besoin_net!D48-(besoin_net!D48*besoin_net_réduit!$C$33)</f>
        <v>17.5</v>
      </c>
    </row>
    <row r="49" spans="2:4" x14ac:dyDescent="0.2">
      <c r="B49" s="60" t="s">
        <v>43</v>
      </c>
      <c r="C49" s="63">
        <f>SUM(C47:C48)</f>
        <v>12.5</v>
      </c>
      <c r="D49" s="63">
        <f>SUM(D47:D48)</f>
        <v>25</v>
      </c>
    </row>
    <row r="51" spans="2:4" x14ac:dyDescent="0.2">
      <c r="B51" s="107" t="str">
        <f>besoin_brut!B40</f>
        <v>Industrie et artisanat</v>
      </c>
      <c r="C51" s="107"/>
      <c r="D51" s="107"/>
    </row>
    <row r="52" spans="2:4" x14ac:dyDescent="0.2">
      <c r="B52" s="105" t="s">
        <v>71</v>
      </c>
      <c r="C52" s="58" t="s">
        <v>61</v>
      </c>
      <c r="D52" s="58" t="s">
        <v>62</v>
      </c>
    </row>
    <row r="53" spans="2:4" x14ac:dyDescent="0.2">
      <c r="B53" s="105"/>
      <c r="C53" s="67"/>
      <c r="D53" s="67"/>
    </row>
    <row r="54" spans="2:4" x14ac:dyDescent="0.2">
      <c r="B54" s="59" t="s">
        <v>58</v>
      </c>
      <c r="C54" s="80">
        <f>besoin_net!C54-(besoin_net!C54*besoin_net_réduit!$C$34)</f>
        <v>5</v>
      </c>
      <c r="D54" s="80">
        <f>besoin_net!D54-(besoin_net!D54*besoin_net_réduit!$C$34)</f>
        <v>10</v>
      </c>
    </row>
    <row r="55" spans="2:4" x14ac:dyDescent="0.2">
      <c r="B55" s="59" t="s">
        <v>6</v>
      </c>
      <c r="C55" s="80">
        <f>besoin_net!C55-(besoin_net!C55*besoin_net_réduit!$C$34)</f>
        <v>20</v>
      </c>
      <c r="D55" s="80">
        <f>besoin_net!D55-(besoin_net!D55*besoin_net_réduit!$C$34)</f>
        <v>40</v>
      </c>
    </row>
    <row r="56" spans="2:4" x14ac:dyDescent="0.2">
      <c r="B56" s="60" t="s">
        <v>43</v>
      </c>
      <c r="C56" s="63">
        <f>SUM(C54:C55)</f>
        <v>25</v>
      </c>
      <c r="D56" s="63">
        <f>SUM(D54:D55)</f>
        <v>50</v>
      </c>
    </row>
    <row r="58" spans="2:4" x14ac:dyDescent="0.2">
      <c r="B58" s="107" t="str">
        <f>besoin_brut!B45</f>
        <v>Entrepôts et dépôts</v>
      </c>
      <c r="C58" s="107"/>
      <c r="D58" s="107"/>
    </row>
    <row r="59" spans="2:4" x14ac:dyDescent="0.2">
      <c r="B59" s="105" t="s">
        <v>71</v>
      </c>
      <c r="C59" s="58" t="s">
        <v>61</v>
      </c>
      <c r="D59" s="58" t="s">
        <v>62</v>
      </c>
    </row>
    <row r="60" spans="2:4" x14ac:dyDescent="0.2">
      <c r="B60" s="105"/>
      <c r="C60" s="67"/>
      <c r="D60" s="67"/>
    </row>
    <row r="61" spans="2:4" x14ac:dyDescent="0.2">
      <c r="B61" s="59" t="s">
        <v>58</v>
      </c>
      <c r="C61" s="80">
        <f>besoin_net!C61-(besoin_net!C61*besoin_net_réduit!$C$35)</f>
        <v>3.75</v>
      </c>
      <c r="D61" s="80">
        <f>besoin_net!D61-(besoin_net!D61*besoin_net_réduit!$C$35)</f>
        <v>7.5</v>
      </c>
    </row>
    <row r="62" spans="2:4" x14ac:dyDescent="0.2">
      <c r="B62" s="59" t="s">
        <v>6</v>
      </c>
      <c r="C62" s="80">
        <f>besoin_net!C62-(besoin_net!C62*besoin_net_réduit!$C$35)</f>
        <v>8.75</v>
      </c>
      <c r="D62" s="80">
        <f>besoin_net!D62-(besoin_net!D62*besoin_net_réduit!$C$35)</f>
        <v>17.5</v>
      </c>
    </row>
    <row r="63" spans="2:4" x14ac:dyDescent="0.2">
      <c r="B63" s="60" t="s">
        <v>43</v>
      </c>
      <c r="C63" s="63">
        <f>SUM(C61:C62)</f>
        <v>12.5</v>
      </c>
      <c r="D63" s="63">
        <f>SUM(D61:D62)</f>
        <v>25</v>
      </c>
    </row>
  </sheetData>
  <mergeCells count="19">
    <mergeCell ref="B21:D21"/>
    <mergeCell ref="B59:B60"/>
    <mergeCell ref="B38:B39"/>
    <mergeCell ref="B44:D44"/>
    <mergeCell ref="B45:B46"/>
    <mergeCell ref="B51:D51"/>
    <mergeCell ref="B52:B53"/>
    <mergeCell ref="B58:D58"/>
    <mergeCell ref="B23:D23"/>
    <mergeCell ref="B24:B25"/>
    <mergeCell ref="B30:D30"/>
    <mergeCell ref="B31:B32"/>
    <mergeCell ref="B37:D37"/>
    <mergeCell ref="B13:B14"/>
    <mergeCell ref="B1:D1"/>
    <mergeCell ref="B3:D3"/>
    <mergeCell ref="B5:D5"/>
    <mergeCell ref="B6:B7"/>
    <mergeCell ref="B12:D1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7"/>
  <sheetViews>
    <sheetView workbookViewId="0">
      <selection activeCell="C2" sqref="C2"/>
    </sheetView>
  </sheetViews>
  <sheetFormatPr baseColWidth="10" defaultColWidth="11.42578125" defaultRowHeight="12.75" x14ac:dyDescent="0.2"/>
  <cols>
    <col min="1" max="16384" width="11.42578125" style="53"/>
  </cols>
  <sheetData>
    <row r="1" spans="3:7" x14ac:dyDescent="0.2">
      <c r="C1" s="115" t="s">
        <v>75</v>
      </c>
      <c r="D1" s="115"/>
      <c r="E1" s="115"/>
      <c r="F1" s="115"/>
      <c r="G1" s="115"/>
    </row>
    <row r="5" spans="3:7" x14ac:dyDescent="0.2">
      <c r="C5" s="53" t="s">
        <v>73</v>
      </c>
      <c r="G5" s="69"/>
    </row>
    <row r="7" spans="3:7" x14ac:dyDescent="0.2">
      <c r="C7" s="53" t="s">
        <v>74</v>
      </c>
      <c r="F7" s="70"/>
    </row>
  </sheetData>
  <mergeCells count="1">
    <mergeCell ref="C1:G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J23"/>
  <sheetViews>
    <sheetView workbookViewId="0">
      <selection activeCell="C24" sqref="C24"/>
    </sheetView>
  </sheetViews>
  <sheetFormatPr baseColWidth="10" defaultRowHeight="12.75" x14ac:dyDescent="0.2"/>
  <cols>
    <col min="1" max="1" width="38.5703125" customWidth="1"/>
    <col min="2" max="2" width="23.85546875" customWidth="1"/>
    <col min="3" max="3" width="21.28515625" bestFit="1" customWidth="1"/>
    <col min="7" max="7" width="12" customWidth="1"/>
    <col min="8" max="8" width="19.42578125" bestFit="1" customWidth="1"/>
  </cols>
  <sheetData>
    <row r="1" spans="1:10" x14ac:dyDescent="0.2">
      <c r="A1" s="1">
        <v>1</v>
      </c>
      <c r="B1" s="2">
        <v>2</v>
      </c>
      <c r="C1" s="3">
        <v>3</v>
      </c>
      <c r="D1" s="2">
        <v>4</v>
      </c>
      <c r="E1" s="3">
        <v>5</v>
      </c>
      <c r="F1" s="1">
        <v>6</v>
      </c>
      <c r="G1" s="1">
        <v>7</v>
      </c>
      <c r="H1" s="1">
        <v>8</v>
      </c>
      <c r="I1" s="1">
        <v>9</v>
      </c>
      <c r="J1" s="1">
        <v>10</v>
      </c>
    </row>
    <row r="2" spans="1:10" x14ac:dyDescent="0.2">
      <c r="A2" s="4" t="s">
        <v>7</v>
      </c>
      <c r="B2" s="5" t="s">
        <v>8</v>
      </c>
      <c r="C2" s="6" t="s">
        <v>8</v>
      </c>
      <c r="D2" s="5" t="s">
        <v>9</v>
      </c>
      <c r="E2" s="6" t="s">
        <v>10</v>
      </c>
      <c r="F2" s="4" t="s">
        <v>11</v>
      </c>
      <c r="G2" s="4" t="s">
        <v>12</v>
      </c>
      <c r="H2" s="1" t="s">
        <v>13</v>
      </c>
      <c r="I2" s="1" t="s">
        <v>14</v>
      </c>
      <c r="J2" s="1" t="s">
        <v>15</v>
      </c>
    </row>
    <row r="3" spans="1:10" ht="14.25" x14ac:dyDescent="0.2">
      <c r="A3" s="1" t="s">
        <v>52</v>
      </c>
      <c r="B3" s="2" t="s">
        <v>16</v>
      </c>
      <c r="C3" s="3" t="s">
        <v>17</v>
      </c>
      <c r="D3" s="2">
        <v>1</v>
      </c>
      <c r="E3" s="3">
        <v>0.1</v>
      </c>
      <c r="F3" s="1">
        <v>100</v>
      </c>
      <c r="G3" s="1" t="s">
        <v>18</v>
      </c>
      <c r="H3" s="1" t="s">
        <v>19</v>
      </c>
      <c r="I3" s="1"/>
      <c r="J3" s="1"/>
    </row>
    <row r="4" spans="1:10" ht="14.25" x14ac:dyDescent="0.2">
      <c r="A4" s="1" t="s">
        <v>53</v>
      </c>
      <c r="B4" s="2" t="s">
        <v>16</v>
      </c>
      <c r="C4" s="3" t="s">
        <v>17</v>
      </c>
      <c r="D4" s="2">
        <v>1</v>
      </c>
      <c r="E4" s="3">
        <v>0.1</v>
      </c>
      <c r="F4" s="1">
        <v>100</v>
      </c>
      <c r="G4" s="1" t="s">
        <v>18</v>
      </c>
      <c r="H4" s="1" t="s">
        <v>19</v>
      </c>
      <c r="I4" s="1"/>
      <c r="J4" s="1"/>
    </row>
    <row r="5" spans="1:10" ht="14.25" x14ac:dyDescent="0.2">
      <c r="A5" s="1" t="s">
        <v>20</v>
      </c>
      <c r="B5" s="2" t="s">
        <v>21</v>
      </c>
      <c r="C5" s="3" t="s">
        <v>22</v>
      </c>
      <c r="D5" s="2">
        <v>2</v>
      </c>
      <c r="E5" s="3">
        <v>1</v>
      </c>
      <c r="F5" s="1">
        <v>100</v>
      </c>
      <c r="G5" s="1" t="s">
        <v>18</v>
      </c>
      <c r="H5" s="1" t="s">
        <v>19</v>
      </c>
      <c r="I5" s="1"/>
      <c r="J5" s="1"/>
    </row>
    <row r="6" spans="1:10" ht="14.25" x14ac:dyDescent="0.2">
      <c r="A6" s="1" t="s">
        <v>23</v>
      </c>
      <c r="B6" s="2" t="s">
        <v>21</v>
      </c>
      <c r="C6" s="3" t="s">
        <v>22</v>
      </c>
      <c r="D6" s="2">
        <v>2</v>
      </c>
      <c r="E6" s="3">
        <v>0.5</v>
      </c>
      <c r="F6" s="1">
        <v>100</v>
      </c>
      <c r="G6" s="1" t="s">
        <v>18</v>
      </c>
      <c r="H6" s="1" t="s">
        <v>19</v>
      </c>
      <c r="I6" s="1"/>
      <c r="J6" s="1"/>
    </row>
    <row r="7" spans="1:10" ht="14.25" x14ac:dyDescent="0.2">
      <c r="A7" s="1" t="s">
        <v>24</v>
      </c>
      <c r="B7" s="2" t="s">
        <v>21</v>
      </c>
      <c r="C7" s="3" t="s">
        <v>22</v>
      </c>
      <c r="D7" s="2">
        <v>2</v>
      </c>
      <c r="E7" s="3">
        <v>8</v>
      </c>
      <c r="F7" s="1">
        <v>100</v>
      </c>
      <c r="G7" s="1" t="s">
        <v>25</v>
      </c>
      <c r="H7" s="1" t="s">
        <v>26</v>
      </c>
      <c r="I7" s="1"/>
      <c r="J7" s="1"/>
    </row>
    <row r="8" spans="1:10" ht="14.25" x14ac:dyDescent="0.2">
      <c r="A8" s="1" t="s">
        <v>27</v>
      </c>
      <c r="B8" s="2" t="s">
        <v>21</v>
      </c>
      <c r="C8" s="3" t="s">
        <v>22</v>
      </c>
      <c r="D8" s="2">
        <v>1.5</v>
      </c>
      <c r="E8" s="3">
        <v>3.5</v>
      </c>
      <c r="F8" s="1">
        <v>100</v>
      </c>
      <c r="G8" s="1" t="s">
        <v>25</v>
      </c>
      <c r="H8" s="1" t="s">
        <v>26</v>
      </c>
      <c r="I8" s="1"/>
      <c r="J8" s="1"/>
    </row>
    <row r="9" spans="1:10" ht="14.25" x14ac:dyDescent="0.2">
      <c r="A9" s="1" t="s">
        <v>28</v>
      </c>
      <c r="B9" s="2" t="s">
        <v>21</v>
      </c>
      <c r="C9" s="3" t="s">
        <v>22</v>
      </c>
      <c r="D9" s="2">
        <v>1</v>
      </c>
      <c r="E9" s="3">
        <v>0.2</v>
      </c>
      <c r="F9" s="1">
        <v>100</v>
      </c>
      <c r="G9" s="1" t="s">
        <v>18</v>
      </c>
      <c r="H9" s="1" t="s">
        <v>19</v>
      </c>
      <c r="I9" s="1"/>
      <c r="J9" s="1"/>
    </row>
    <row r="10" spans="1:10" ht="14.25" x14ac:dyDescent="0.2">
      <c r="A10" s="1" t="s">
        <v>29</v>
      </c>
      <c r="B10" s="2" t="s">
        <v>21</v>
      </c>
      <c r="C10" s="3" t="s">
        <v>22</v>
      </c>
      <c r="D10" s="2">
        <v>0.1</v>
      </c>
      <c r="E10" s="3">
        <v>0.01</v>
      </c>
      <c r="F10" s="1">
        <v>100</v>
      </c>
      <c r="G10" s="1" t="s">
        <v>18</v>
      </c>
      <c r="H10" s="1" t="s">
        <v>19</v>
      </c>
      <c r="I10" s="1"/>
      <c r="J10" s="1"/>
    </row>
    <row r="11" spans="1:10" x14ac:dyDescent="0.2">
      <c r="A11" s="7"/>
      <c r="B11" s="7"/>
      <c r="C11" s="7"/>
      <c r="D11" s="7"/>
      <c r="E11" s="7"/>
      <c r="F11" s="7"/>
      <c r="G11" s="7"/>
      <c r="H11" s="7"/>
      <c r="I11" s="7"/>
      <c r="J11" s="7"/>
    </row>
    <row r="12" spans="1:10" x14ac:dyDescent="0.2">
      <c r="A12" s="7"/>
      <c r="B12" s="7"/>
      <c r="C12" s="7"/>
      <c r="D12" s="7"/>
      <c r="E12" s="7"/>
      <c r="F12" s="7"/>
      <c r="G12" s="7"/>
      <c r="H12" s="7"/>
      <c r="I12" s="7"/>
      <c r="J12" s="7"/>
    </row>
    <row r="13" spans="1:10" x14ac:dyDescent="0.2">
      <c r="A13" s="8" t="s">
        <v>30</v>
      </c>
      <c r="B13" s="9" t="s">
        <v>31</v>
      </c>
      <c r="C13" s="10" t="s">
        <v>32</v>
      </c>
      <c r="D13" s="9" t="s">
        <v>33</v>
      </c>
      <c r="E13" s="11" t="s">
        <v>34</v>
      </c>
      <c r="F13" s="7"/>
      <c r="G13" s="7"/>
      <c r="H13" s="7"/>
      <c r="I13" s="7"/>
      <c r="J13" s="7"/>
    </row>
    <row r="14" spans="1:10" x14ac:dyDescent="0.2">
      <c r="A14" s="12" t="s">
        <v>35</v>
      </c>
      <c r="B14" s="13">
        <v>0.2</v>
      </c>
      <c r="C14" s="14">
        <v>0.5</v>
      </c>
      <c r="D14" s="13">
        <v>0</v>
      </c>
      <c r="E14" s="15">
        <v>0.3</v>
      </c>
      <c r="F14" s="7"/>
      <c r="G14" s="7"/>
      <c r="H14" s="7"/>
      <c r="I14" s="7"/>
      <c r="J14" s="7"/>
    </row>
    <row r="15" spans="1:10" x14ac:dyDescent="0.2">
      <c r="A15" s="16" t="s">
        <v>36</v>
      </c>
      <c r="B15" s="17">
        <v>0.5</v>
      </c>
      <c r="C15" s="18">
        <v>0.7</v>
      </c>
      <c r="D15" s="17">
        <v>0.2</v>
      </c>
      <c r="E15" s="19">
        <v>0.5</v>
      </c>
      <c r="F15" s="7"/>
      <c r="G15" s="7"/>
      <c r="H15" s="7"/>
      <c r="I15" s="7"/>
      <c r="J15" s="7"/>
    </row>
    <row r="16" spans="1:10" x14ac:dyDescent="0.2">
      <c r="A16" s="12" t="s">
        <v>37</v>
      </c>
      <c r="B16" s="13">
        <v>0.7</v>
      </c>
      <c r="C16" s="14">
        <v>1</v>
      </c>
      <c r="D16" s="13">
        <v>0.4</v>
      </c>
      <c r="E16" s="15">
        <v>0.7</v>
      </c>
      <c r="F16" s="7"/>
      <c r="G16" s="7"/>
      <c r="H16" s="7"/>
      <c r="I16" s="7"/>
      <c r="J16" s="7"/>
    </row>
    <row r="17" spans="1:10" x14ac:dyDescent="0.2">
      <c r="A17" s="16" t="s">
        <v>38</v>
      </c>
      <c r="B17" s="17">
        <v>0.7</v>
      </c>
      <c r="C17" s="18">
        <v>1</v>
      </c>
      <c r="D17" s="17">
        <v>0.5</v>
      </c>
      <c r="E17" s="19">
        <v>0.8</v>
      </c>
      <c r="F17" s="7"/>
      <c r="G17" s="7"/>
      <c r="H17" s="7"/>
      <c r="I17" s="7"/>
      <c r="J17" s="7"/>
    </row>
    <row r="18" spans="1:10" x14ac:dyDescent="0.2">
      <c r="A18" s="12" t="s">
        <v>39</v>
      </c>
      <c r="B18" s="20">
        <v>0.7</v>
      </c>
      <c r="C18" s="21">
        <v>1</v>
      </c>
      <c r="D18" s="20">
        <v>0.7</v>
      </c>
      <c r="E18" s="22">
        <v>1</v>
      </c>
      <c r="F18" s="7"/>
      <c r="G18" s="7"/>
      <c r="H18" s="7"/>
      <c r="I18" s="7"/>
      <c r="J18" s="7"/>
    </row>
    <row r="19" spans="1:10" x14ac:dyDescent="0.2">
      <c r="A19" s="23" t="s">
        <v>40</v>
      </c>
      <c r="B19" s="24">
        <v>0.7</v>
      </c>
      <c r="C19" s="25">
        <v>1</v>
      </c>
      <c r="D19" s="24">
        <v>0.9</v>
      </c>
      <c r="E19" s="26">
        <v>1</v>
      </c>
      <c r="F19" s="7"/>
      <c r="G19" s="7"/>
      <c r="H19" s="7"/>
      <c r="I19" s="7"/>
      <c r="J19" s="7"/>
    </row>
    <row r="23" spans="1:10" x14ac:dyDescent="0.2">
      <c r="B23" s="85">
        <v>0</v>
      </c>
      <c r="C23" s="85">
        <v>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localisation_projet</vt:lpstr>
      <vt:lpstr>details_projet</vt:lpstr>
      <vt:lpstr>besoin_brut</vt:lpstr>
      <vt:lpstr>besoin_net</vt:lpstr>
      <vt:lpstr>besoin_net_réduit</vt:lpstr>
      <vt:lpstr>besoin_net_reduit (2)</vt:lpstr>
      <vt:lpstr>nombre_a_realiser</vt:lpstr>
      <vt:lpstr>BD</vt:lpstr>
    </vt:vector>
  </TitlesOfParts>
  <Company>Etat de Neuchâtel SIEN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Jeanneret Gabriel</dc:creator>
  <cp:lastModifiedBy>Parkan Matthew</cp:lastModifiedBy>
  <dcterms:created xsi:type="dcterms:W3CDTF">2023-02-10T15:19:28Z</dcterms:created>
  <dcterms:modified xsi:type="dcterms:W3CDTF">2023-07-13T14:45:00Z</dcterms:modified>
</cp:coreProperties>
</file>