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parkanm\Desktop\DEV\stationnements\mockup\"/>
    </mc:Choice>
  </mc:AlternateContent>
  <bookViews>
    <workbookView xWindow="0" yWindow="0" windowWidth="28800" windowHeight="12495"/>
  </bookViews>
  <sheets>
    <sheet name="localisation_projet" sheetId="1" r:id="rId1"/>
    <sheet name="details_projet" sheetId="3" r:id="rId2"/>
    <sheet name="besoin_brut" sheetId="4" r:id="rId3"/>
    <sheet name="besoin_net" sheetId="6" r:id="rId4"/>
    <sheet name="besoin_net_réduit" sheetId="7" r:id="rId5"/>
    <sheet name="nombre_a_realiser" sheetId="9" r:id="rId6"/>
    <sheet name="BD" sheetId="5"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4" i="4" l="1"/>
  <c r="D36" i="4" s="1"/>
  <c r="B37" i="3"/>
  <c r="B29" i="4"/>
  <c r="G31" i="4" s="1"/>
  <c r="C6" i="1"/>
  <c r="B44" i="6" l="1"/>
  <c r="J44" i="6" s="1"/>
  <c r="B37" i="6"/>
  <c r="J37" i="6" s="1"/>
  <c r="D35" i="4"/>
  <c r="F36" i="4"/>
  <c r="C36" i="4" s="1"/>
  <c r="K48" i="6" s="1"/>
  <c r="G36" i="4"/>
  <c r="F35" i="4"/>
  <c r="G35" i="4"/>
  <c r="F30" i="4"/>
  <c r="G30" i="4"/>
  <c r="D30" i="4"/>
  <c r="D31" i="4"/>
  <c r="F31" i="4"/>
  <c r="B10" i="4"/>
  <c r="B24" i="4"/>
  <c r="B30" i="6" s="1"/>
  <c r="J30" i="6" s="1"/>
  <c r="B5" i="4"/>
  <c r="B19" i="4"/>
  <c r="B23" i="6" s="1"/>
  <c r="B32" i="3"/>
  <c r="B27" i="3"/>
  <c r="B22" i="3"/>
  <c r="G7" i="4" l="1"/>
  <c r="B5" i="6"/>
  <c r="G12" i="4"/>
  <c r="B12" i="6"/>
  <c r="B19" i="7"/>
  <c r="J23" i="6"/>
  <c r="C48" i="6"/>
  <c r="D48" i="6"/>
  <c r="E35" i="4"/>
  <c r="E36" i="4"/>
  <c r="C35" i="4"/>
  <c r="K47" i="6" s="1"/>
  <c r="K49" i="6" s="1"/>
  <c r="C31" i="4"/>
  <c r="K41" i="6" s="1"/>
  <c r="C30" i="4"/>
  <c r="K40" i="6" s="1"/>
  <c r="K42" i="6" s="1"/>
  <c r="F21" i="4"/>
  <c r="E25" i="4"/>
  <c r="E26" i="4"/>
  <c r="D26" i="4"/>
  <c r="E31" i="4"/>
  <c r="E30" i="4"/>
  <c r="F25" i="4"/>
  <c r="F26" i="4"/>
  <c r="G25" i="4"/>
  <c r="D25" i="4"/>
  <c r="G26" i="4"/>
  <c r="F6" i="4"/>
  <c r="G6" i="4"/>
  <c r="D6" i="4"/>
  <c r="D7" i="4"/>
  <c r="E6" i="4"/>
  <c r="E7" i="4"/>
  <c r="F7" i="4"/>
  <c r="F11" i="4"/>
  <c r="E12" i="4"/>
  <c r="D11" i="4"/>
  <c r="E11" i="4"/>
  <c r="G11" i="4"/>
  <c r="D12" i="4"/>
  <c r="F12" i="4"/>
  <c r="G21" i="4"/>
  <c r="D21" i="4"/>
  <c r="F20" i="4"/>
  <c r="G20" i="4"/>
  <c r="E20" i="4"/>
  <c r="D20" i="4"/>
  <c r="E21" i="4"/>
  <c r="C5" i="1"/>
  <c r="C4" i="1"/>
  <c r="B11" i="7" l="1"/>
  <c r="J12" i="6"/>
  <c r="J5" i="6"/>
  <c r="B7" i="7"/>
  <c r="C37" i="4"/>
  <c r="D47" i="6"/>
  <c r="D49" i="6" s="1"/>
  <c r="C47" i="6"/>
  <c r="C49" i="6" s="1"/>
  <c r="D40" i="6"/>
  <c r="C40" i="6"/>
  <c r="C32" i="4"/>
  <c r="C41" i="6"/>
  <c r="D41" i="6"/>
  <c r="C21" i="4"/>
  <c r="K27" i="6" s="1"/>
  <c r="C26" i="4"/>
  <c r="K34" i="6" s="1"/>
  <c r="C20" i="4"/>
  <c r="K26" i="6" s="1"/>
  <c r="K28" i="6" s="1"/>
  <c r="C25" i="4"/>
  <c r="K33" i="6" s="1"/>
  <c r="C12" i="4"/>
  <c r="C11" i="4"/>
  <c r="C7" i="4"/>
  <c r="C6" i="4"/>
  <c r="K35" i="6" l="1"/>
  <c r="N36" i="6"/>
  <c r="C8" i="4"/>
  <c r="D8" i="6"/>
  <c r="C8" i="6"/>
  <c r="K8" i="6"/>
  <c r="D15" i="6"/>
  <c r="C15" i="6"/>
  <c r="K15" i="6"/>
  <c r="C9" i="6"/>
  <c r="K9" i="6"/>
  <c r="D9" i="6"/>
  <c r="K16" i="6"/>
  <c r="C16" i="6"/>
  <c r="D16" i="6"/>
  <c r="C22" i="4"/>
  <c r="D26" i="6"/>
  <c r="C26" i="6"/>
  <c r="D27" i="6"/>
  <c r="C27" i="6"/>
  <c r="C42" i="6"/>
  <c r="D42" i="6"/>
  <c r="C27" i="4"/>
  <c r="D33" i="6"/>
  <c r="C33" i="6"/>
  <c r="D34" i="6"/>
  <c r="C34" i="6"/>
  <c r="C13" i="4"/>
  <c r="C28" i="6" l="1"/>
  <c r="K17" i="6"/>
  <c r="K10" i="6"/>
  <c r="N11" i="6" s="1"/>
  <c r="G12" i="7" s="1"/>
  <c r="C17" i="6"/>
  <c r="D17" i="6"/>
  <c r="D28" i="6"/>
  <c r="C35" i="6"/>
  <c r="G36" i="6" s="1"/>
  <c r="D35" i="6"/>
  <c r="C10" i="6"/>
  <c r="D10" i="6"/>
  <c r="H11" i="6" s="1"/>
  <c r="I13" i="7" s="1"/>
  <c r="H36" i="6" l="1"/>
  <c r="G11" i="6"/>
  <c r="H13" i="7" s="1"/>
</calcChain>
</file>

<file path=xl/sharedStrings.xml><?xml version="1.0" encoding="utf-8"?>
<sst xmlns="http://schemas.openxmlformats.org/spreadsheetml/2006/main" count="216" uniqueCount="96">
  <si>
    <t>Uniquement des activités</t>
  </si>
  <si>
    <t>Oui</t>
  </si>
  <si>
    <t>Non</t>
  </si>
  <si>
    <t>SBP</t>
  </si>
  <si>
    <t>Nombre de logements</t>
  </si>
  <si>
    <t>Besoin brut habitants</t>
  </si>
  <si>
    <t>Besoin brut visiteurs</t>
  </si>
  <si>
    <t>Total besoin brut</t>
  </si>
  <si>
    <t>Besoin net habitants</t>
  </si>
  <si>
    <t>Besoin net visiteurs</t>
  </si>
  <si>
    <t>Oui, exclusivement</t>
  </si>
  <si>
    <t>Oui, en partie</t>
  </si>
  <si>
    <t>Facteur de réduction éventuel, si non pertinent indiquer 0 [%]</t>
  </si>
  <si>
    <t>Affectation</t>
  </si>
  <si>
    <t>Types de places</t>
  </si>
  <si>
    <t>Habitants</t>
  </si>
  <si>
    <t>Visiteur/clients</t>
  </si>
  <si>
    <t>Surface</t>
  </si>
  <si>
    <t>Unité</t>
  </si>
  <si>
    <t>Unité 2</t>
  </si>
  <si>
    <t>mais minimum un place par logement</t>
  </si>
  <si>
    <t>Nombre de logements:</t>
  </si>
  <si>
    <t>Besoin brut habitants :</t>
  </si>
  <si>
    <t>Besoin brut visiteurs :</t>
  </si>
  <si>
    <r>
      <t>m</t>
    </r>
    <r>
      <rPr>
        <vertAlign val="superscript"/>
        <sz val="10"/>
        <rFont val="Arial"/>
        <family val="2"/>
      </rPr>
      <t>2</t>
    </r>
    <r>
      <rPr>
        <sz val="10"/>
        <color theme="1"/>
        <rFont val="Arial"/>
        <family val="2"/>
      </rPr>
      <t xml:space="preserve"> de SBP</t>
    </r>
  </si>
  <si>
    <r>
      <t>SBP (m</t>
    </r>
    <r>
      <rPr>
        <vertAlign val="superscript"/>
        <sz val="10"/>
        <rFont val="Arial"/>
        <family val="2"/>
      </rPr>
      <t>2</t>
    </r>
    <r>
      <rPr>
        <sz val="10"/>
        <color theme="1"/>
        <rFont val="Arial"/>
        <family val="2"/>
      </rPr>
      <t>) :</t>
    </r>
  </si>
  <si>
    <t>Services à nombreuse clientèle</t>
  </si>
  <si>
    <t>Besoin brut employés :</t>
  </si>
  <si>
    <t>Places visiteurs et clients:</t>
  </si>
  <si>
    <t>Autres services</t>
  </si>
  <si>
    <t>Magasins à nombreuse clientèle</t>
  </si>
  <si>
    <r>
      <t>m</t>
    </r>
    <r>
      <rPr>
        <vertAlign val="superscript"/>
        <sz val="10"/>
        <rFont val="Arial"/>
        <family val="2"/>
      </rPr>
      <t>2</t>
    </r>
    <r>
      <rPr>
        <sz val="10"/>
        <color theme="1"/>
        <rFont val="Arial"/>
        <family val="2"/>
      </rPr>
      <t xml:space="preserve"> de SV</t>
    </r>
  </si>
  <si>
    <t>Surface de vente (m2) :</t>
  </si>
  <si>
    <t>Autres magasins</t>
  </si>
  <si>
    <t>Industrie et artisanat</t>
  </si>
  <si>
    <t>Entrepôts et dépôts</t>
  </si>
  <si>
    <t>Type de localisation</t>
  </si>
  <si>
    <t>log. Min</t>
  </si>
  <si>
    <t>log. Max</t>
  </si>
  <si>
    <t>acti. Min</t>
  </si>
  <si>
    <t>acti max</t>
  </si>
  <si>
    <t>I</t>
  </si>
  <si>
    <t>II</t>
  </si>
  <si>
    <t>III</t>
  </si>
  <si>
    <t>IV</t>
  </si>
  <si>
    <t>V</t>
  </si>
  <si>
    <t>VI</t>
  </si>
  <si>
    <t>Un facteur de réduction peut s'appliquer pour les logements avec encadrement ou étudiants. Contacter la commune.</t>
  </si>
  <si>
    <t>Un facteur de réduction peut s'appliquer en lien avec la législation sur l'environnement (notamment OPB ou Opair) ou la sauvegarde du patrimoine (notamment mise sous protection ou ISOS). Contacter la commune ou les services compétents.</t>
  </si>
  <si>
    <t>Total du besoin net</t>
  </si>
  <si>
    <t>5a</t>
  </si>
  <si>
    <t>5b</t>
  </si>
  <si>
    <t>Définition de l'emplacement du projet</t>
  </si>
  <si>
    <t>Uniquement des logements</t>
  </si>
  <si>
    <r>
      <t>N</t>
    </r>
    <r>
      <rPr>
        <vertAlign val="superscript"/>
        <sz val="10"/>
        <color theme="1"/>
        <rFont val="Arial"/>
        <family val="2"/>
      </rPr>
      <t>o(s)</t>
    </r>
    <r>
      <rPr>
        <sz val="10"/>
        <color theme="1"/>
        <rFont val="Arial"/>
        <family val="2"/>
      </rPr>
      <t xml:space="preserve"> de la/des parcelle(s) du projet:</t>
    </r>
  </si>
  <si>
    <t>Neuchâtel</t>
  </si>
  <si>
    <t>Affectation activités</t>
  </si>
  <si>
    <t>Besoin brut total</t>
  </si>
  <si>
    <t>Un facteur de réduction peut s'appliquer en lien avec une utilisation multiple</t>
  </si>
  <si>
    <t>Affectation logements</t>
  </si>
  <si>
    <t>Logements standards</t>
  </si>
  <si>
    <t>Logements avec encadrement ou étudiants</t>
  </si>
  <si>
    <t>Logements et activités</t>
  </si>
  <si>
    <t>Type(s) de logement(s) prévu(s):</t>
  </si>
  <si>
    <t>Règle: besoin brut habitant doit être plus grand ou égal au nombre de logements. Si non, prendre le nombre de logements.</t>
  </si>
  <si>
    <t>Ratios appliqués:</t>
  </si>
  <si>
    <t>Type(s) d'activité(s) prévu(s):</t>
  </si>
  <si>
    <t>Besoin net employé-e-s</t>
  </si>
  <si>
    <t>Besoin brut employé-e-s</t>
  </si>
  <si>
    <t>Besoin brut visiteurs et client-e-s</t>
  </si>
  <si>
    <t xml:space="preserve">Le besoin net est compris entre: </t>
  </si>
  <si>
    <t>Pourcentage du type de localisation fixé dans le PAL ou dans un plan spécial</t>
  </si>
  <si>
    <t>Min.</t>
  </si>
  <si>
    <t>Max.</t>
  </si>
  <si>
    <t>Le besoin net est de:</t>
  </si>
  <si>
    <t>Calcul du besoin brut</t>
  </si>
  <si>
    <t>Calcul du besoin net</t>
  </si>
  <si>
    <t>Calcul du besoin net réduit</t>
  </si>
  <si>
    <t>Norme VSS</t>
  </si>
  <si>
    <t>Types de localisation</t>
  </si>
  <si>
    <t>Facteurs de réduction</t>
  </si>
  <si>
    <t>Étape 1 : définition du besoin brut</t>
  </si>
  <si>
    <t>Étape 2 : définition du besoin net</t>
  </si>
  <si>
    <t>Étape 3 : définition du besoin net réduit</t>
  </si>
  <si>
    <t>Facteur de réduction éventuel, si non pertinent indiquer 0 [%]:</t>
  </si>
  <si>
    <r>
      <rPr>
        <sz val="10"/>
        <color rgb="FF00B0F0"/>
        <rFont val="Arial"/>
        <family val="2"/>
      </rPr>
      <t xml:space="preserve">[Un plan de mobilité est obligatoire dans cette commune]. </t>
    </r>
    <r>
      <rPr>
        <sz val="10"/>
        <color theme="1"/>
        <rFont val="Arial"/>
        <family val="2"/>
      </rPr>
      <t xml:space="preserve">Un facteur de réduction peut s'appliquer en lien avec </t>
    </r>
    <r>
      <rPr>
        <sz val="10"/>
        <color rgb="FF00B0F0"/>
        <rFont val="Arial"/>
        <family val="2"/>
      </rPr>
      <t>[ce]</t>
    </r>
    <r>
      <rPr>
        <sz val="10"/>
        <color theme="1"/>
        <rFont val="Arial"/>
        <family val="2"/>
      </rPr>
      <t xml:space="preserve"> un plan de mobilité.</t>
    </r>
  </si>
  <si>
    <r>
      <t xml:space="preserve">Fourchette du type de localisation </t>
    </r>
    <r>
      <rPr>
        <sz val="10"/>
        <color rgb="FF00B0F0"/>
        <rFont val="Arial"/>
        <family val="2"/>
      </rPr>
      <t>[XX]</t>
    </r>
  </si>
  <si>
    <r>
      <t>La(es) parcelle(s) du projet se situe(nt) dans plusieurs types de localisation (</t>
    </r>
    <r>
      <rPr>
        <i/>
        <sz val="10"/>
        <color rgb="FF00B0F0"/>
        <rFont val="Arial"/>
        <family val="2"/>
      </rPr>
      <t>énumération</t>
    </r>
    <r>
      <rPr>
        <sz val="10"/>
        <color rgb="FF00B0F0"/>
        <rFont val="Arial"/>
        <family val="2"/>
      </rPr>
      <t>). Le type de localisation suivant a été retenu car c’est celui qui a la plus grande surface dans la(es) parcelle(s) :</t>
    </r>
  </si>
  <si>
    <t xml:space="preserve">Le besoin net réduit est compris entre: </t>
  </si>
  <si>
    <t>Le besoin net réduit est de :</t>
  </si>
  <si>
    <t>Des facteurs de réduction peuvent être appliqués au besoin net, par le réquérant ou par la commune (articles 31 à 34 du RELConstr.). Les facteurs de réduction sont à porter en déduction du besoin net. Le résultat obtenu se nomme le besoin net réduit. 
Les facteurs de réduction peuvent intervenir lors de l'examen du dossier par la commune ou les services compétents, notamment en ce qui concerne la législation sur l'environnement et la sauvegarde du patrimoine. 
Pour les logements avec encadrements ou étudiants, il convient de prendre contact en amont avec la commune pour déterminer si un facteur de réduction s'applique.</t>
  </si>
  <si>
    <t>Détails du projet</t>
  </si>
  <si>
    <t>Le nombre de place à réaliser est compris entre:</t>
  </si>
  <si>
    <t>Le nombre de places à réaliser est de:</t>
  </si>
  <si>
    <t>Nombre de places à réaliser</t>
  </si>
  <si>
    <t>Faire une interaction avec la couche Types de localisation. Intégrer une marge de 15 m² (en dessous de 15 m², le type de localisation n’est par considéré).
Prendre celui qui a la plus grande surface avec la parcelle.MOB20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</si>
</sst>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20" x14ac:knownFonts="1">
    <font>
      <sz val="10"/>
      <color theme="1"/>
      <name val="Arial"/>
      <family val="2"/>
    </font>
    <font>
      <b/>
      <sz val="10"/>
      <color theme="1"/>
      <name val="Arial"/>
      <family val="2"/>
    </font>
    <font>
      <sz val="10"/>
      <color rgb="FF7030A0"/>
      <name val="Arial"/>
      <family val="2"/>
    </font>
    <font>
      <sz val="10"/>
      <color theme="5"/>
      <name val="Arial"/>
      <family val="2"/>
    </font>
    <font>
      <b/>
      <sz val="10"/>
      <name val="Arial"/>
      <family val="2"/>
    </font>
    <font>
      <vertAlign val="superscript"/>
      <sz val="10"/>
      <name val="Arial"/>
      <family val="2"/>
    </font>
    <font>
      <b/>
      <sz val="10"/>
      <name val="Arial Narrow"/>
      <family val="2"/>
    </font>
    <font>
      <sz val="10"/>
      <name val="Arial Narrow"/>
      <family val="2"/>
    </font>
    <font>
      <sz val="10"/>
      <color rgb="FF0070C0"/>
      <name val="Arial"/>
      <family val="2"/>
    </font>
    <font>
      <i/>
      <sz val="10"/>
      <color rgb="FF000000"/>
      <name val="Calibri"/>
      <family val="2"/>
    </font>
    <font>
      <i/>
      <sz val="10"/>
      <color rgb="FFFF0000"/>
      <name val="Arial"/>
      <family val="2"/>
    </font>
    <font>
      <i/>
      <sz val="10"/>
      <color theme="1"/>
      <name val="Arial"/>
      <family val="2"/>
    </font>
    <font>
      <vertAlign val="superscript"/>
      <sz val="10"/>
      <color theme="1"/>
      <name val="Arial"/>
      <family val="2"/>
    </font>
    <font>
      <i/>
      <sz val="9"/>
      <name val="Arial"/>
      <family val="2"/>
    </font>
    <font>
      <sz val="9"/>
      <name val="Arial"/>
      <family val="2"/>
    </font>
    <font>
      <sz val="10"/>
      <name val="Arial"/>
      <family val="2"/>
    </font>
    <font>
      <i/>
      <sz val="10"/>
      <name val="Arial"/>
      <family val="2"/>
    </font>
    <font>
      <sz val="10"/>
      <color rgb="FF7030A0"/>
      <name val="Symbol"/>
      <family val="1"/>
      <charset val="2"/>
    </font>
    <font>
      <sz val="10"/>
      <color rgb="FF00B0F0"/>
      <name val="Arial"/>
      <family val="2"/>
    </font>
    <font>
      <i/>
      <sz val="10"/>
      <color rgb="FF00B0F0"/>
      <name val="Arial"/>
      <family val="2"/>
    </font>
  </fonts>
  <fills count="9">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FFFFCC"/>
        <bgColor indexed="64"/>
      </patternFill>
    </fill>
    <fill>
      <patternFill patternType="solid">
        <fgColor rgb="FFCCECFF"/>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thin">
        <color indexed="64"/>
      </right>
      <top/>
      <bottom/>
      <diagonal/>
    </border>
    <border>
      <left style="thin">
        <color indexed="64"/>
      </left>
      <right style="thin">
        <color theme="0" tint="-0.499984740745262"/>
      </right>
      <top/>
      <bottom/>
      <diagonal/>
    </border>
    <border>
      <left/>
      <right style="thin">
        <color indexed="64"/>
      </right>
      <top/>
      <bottom style="thin">
        <color indexed="64"/>
      </bottom>
      <diagonal/>
    </border>
    <border>
      <left style="thin">
        <color indexed="64"/>
      </left>
      <right style="thin">
        <color theme="0" tint="-0.499984740745262"/>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5">
    <xf numFmtId="0" fontId="0" fillId="0" borderId="0" xfId="0"/>
    <xf numFmtId="0" fontId="0" fillId="0" borderId="0" xfId="0" applyAlignment="1" applyProtection="1">
      <alignment vertical="center"/>
      <protection hidden="1"/>
    </xf>
    <xf numFmtId="0" fontId="0" fillId="2" borderId="0" xfId="0" applyFill="1" applyAlignment="1" applyProtection="1">
      <alignment vertical="center"/>
      <protection hidden="1"/>
    </xf>
    <xf numFmtId="0" fontId="0" fillId="3" borderId="0" xfId="0" applyFill="1" applyAlignment="1" applyProtection="1">
      <alignment vertical="center"/>
      <protection hidden="1"/>
    </xf>
    <xf numFmtId="0" fontId="4" fillId="0" borderId="0" xfId="0" applyFont="1" applyAlignment="1" applyProtection="1">
      <alignment vertical="center"/>
      <protection hidden="1"/>
    </xf>
    <xf numFmtId="0" fontId="4" fillId="2" borderId="0" xfId="0" applyFont="1" applyFill="1" applyAlignment="1" applyProtection="1">
      <alignment vertical="center"/>
      <protection hidden="1"/>
    </xf>
    <xf numFmtId="0" fontId="4" fillId="3" borderId="0" xfId="0" applyFont="1" applyFill="1" applyAlignment="1" applyProtection="1">
      <alignment vertical="center"/>
      <protection hidden="1"/>
    </xf>
    <xf numFmtId="0" fontId="0" fillId="0" borderId="0" xfId="0" applyProtection="1">
      <protection hidden="1"/>
    </xf>
    <xf numFmtId="0" fontId="6" fillId="4" borderId="3" xfId="0" applyFont="1" applyFill="1" applyBorder="1" applyAlignment="1" applyProtection="1">
      <protection hidden="1"/>
    </xf>
    <xf numFmtId="0" fontId="6" fillId="4" borderId="4" xfId="0" applyFont="1" applyFill="1" applyBorder="1" applyAlignment="1" applyProtection="1">
      <alignment horizontal="center" vertical="center" wrapText="1"/>
      <protection hidden="1"/>
    </xf>
    <xf numFmtId="0" fontId="6" fillId="4" borderId="3" xfId="0" applyFont="1" applyFill="1" applyBorder="1" applyAlignment="1" applyProtection="1">
      <alignment horizontal="center" vertical="center" wrapText="1"/>
      <protection hidden="1"/>
    </xf>
    <xf numFmtId="0" fontId="6" fillId="4" borderId="0" xfId="0" applyFont="1" applyFill="1" applyBorder="1" applyAlignment="1" applyProtection="1">
      <alignment horizontal="center" vertical="center" wrapText="1"/>
      <protection hidden="1"/>
    </xf>
    <xf numFmtId="0" fontId="6" fillId="5" borderId="3" xfId="0" applyFont="1" applyFill="1" applyBorder="1" applyAlignment="1" applyProtection="1">
      <alignment horizontal="center" vertical="center" wrapText="1"/>
      <protection hidden="1"/>
    </xf>
    <xf numFmtId="9" fontId="7" fillId="5" borderId="4" xfId="0" applyNumberFormat="1" applyFont="1" applyFill="1" applyBorder="1" applyAlignment="1" applyProtection="1">
      <alignment horizontal="center" vertical="center" wrapText="1"/>
      <protection hidden="1"/>
    </xf>
    <xf numFmtId="9" fontId="7" fillId="5" borderId="3" xfId="0" applyNumberFormat="1" applyFont="1" applyFill="1" applyBorder="1" applyAlignment="1" applyProtection="1">
      <alignment horizontal="center" vertical="center" wrapText="1"/>
      <protection hidden="1"/>
    </xf>
    <xf numFmtId="9" fontId="7" fillId="5" borderId="0" xfId="0" applyNumberFormat="1" applyFont="1" applyFill="1" applyBorder="1" applyAlignment="1" applyProtection="1">
      <alignment horizontal="center" vertical="center" wrapText="1"/>
      <protection hidden="1"/>
    </xf>
    <xf numFmtId="0" fontId="6" fillId="0" borderId="3" xfId="0" applyFont="1" applyFill="1" applyBorder="1" applyAlignment="1" applyProtection="1">
      <alignment horizontal="center" vertical="center" wrapText="1"/>
      <protection hidden="1"/>
    </xf>
    <xf numFmtId="9" fontId="7" fillId="4" borderId="4" xfId="0" applyNumberFormat="1" applyFont="1" applyFill="1" applyBorder="1" applyAlignment="1" applyProtection="1">
      <alignment horizontal="center" vertical="center" wrapText="1"/>
      <protection hidden="1"/>
    </xf>
    <xf numFmtId="9" fontId="7" fillId="4" borderId="3" xfId="0" applyNumberFormat="1" applyFont="1" applyFill="1" applyBorder="1" applyAlignment="1" applyProtection="1">
      <alignment horizontal="center" vertical="center" wrapText="1"/>
      <protection hidden="1"/>
    </xf>
    <xf numFmtId="9" fontId="7" fillId="4" borderId="0" xfId="0" applyNumberFormat="1" applyFont="1" applyFill="1" applyBorder="1" applyAlignment="1" applyProtection="1">
      <alignment horizontal="center" vertical="center" wrapText="1"/>
      <protection hidden="1"/>
    </xf>
    <xf numFmtId="9" fontId="7" fillId="5" borderId="4" xfId="0" applyNumberFormat="1" applyFont="1" applyFill="1" applyBorder="1" applyAlignment="1" applyProtection="1">
      <alignment horizontal="center" vertical="center"/>
      <protection hidden="1"/>
    </xf>
    <xf numFmtId="9" fontId="7" fillId="5" borderId="3" xfId="0" applyNumberFormat="1" applyFont="1" applyFill="1" applyBorder="1" applyAlignment="1" applyProtection="1">
      <alignment horizontal="center" vertical="center"/>
      <protection hidden="1"/>
    </xf>
    <xf numFmtId="9" fontId="7" fillId="5" borderId="0" xfId="0" applyNumberFormat="1" applyFont="1" applyFill="1" applyBorder="1" applyAlignment="1" applyProtection="1">
      <alignment horizontal="center" vertical="center"/>
      <protection hidden="1"/>
    </xf>
    <xf numFmtId="0" fontId="6" fillId="0" borderId="5" xfId="0" applyFont="1" applyFill="1" applyBorder="1" applyAlignment="1" applyProtection="1">
      <alignment horizontal="center" vertical="center" wrapText="1"/>
      <protection hidden="1"/>
    </xf>
    <xf numFmtId="9" fontId="7" fillId="4" borderId="6" xfId="0" applyNumberFormat="1" applyFont="1" applyFill="1" applyBorder="1" applyAlignment="1" applyProtection="1">
      <alignment horizontal="center" vertical="center"/>
      <protection hidden="1"/>
    </xf>
    <xf numFmtId="9" fontId="7" fillId="4" borderId="5" xfId="0" applyNumberFormat="1" applyFont="1" applyFill="1" applyBorder="1" applyAlignment="1" applyProtection="1">
      <alignment horizontal="center" vertical="center"/>
      <protection hidden="1"/>
    </xf>
    <xf numFmtId="9" fontId="7" fillId="4" borderId="7" xfId="0" applyNumberFormat="1" applyFont="1" applyFill="1" applyBorder="1" applyAlignment="1" applyProtection="1">
      <alignment horizontal="center" vertical="center"/>
      <protection hidden="1"/>
    </xf>
    <xf numFmtId="0" fontId="0" fillId="4" borderId="0" xfId="0" applyFill="1" applyBorder="1" applyAlignment="1">
      <alignment vertical="center"/>
    </xf>
    <xf numFmtId="0" fontId="0" fillId="4" borderId="0" xfId="0" applyFill="1" applyBorder="1" applyAlignment="1">
      <alignment horizontal="center" vertical="center"/>
    </xf>
    <xf numFmtId="0" fontId="10" fillId="4" borderId="0" xfId="0" applyFont="1" applyFill="1" applyBorder="1" applyAlignment="1">
      <alignment vertical="center"/>
    </xf>
    <xf numFmtId="0" fontId="11" fillId="4" borderId="0" xfId="0" applyFont="1" applyFill="1" applyBorder="1" applyAlignment="1">
      <alignment horizontal="left" vertical="center"/>
    </xf>
    <xf numFmtId="0" fontId="9" fillId="4" borderId="0" xfId="0" applyFont="1" applyFill="1" applyBorder="1" applyAlignment="1">
      <alignment horizontal="left" vertical="center"/>
    </xf>
    <xf numFmtId="0" fontId="11" fillId="4" borderId="0" xfId="0" applyFont="1" applyFill="1" applyBorder="1" applyAlignment="1">
      <alignment vertical="center"/>
    </xf>
    <xf numFmtId="0" fontId="0" fillId="6" borderId="0" xfId="0" applyFill="1" applyBorder="1" applyAlignment="1">
      <alignment vertical="center"/>
    </xf>
    <xf numFmtId="0" fontId="0" fillId="7" borderId="0" xfId="0" applyFill="1" applyBorder="1" applyAlignment="1">
      <alignment vertical="center"/>
    </xf>
    <xf numFmtId="0" fontId="8" fillId="7" borderId="0" xfId="0" applyFont="1" applyFill="1" applyBorder="1" applyAlignment="1">
      <alignment vertical="center"/>
    </xf>
    <xf numFmtId="0" fontId="1" fillId="4" borderId="0" xfId="0" applyFont="1" applyFill="1" applyBorder="1" applyAlignment="1">
      <alignment horizontal="center" vertical="center"/>
    </xf>
    <xf numFmtId="0" fontId="13" fillId="4" borderId="0" xfId="0" applyFont="1" applyFill="1" applyAlignment="1" applyProtection="1">
      <alignment horizontal="right" vertical="center"/>
      <protection hidden="1"/>
    </xf>
    <xf numFmtId="0" fontId="13" fillId="4" borderId="0" xfId="0" applyFont="1" applyFill="1" applyAlignment="1" applyProtection="1">
      <alignment horizontal="left" vertical="center"/>
      <protection hidden="1"/>
    </xf>
    <xf numFmtId="0" fontId="14" fillId="4" borderId="0" xfId="0" applyFont="1" applyFill="1" applyAlignment="1" applyProtection="1">
      <alignment horizontal="right" vertical="center"/>
      <protection hidden="1"/>
    </xf>
    <xf numFmtId="0" fontId="14" fillId="4" borderId="0" xfId="0" applyFont="1" applyFill="1" applyAlignment="1" applyProtection="1">
      <alignment horizontal="left" vertical="center"/>
      <protection hidden="1"/>
    </xf>
    <xf numFmtId="164" fontId="4" fillId="7" borderId="1" xfId="0" applyNumberFormat="1" applyFont="1" applyFill="1" applyBorder="1" applyAlignment="1">
      <alignment horizontal="right"/>
    </xf>
    <xf numFmtId="0" fontId="15" fillId="4" borderId="0" xfId="0" applyFont="1" applyFill="1"/>
    <xf numFmtId="0" fontId="15" fillId="4" borderId="0" xfId="0" applyFont="1" applyFill="1" applyBorder="1"/>
    <xf numFmtId="0" fontId="15" fillId="4" borderId="0" xfId="0" applyFont="1" applyFill="1" applyBorder="1" applyAlignment="1"/>
    <xf numFmtId="0" fontId="15" fillId="4" borderId="0" xfId="0" applyFont="1" applyFill="1" applyBorder="1" applyAlignment="1">
      <alignment horizontal="center"/>
    </xf>
    <xf numFmtId="0" fontId="15" fillId="4" borderId="1" xfId="0" applyFont="1" applyFill="1" applyBorder="1"/>
    <xf numFmtId="0" fontId="4" fillId="4" borderId="1" xfId="0" applyFont="1" applyFill="1" applyBorder="1"/>
    <xf numFmtId="0" fontId="4" fillId="4" borderId="0" xfId="0" applyFont="1" applyFill="1" applyBorder="1"/>
    <xf numFmtId="2" fontId="4" fillId="4" borderId="0" xfId="0" applyNumberFormat="1" applyFont="1" applyFill="1" applyBorder="1" applyAlignment="1">
      <alignment horizontal="right"/>
    </xf>
    <xf numFmtId="0" fontId="15" fillId="4" borderId="0" xfId="0" applyFont="1" applyFill="1" applyBorder="1" applyAlignment="1">
      <alignment wrapText="1"/>
    </xf>
    <xf numFmtId="0" fontId="4" fillId="4" borderId="2" xfId="0" applyFont="1" applyFill="1" applyBorder="1" applyAlignment="1"/>
    <xf numFmtId="0" fontId="15" fillId="4" borderId="10" xfId="0" applyFont="1" applyFill="1" applyBorder="1"/>
    <xf numFmtId="164" fontId="15" fillId="7" borderId="10" xfId="0" quotePrefix="1" applyNumberFormat="1" applyFont="1" applyFill="1" applyBorder="1" applyAlignment="1" applyProtection="1">
      <alignment horizontal="right" vertical="center"/>
      <protection hidden="1"/>
    </xf>
    <xf numFmtId="0" fontId="0" fillId="4" borderId="0" xfId="0" applyFill="1" applyBorder="1"/>
    <xf numFmtId="0" fontId="0" fillId="4" borderId="0" xfId="0" applyFill="1"/>
    <xf numFmtId="3" fontId="15" fillId="7" borderId="1" xfId="0" quotePrefix="1" applyNumberFormat="1" applyFont="1" applyFill="1" applyBorder="1" applyAlignment="1" applyProtection="1">
      <alignment horizontal="right" vertical="center"/>
      <protection hidden="1"/>
    </xf>
    <xf numFmtId="0" fontId="1" fillId="4" borderId="0" xfId="0" applyFont="1" applyFill="1" applyBorder="1" applyAlignment="1">
      <alignment horizontal="center"/>
    </xf>
    <xf numFmtId="0" fontId="0" fillId="4" borderId="0" xfId="0" applyFill="1" applyBorder="1" applyAlignment="1">
      <alignment horizontal="center"/>
    </xf>
    <xf numFmtId="0" fontId="0" fillId="7" borderId="0" xfId="0" applyFill="1" applyBorder="1"/>
    <xf numFmtId="0" fontId="3" fillId="4" borderId="0" xfId="0" applyFont="1" applyFill="1" applyBorder="1" applyAlignment="1">
      <alignment vertical="center"/>
    </xf>
    <xf numFmtId="0" fontId="15" fillId="4" borderId="0" xfId="0" applyFont="1" applyFill="1" applyBorder="1" applyAlignment="1">
      <alignment vertical="center"/>
    </xf>
    <xf numFmtId="0" fontId="1" fillId="4" borderId="0" xfId="0" applyFont="1" applyFill="1" applyBorder="1" applyAlignment="1">
      <alignment vertical="center"/>
    </xf>
    <xf numFmtId="0" fontId="0" fillId="4" borderId="1" xfId="0" applyFill="1" applyBorder="1" applyAlignment="1">
      <alignment horizontal="center" vertical="center"/>
    </xf>
    <xf numFmtId="0" fontId="0" fillId="4" borderId="1" xfId="0" applyFill="1" applyBorder="1" applyAlignment="1">
      <alignment vertical="center"/>
    </xf>
    <xf numFmtId="0" fontId="0" fillId="7" borderId="1" xfId="0" applyFill="1" applyBorder="1" applyAlignment="1">
      <alignment vertical="center"/>
    </xf>
    <xf numFmtId="0" fontId="1" fillId="4" borderId="1" xfId="0" applyFont="1" applyFill="1" applyBorder="1" applyAlignment="1">
      <alignment vertical="center"/>
    </xf>
    <xf numFmtId="0" fontId="1" fillId="7" borderId="1" xfId="0" applyFont="1" applyFill="1" applyBorder="1" applyAlignment="1">
      <alignment vertical="center"/>
    </xf>
    <xf numFmtId="165" fontId="0" fillId="7" borderId="1" xfId="0" applyNumberFormat="1" applyFill="1" applyBorder="1" applyAlignment="1">
      <alignment vertical="center"/>
    </xf>
    <xf numFmtId="165" fontId="1" fillId="7" borderId="1" xfId="0" applyNumberFormat="1" applyFont="1" applyFill="1" applyBorder="1" applyAlignment="1">
      <alignment vertical="center"/>
    </xf>
    <xf numFmtId="0" fontId="0" fillId="4" borderId="0" xfId="0" applyFill="1" applyAlignment="1">
      <alignment vertical="center"/>
    </xf>
    <xf numFmtId="3" fontId="0" fillId="6" borderId="1" xfId="0" applyNumberFormat="1" applyFill="1" applyBorder="1" applyAlignment="1">
      <alignment vertical="center"/>
    </xf>
    <xf numFmtId="0" fontId="0" fillId="6" borderId="1" xfId="0" applyFill="1" applyBorder="1" applyAlignment="1">
      <alignment vertical="center"/>
    </xf>
    <xf numFmtId="0" fontId="0" fillId="4" borderId="0" xfId="0" applyFont="1" applyFill="1" applyBorder="1" applyAlignment="1">
      <alignment vertical="center" wrapText="1"/>
    </xf>
    <xf numFmtId="9" fontId="0" fillId="4" borderId="0" xfId="0" applyNumberFormat="1" applyFill="1" applyBorder="1" applyAlignment="1">
      <alignment vertical="center"/>
    </xf>
    <xf numFmtId="0" fontId="0" fillId="4" borderId="0" xfId="0" applyFill="1" applyBorder="1" applyAlignment="1">
      <alignment horizontal="left" vertical="center"/>
    </xf>
    <xf numFmtId="165" fontId="0" fillId="7" borderId="0" xfId="0" applyNumberFormat="1" applyFill="1" applyBorder="1" applyAlignment="1">
      <alignment vertical="center"/>
    </xf>
    <xf numFmtId="9" fontId="0" fillId="7" borderId="1" xfId="0" applyNumberFormat="1" applyFill="1" applyBorder="1" applyAlignment="1">
      <alignment horizontal="center" vertical="center"/>
    </xf>
    <xf numFmtId="0" fontId="18" fillId="4" borderId="0" xfId="0" applyFont="1" applyFill="1" applyBorder="1" applyAlignment="1">
      <alignment vertical="center" wrapText="1"/>
    </xf>
    <xf numFmtId="0" fontId="18" fillId="4" borderId="0" xfId="0" applyFont="1" applyFill="1" applyBorder="1" applyAlignment="1">
      <alignment horizontal="left" vertical="center" wrapText="1" readingOrder="1"/>
    </xf>
    <xf numFmtId="0" fontId="0" fillId="4" borderId="0" xfId="0" applyFill="1" applyBorder="1" applyAlignment="1"/>
    <xf numFmtId="0" fontId="2" fillId="4" borderId="0" xfId="0" applyFont="1" applyFill="1" applyBorder="1" applyAlignment="1">
      <alignment horizontal="justify" vertical="center"/>
    </xf>
    <xf numFmtId="0" fontId="17" fillId="4" borderId="0" xfId="0" applyFont="1" applyFill="1" applyBorder="1" applyAlignment="1">
      <alignment horizontal="justify" vertical="center"/>
    </xf>
    <xf numFmtId="0" fontId="15" fillId="7" borderId="0" xfId="0" applyFont="1" applyFill="1"/>
    <xf numFmtId="0" fontId="0" fillId="7" borderId="0" xfId="0" applyFill="1"/>
    <xf numFmtId="0" fontId="1" fillId="4" borderId="0" xfId="0" applyFont="1" applyFill="1" applyBorder="1" applyAlignment="1">
      <alignment horizontal="center" vertical="center"/>
    </xf>
    <xf numFmtId="0" fontId="0" fillId="4" borderId="0" xfId="0" applyFill="1" applyBorder="1" applyAlignment="1">
      <alignment horizontal="right" vertical="center" textRotation="90"/>
    </xf>
    <xf numFmtId="0" fontId="9" fillId="4" borderId="0" xfId="0" applyFont="1" applyFill="1" applyBorder="1" applyAlignment="1">
      <alignment horizontal="left" vertical="center" wrapText="1"/>
    </xf>
    <xf numFmtId="0" fontId="0" fillId="6" borderId="8" xfId="0" applyFont="1" applyFill="1" applyBorder="1" applyAlignment="1">
      <alignment horizontal="left" vertical="center"/>
    </xf>
    <xf numFmtId="0" fontId="0" fillId="6" borderId="11" xfId="0" applyFont="1" applyFill="1" applyBorder="1" applyAlignment="1">
      <alignment horizontal="left" vertical="center"/>
    </xf>
    <xf numFmtId="0" fontId="0" fillId="4" borderId="1" xfId="0" applyFont="1" applyFill="1" applyBorder="1" applyAlignment="1">
      <alignment horizontal="center" vertical="center"/>
    </xf>
    <xf numFmtId="0" fontId="16" fillId="4" borderId="0" xfId="0" applyFont="1" applyFill="1" applyBorder="1" applyAlignment="1">
      <alignment horizontal="left" vertical="center" wrapText="1"/>
    </xf>
    <xf numFmtId="0" fontId="15" fillId="4" borderId="0" xfId="0" applyFont="1" applyFill="1" applyBorder="1" applyAlignment="1">
      <alignment horizontal="left" indent="2"/>
    </xf>
    <xf numFmtId="0" fontId="15" fillId="4" borderId="1" xfId="0" applyFont="1" applyFill="1" applyBorder="1" applyAlignment="1">
      <alignment horizontal="center"/>
    </xf>
    <xf numFmtId="0" fontId="4" fillId="4" borderId="0" xfId="0" applyFont="1" applyFill="1" applyBorder="1" applyAlignment="1">
      <alignment horizontal="center"/>
    </xf>
    <xf numFmtId="0" fontId="15" fillId="8" borderId="8" xfId="0" applyFont="1" applyFill="1" applyBorder="1" applyAlignment="1">
      <alignment horizontal="center"/>
    </xf>
    <xf numFmtId="0" fontId="15" fillId="8" borderId="11" xfId="0" applyFont="1" applyFill="1" applyBorder="1" applyAlignment="1">
      <alignment horizontal="center"/>
    </xf>
    <xf numFmtId="0" fontId="15" fillId="8" borderId="8" xfId="0" applyFont="1" applyFill="1" applyBorder="1" applyAlignment="1">
      <alignment horizontal="left"/>
    </xf>
    <xf numFmtId="0" fontId="15" fillId="8" borderId="11" xfId="0" applyFont="1" applyFill="1" applyBorder="1" applyAlignment="1">
      <alignment horizontal="left"/>
    </xf>
    <xf numFmtId="0" fontId="0" fillId="4" borderId="1" xfId="0" applyFill="1" applyBorder="1" applyAlignment="1">
      <alignment horizontal="left" vertical="center"/>
    </xf>
    <xf numFmtId="0" fontId="4" fillId="4" borderId="0" xfId="0" applyFont="1" applyFill="1" applyBorder="1" applyAlignment="1">
      <alignment horizontal="center" vertical="center"/>
    </xf>
    <xf numFmtId="0" fontId="0" fillId="8" borderId="1" xfId="0" applyFill="1" applyBorder="1" applyAlignment="1">
      <alignment horizontal="left" vertical="center"/>
    </xf>
    <xf numFmtId="0" fontId="15" fillId="4" borderId="1" xfId="0" applyFont="1" applyFill="1" applyBorder="1" applyAlignment="1">
      <alignment horizontal="center" vertical="center"/>
    </xf>
    <xf numFmtId="0" fontId="0" fillId="4" borderId="0" xfId="0" applyFill="1" applyBorder="1" applyAlignment="1">
      <alignment horizontal="center" vertical="center"/>
    </xf>
    <xf numFmtId="0" fontId="18" fillId="4" borderId="1" xfId="0" applyFont="1" applyFill="1" applyBorder="1" applyAlignment="1">
      <alignment horizontal="left" vertical="center" wrapText="1"/>
    </xf>
    <xf numFmtId="0" fontId="0" fillId="4" borderId="1" xfId="0" applyFill="1" applyBorder="1" applyAlignment="1">
      <alignment horizontal="left" vertical="center" wrapText="1"/>
    </xf>
    <xf numFmtId="9" fontId="18" fillId="7" borderId="9" xfId="0" applyNumberFormat="1" applyFont="1" applyFill="1" applyBorder="1" applyAlignment="1">
      <alignment horizontal="center" vertical="center"/>
    </xf>
    <xf numFmtId="9" fontId="18" fillId="7" borderId="10" xfId="0" applyNumberFormat="1" applyFont="1" applyFill="1" applyBorder="1" applyAlignment="1">
      <alignment horizontal="center" vertical="center"/>
    </xf>
    <xf numFmtId="0" fontId="1" fillId="4" borderId="0" xfId="0" applyFont="1" applyFill="1" applyBorder="1" applyAlignment="1">
      <alignment horizontal="center"/>
    </xf>
    <xf numFmtId="0" fontId="0" fillId="4" borderId="1" xfId="0" applyFill="1" applyBorder="1" applyAlignment="1">
      <alignment horizontal="center"/>
    </xf>
    <xf numFmtId="0" fontId="0" fillId="4" borderId="0" xfId="0" applyFont="1" applyFill="1" applyBorder="1" applyAlignment="1">
      <alignment horizontal="left" vertical="center" wrapText="1"/>
    </xf>
    <xf numFmtId="0" fontId="0" fillId="4" borderId="0" xfId="0" applyFill="1" applyAlignment="1">
      <alignment horizontal="center"/>
    </xf>
    <xf numFmtId="2" fontId="15" fillId="7" borderId="10" xfId="0" quotePrefix="1" applyNumberFormat="1" applyFont="1" applyFill="1" applyBorder="1" applyAlignment="1" applyProtection="1">
      <alignment horizontal="right" vertical="center"/>
      <protection hidden="1"/>
    </xf>
    <xf numFmtId="2" fontId="15" fillId="7" borderId="1" xfId="0" quotePrefix="1" applyNumberFormat="1" applyFont="1" applyFill="1" applyBorder="1" applyAlignment="1" applyProtection="1">
      <alignment horizontal="right" vertical="center"/>
      <protection hidden="1"/>
    </xf>
    <xf numFmtId="2" fontId="4" fillId="7" borderId="1"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colors>
    <mruColors>
      <color rgb="FFCCE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Feuil3!A1"/></Relationships>
</file>

<file path=xl/drawings/_rels/drawing2.xml.rels><?xml version="1.0" encoding="UTF-8" standalone="yes"?>
<Relationships xmlns="http://schemas.openxmlformats.org/package/2006/relationships"><Relationship Id="rId1" Type="http://schemas.openxmlformats.org/officeDocument/2006/relationships/hyperlink" Target="#Feuil4!A1"/></Relationships>
</file>

<file path=xl/drawings/_rels/drawing3.xml.rels><?xml version="1.0" encoding="UTF-8" standalone="yes"?>
<Relationships xmlns="http://schemas.openxmlformats.org/package/2006/relationships"><Relationship Id="rId1" Type="http://schemas.openxmlformats.org/officeDocument/2006/relationships/hyperlink" Target="#Feuil6!A1"/></Relationships>
</file>

<file path=xl/drawings/_rels/drawing4.xml.rels><?xml version="1.0" encoding="UTF-8" standalone="yes"?>
<Relationships xmlns="http://schemas.openxmlformats.org/package/2006/relationships"><Relationship Id="rId1" Type="http://schemas.openxmlformats.org/officeDocument/2006/relationships/hyperlink" Target="#Feuil7!A1"/></Relationships>
</file>

<file path=xl/drawings/_rels/drawing5.xml.rels><?xml version="1.0" encoding="UTF-8" standalone="yes"?>
<Relationships xmlns="http://schemas.openxmlformats.org/package/2006/relationships"><Relationship Id="rId2" Type="http://schemas.openxmlformats.org/officeDocument/2006/relationships/hyperlink" Target="#nombre_a_realiser!A1"/><Relationship Id="rId1" Type="http://schemas.openxmlformats.org/officeDocument/2006/relationships/hyperlink" Target="#Feuil8!A1"/></Relationships>
</file>

<file path=xl/drawings/drawing1.xml><?xml version="1.0" encoding="utf-8"?>
<xdr:wsDr xmlns:xdr="http://schemas.openxmlformats.org/drawingml/2006/spreadsheetDrawing" xmlns:a="http://schemas.openxmlformats.org/drawingml/2006/main">
  <xdr:twoCellAnchor>
    <xdr:from>
      <xdr:col>2</xdr:col>
      <xdr:colOff>2400300</xdr:colOff>
      <xdr:row>8</xdr:row>
      <xdr:rowOff>0</xdr:rowOff>
    </xdr:from>
    <xdr:to>
      <xdr:col>4</xdr:col>
      <xdr:colOff>255270</xdr:colOff>
      <xdr:row>11</xdr:row>
      <xdr:rowOff>68580</xdr:rowOff>
    </xdr:to>
    <xdr:sp macro="" textlink="">
      <xdr:nvSpPr>
        <xdr:cNvPr id="3" name="Rectangle à coins arrondis 2">
          <a:hlinkClick xmlns:r="http://schemas.openxmlformats.org/officeDocument/2006/relationships" r:id="rId1"/>
        </xdr:cNvPr>
        <xdr:cNvSpPr/>
      </xdr:nvSpPr>
      <xdr:spPr>
        <a:xfrm>
          <a:off x="3421380" y="2922270"/>
          <a:ext cx="2080260" cy="537210"/>
        </a:xfrm>
        <a:prstGeom prst="roundRect">
          <a:avLst/>
        </a:prstGeom>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r-CH" sz="2000">
              <a:solidFill>
                <a:sysClr val="windowText" lastClr="000000"/>
              </a:solidFill>
              <a:latin typeface="Arial" panose="020B0604020202020204" pitchFamily="34" charset="0"/>
              <a:cs typeface="Arial" panose="020B0604020202020204" pitchFamily="34" charset="0"/>
            </a:rPr>
            <a:t>Suivant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723900</xdr:colOff>
      <xdr:row>16</xdr:row>
      <xdr:rowOff>158115</xdr:rowOff>
    </xdr:from>
    <xdr:to>
      <xdr:col>7</xdr:col>
      <xdr:colOff>314325</xdr:colOff>
      <xdr:row>19</xdr:row>
      <xdr:rowOff>87630</xdr:rowOff>
    </xdr:to>
    <xdr:sp macro="" textlink="">
      <xdr:nvSpPr>
        <xdr:cNvPr id="3" name="Rectangle à coins arrondis 2">
          <a:hlinkClick xmlns:r="http://schemas.openxmlformats.org/officeDocument/2006/relationships" r:id="rId1"/>
        </xdr:cNvPr>
        <xdr:cNvSpPr/>
      </xdr:nvSpPr>
      <xdr:spPr>
        <a:xfrm>
          <a:off x="5705475" y="2682240"/>
          <a:ext cx="1876425" cy="443865"/>
        </a:xfrm>
        <a:prstGeom prst="roundRect">
          <a:avLst/>
        </a:prstGeom>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r-CH" sz="2000">
              <a:solidFill>
                <a:sysClr val="windowText" lastClr="000000"/>
              </a:solidFill>
              <a:latin typeface="Arial" panose="020B0604020202020204" pitchFamily="34" charset="0"/>
              <a:cs typeface="Arial" panose="020B0604020202020204" pitchFamily="34" charset="0"/>
            </a:rPr>
            <a:t>Suivant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1830705</xdr:colOff>
      <xdr:row>39</xdr:row>
      <xdr:rowOff>36195</xdr:rowOff>
    </xdr:from>
    <xdr:to>
      <xdr:col>4</xdr:col>
      <xdr:colOff>163605</xdr:colOff>
      <xdr:row>41</xdr:row>
      <xdr:rowOff>144345</xdr:rowOff>
    </xdr:to>
    <xdr:sp macro="" textlink="">
      <xdr:nvSpPr>
        <xdr:cNvPr id="2" name="Rectangle à coins arrondis 1">
          <a:hlinkClick xmlns:r="http://schemas.openxmlformats.org/officeDocument/2006/relationships" r:id="rId1"/>
        </xdr:cNvPr>
        <xdr:cNvSpPr/>
      </xdr:nvSpPr>
      <xdr:spPr>
        <a:xfrm>
          <a:off x="2592705" y="6351270"/>
          <a:ext cx="1800000" cy="432000"/>
        </a:xfrm>
        <a:prstGeom prst="roundRect">
          <a:avLst/>
        </a:prstGeom>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r-CH" sz="2000">
              <a:solidFill>
                <a:sysClr val="windowText" lastClr="000000"/>
              </a:solidFill>
              <a:latin typeface="Arial" panose="020B0604020202020204" pitchFamily="34" charset="0"/>
              <a:cs typeface="Arial" panose="020B0604020202020204" pitchFamily="34" charset="0"/>
            </a:rPr>
            <a:t>Suivant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308610</xdr:colOff>
      <xdr:row>47</xdr:row>
      <xdr:rowOff>110490</xdr:rowOff>
    </xdr:from>
    <xdr:to>
      <xdr:col>7</xdr:col>
      <xdr:colOff>192405</xdr:colOff>
      <xdr:row>51</xdr:row>
      <xdr:rowOff>17145</xdr:rowOff>
    </xdr:to>
    <xdr:sp macro="" textlink="">
      <xdr:nvSpPr>
        <xdr:cNvPr id="2" name="Rectangle à coins arrondis 1">
          <a:hlinkClick xmlns:r="http://schemas.openxmlformats.org/officeDocument/2006/relationships" r:id="rId1"/>
        </xdr:cNvPr>
        <xdr:cNvSpPr/>
      </xdr:nvSpPr>
      <xdr:spPr>
        <a:xfrm>
          <a:off x="5042535" y="7835265"/>
          <a:ext cx="2550795" cy="554355"/>
        </a:xfrm>
        <a:prstGeom prst="roundRect">
          <a:avLst/>
        </a:prstGeom>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r-CH" sz="2000">
              <a:solidFill>
                <a:sysClr val="windowText" lastClr="000000"/>
              </a:solidFill>
              <a:latin typeface="Arial" panose="020B0604020202020204" pitchFamily="34" charset="0"/>
              <a:cs typeface="Arial" panose="020B0604020202020204" pitchFamily="34" charset="0"/>
            </a:rPr>
            <a:t>Suivant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21</xdr:col>
      <xdr:colOff>205740</xdr:colOff>
      <xdr:row>20</xdr:row>
      <xdr:rowOff>87630</xdr:rowOff>
    </xdr:from>
    <xdr:to>
      <xdr:col>24</xdr:col>
      <xdr:colOff>91440</xdr:colOff>
      <xdr:row>21</xdr:row>
      <xdr:rowOff>415290</xdr:rowOff>
    </xdr:to>
    <xdr:sp macro="" textlink="">
      <xdr:nvSpPr>
        <xdr:cNvPr id="2" name="Rectangle à coins arrondis 1">
          <a:hlinkClick xmlns:r="http://schemas.openxmlformats.org/officeDocument/2006/relationships" r:id="rId1"/>
        </xdr:cNvPr>
        <xdr:cNvSpPr/>
      </xdr:nvSpPr>
      <xdr:spPr>
        <a:xfrm>
          <a:off x="19560540" y="6297930"/>
          <a:ext cx="2171700" cy="537210"/>
        </a:xfrm>
        <a:prstGeom prst="roundRect">
          <a:avLst/>
        </a:prstGeom>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r-CH" sz="2000">
              <a:solidFill>
                <a:sysClr val="windowText" lastClr="000000"/>
              </a:solidFill>
              <a:latin typeface="Arial" panose="020B0604020202020204" pitchFamily="34" charset="0"/>
              <a:cs typeface="Arial" panose="020B0604020202020204" pitchFamily="34" charset="0"/>
            </a:rPr>
            <a:t>Suivant</a:t>
          </a:r>
        </a:p>
      </xdr:txBody>
    </xdr:sp>
    <xdr:clientData/>
  </xdr:twoCellAnchor>
  <xdr:twoCellAnchor>
    <xdr:from>
      <xdr:col>4</xdr:col>
      <xdr:colOff>0</xdr:colOff>
      <xdr:row>17</xdr:row>
      <xdr:rowOff>0</xdr:rowOff>
    </xdr:from>
    <xdr:to>
      <xdr:col>7</xdr:col>
      <xdr:colOff>264795</xdr:colOff>
      <xdr:row>19</xdr:row>
      <xdr:rowOff>154305</xdr:rowOff>
    </xdr:to>
    <xdr:sp macro="" textlink="">
      <xdr:nvSpPr>
        <xdr:cNvPr id="3" name="Rectangle à coins arrondis 2">
          <a:hlinkClick xmlns:r="http://schemas.openxmlformats.org/officeDocument/2006/relationships" r:id="rId2"/>
        </xdr:cNvPr>
        <xdr:cNvSpPr/>
      </xdr:nvSpPr>
      <xdr:spPr>
        <a:xfrm>
          <a:off x="6400800" y="5867400"/>
          <a:ext cx="2550795" cy="554355"/>
        </a:xfrm>
        <a:prstGeom prst="roundRect">
          <a:avLst/>
        </a:prstGeom>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r-CH" sz="2000">
              <a:solidFill>
                <a:sysClr val="windowText" lastClr="000000"/>
              </a:solidFill>
              <a:latin typeface="Arial" panose="020B0604020202020204" pitchFamily="34" charset="0"/>
              <a:cs typeface="Arial" panose="020B0604020202020204" pitchFamily="34" charset="0"/>
            </a:rPr>
            <a:t>Suivant</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K22"/>
  <sheetViews>
    <sheetView tabSelected="1" workbookViewId="0">
      <selection activeCell="L7" sqref="L7"/>
    </sheetView>
  </sheetViews>
  <sheetFormatPr baseColWidth="10" defaultColWidth="10.7109375" defaultRowHeight="12.75" x14ac:dyDescent="0.2"/>
  <cols>
    <col min="1" max="1" width="10.7109375" style="27"/>
    <col min="2" max="2" width="4.28515625" style="27" customWidth="1"/>
    <col min="3" max="3" width="38" style="27" customWidth="1"/>
    <col min="4" max="4" width="27.42578125" style="27" customWidth="1"/>
    <col min="5" max="5" width="40.140625" style="27" customWidth="1"/>
    <col min="6" max="16384" width="10.7109375" style="27"/>
  </cols>
  <sheetData>
    <row r="1" spans="1:11" ht="19.899999999999999" customHeight="1" x14ac:dyDescent="0.2">
      <c r="B1" s="85" t="s">
        <v>52</v>
      </c>
      <c r="C1" s="85"/>
      <c r="D1" s="85"/>
      <c r="E1" s="85"/>
      <c r="F1" s="85"/>
    </row>
    <row r="3" spans="1:11" ht="18.399999999999999" customHeight="1" x14ac:dyDescent="0.2">
      <c r="A3" s="86"/>
      <c r="B3" s="28">
        <v>1</v>
      </c>
      <c r="C3" s="27" t="s">
        <v>54</v>
      </c>
      <c r="D3" s="33">
        <v>2324</v>
      </c>
      <c r="E3" s="29"/>
    </row>
    <row r="4" spans="1:11" ht="18.399999999999999" customHeight="1" x14ac:dyDescent="0.2">
      <c r="A4" s="86"/>
      <c r="B4" s="28">
        <v>2</v>
      </c>
      <c r="C4" s="27" t="str">
        <f>IF(D3="","","Commune du projet")</f>
        <v>Commune du projet</v>
      </c>
      <c r="D4" s="33" t="s">
        <v>55</v>
      </c>
    </row>
    <row r="5" spans="1:11" ht="20.45" customHeight="1" x14ac:dyDescent="0.2">
      <c r="A5" s="86"/>
      <c r="B5" s="28">
        <v>3</v>
      </c>
      <c r="C5" s="27" t="str">
        <f>IF(D4="","","Le projet comprend :")</f>
        <v>Le projet comprend :</v>
      </c>
      <c r="D5" s="33" t="s">
        <v>62</v>
      </c>
      <c r="E5" s="30"/>
    </row>
    <row r="6" spans="1:11" ht="37.5" customHeight="1" x14ac:dyDescent="0.2">
      <c r="A6" s="86"/>
      <c r="B6" s="28" t="s">
        <v>50</v>
      </c>
      <c r="C6" s="78" t="str">
        <f>IF(D5="","","La/es parcelle(s) du projet se situe(nt) dans le type de localisation suivant :")</f>
        <v>La/es parcelle(s) du projet se situe(nt) dans le type de localisation suivant :</v>
      </c>
      <c r="D6" s="34"/>
      <c r="E6" s="87" t="s">
        <v>95</v>
      </c>
      <c r="F6" s="32"/>
      <c r="G6" s="32"/>
      <c r="H6" s="32"/>
      <c r="I6" s="32"/>
      <c r="J6" s="32"/>
      <c r="K6" s="32"/>
    </row>
    <row r="7" spans="1:11" ht="69.599999999999994" customHeight="1" x14ac:dyDescent="0.2">
      <c r="A7" s="86"/>
      <c r="B7" s="28" t="s">
        <v>51</v>
      </c>
      <c r="C7" s="79" t="s">
        <v>87</v>
      </c>
      <c r="D7" s="35"/>
      <c r="E7" s="87"/>
      <c r="F7" s="32"/>
      <c r="G7" s="32"/>
      <c r="H7" s="32"/>
      <c r="I7" s="32"/>
      <c r="J7" s="32"/>
      <c r="K7" s="32"/>
    </row>
    <row r="8" spans="1:11" x14ac:dyDescent="0.2">
      <c r="E8" s="31"/>
      <c r="F8" s="32"/>
      <c r="G8" s="32"/>
      <c r="H8" s="32"/>
      <c r="I8" s="32"/>
      <c r="J8" s="32"/>
      <c r="K8" s="32"/>
    </row>
    <row r="18" spans="4:5" x14ac:dyDescent="0.2">
      <c r="D18" s="27" t="s">
        <v>75</v>
      </c>
      <c r="E18" s="27" t="s">
        <v>78</v>
      </c>
    </row>
    <row r="20" spans="4:5" x14ac:dyDescent="0.2">
      <c r="D20" s="27" t="s">
        <v>76</v>
      </c>
      <c r="E20" s="27" t="s">
        <v>79</v>
      </c>
    </row>
    <row r="22" spans="4:5" x14ac:dyDescent="0.2">
      <c r="D22" s="27" t="s">
        <v>77</v>
      </c>
      <c r="E22" s="27" t="s">
        <v>80</v>
      </c>
    </row>
  </sheetData>
  <mergeCells count="3">
    <mergeCell ref="B1:F1"/>
    <mergeCell ref="A3:A7"/>
    <mergeCell ref="E6:E7"/>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BD!$A$23:$A$25</xm:f>
          </x14:formula1>
          <xm:sqref>D5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B1:F37"/>
  <sheetViews>
    <sheetView workbookViewId="0">
      <selection activeCell="C9" sqref="C9"/>
    </sheetView>
  </sheetViews>
  <sheetFormatPr baseColWidth="10" defaultRowHeight="12.75" x14ac:dyDescent="0.2"/>
  <cols>
    <col min="1" max="1" width="11.42578125" style="70"/>
    <col min="2" max="2" width="32.7109375" style="70" customWidth="1"/>
    <col min="3" max="4" width="11.5703125" style="70" customWidth="1"/>
    <col min="5" max="5" width="8.5703125" style="70" customWidth="1"/>
    <col min="6" max="6" width="5.85546875" style="70" customWidth="1"/>
    <col min="7" max="16384" width="11.42578125" style="70"/>
  </cols>
  <sheetData>
    <row r="1" spans="2:6" x14ac:dyDescent="0.2">
      <c r="B1" s="85" t="s">
        <v>91</v>
      </c>
      <c r="C1" s="85"/>
      <c r="D1" s="62"/>
      <c r="E1" s="62"/>
      <c r="F1" s="62"/>
    </row>
    <row r="2" spans="2:6" x14ac:dyDescent="0.2">
      <c r="B2" s="36"/>
      <c r="C2" s="36"/>
      <c r="D2" s="36"/>
      <c r="E2" s="36"/>
      <c r="F2" s="36"/>
    </row>
    <row r="3" spans="2:6" x14ac:dyDescent="0.2">
      <c r="B3" s="90" t="s">
        <v>59</v>
      </c>
      <c r="C3" s="90"/>
    </row>
    <row r="4" spans="2:6" s="27" customFormat="1" x14ac:dyDescent="0.2"/>
    <row r="5" spans="2:6" s="27" customFormat="1" x14ac:dyDescent="0.2">
      <c r="B5" s="27" t="s">
        <v>63</v>
      </c>
    </row>
    <row r="6" spans="2:6" s="27" customFormat="1" x14ac:dyDescent="0.2"/>
    <row r="7" spans="2:6" ht="13.5" customHeight="1" x14ac:dyDescent="0.2">
      <c r="B7" s="88" t="s">
        <v>60</v>
      </c>
      <c r="C7" s="89"/>
    </row>
    <row r="8" spans="2:6" ht="13.5" customHeight="1" x14ac:dyDescent="0.2">
      <c r="B8" s="64" t="s">
        <v>3</v>
      </c>
      <c r="C8" s="71">
        <v>1200</v>
      </c>
    </row>
    <row r="9" spans="2:6" ht="13.5" customHeight="1" x14ac:dyDescent="0.2">
      <c r="B9" s="64" t="s">
        <v>4</v>
      </c>
      <c r="C9" s="72">
        <v>5</v>
      </c>
    </row>
    <row r="10" spans="2:6" ht="13.5" customHeight="1" x14ac:dyDescent="0.2">
      <c r="B10" s="27"/>
      <c r="C10" s="27"/>
    </row>
    <row r="11" spans="2:6" ht="13.5" customHeight="1" x14ac:dyDescent="0.2">
      <c r="B11" s="27"/>
      <c r="C11" s="27"/>
    </row>
    <row r="12" spans="2:6" s="27" customFormat="1" ht="13.5" customHeight="1" x14ac:dyDescent="0.2">
      <c r="B12" s="88" t="s">
        <v>61</v>
      </c>
      <c r="C12" s="89"/>
    </row>
    <row r="13" spans="2:6" ht="13.5" customHeight="1" x14ac:dyDescent="0.2">
      <c r="B13" s="64" t="s">
        <v>3</v>
      </c>
      <c r="C13" s="71">
        <v>4000</v>
      </c>
    </row>
    <row r="14" spans="2:6" ht="13.5" customHeight="1" x14ac:dyDescent="0.2">
      <c r="B14" s="64" t="s">
        <v>4</v>
      </c>
      <c r="C14" s="72">
        <v>5</v>
      </c>
    </row>
    <row r="15" spans="2:6" s="27" customFormat="1" ht="13.5" customHeight="1" x14ac:dyDescent="0.2"/>
    <row r="16" spans="2:6" s="27" customFormat="1" ht="13.5" customHeight="1" x14ac:dyDescent="0.2"/>
    <row r="17" spans="2:3" s="27" customFormat="1" ht="13.5" customHeight="1" x14ac:dyDescent="0.2">
      <c r="B17" s="90" t="s">
        <v>56</v>
      </c>
      <c r="C17" s="90"/>
    </row>
    <row r="18" spans="2:3" s="27" customFormat="1" ht="13.5" customHeight="1" x14ac:dyDescent="0.2"/>
    <row r="19" spans="2:3" ht="13.5" customHeight="1" x14ac:dyDescent="0.2">
      <c r="B19" s="70" t="s">
        <v>66</v>
      </c>
    </row>
    <row r="20" spans="2:3" ht="13.5" customHeight="1" x14ac:dyDescent="0.2"/>
    <row r="21" spans="2:3" ht="13.5" customHeight="1" x14ac:dyDescent="0.2">
      <c r="B21" s="88" t="s">
        <v>29</v>
      </c>
      <c r="C21" s="89"/>
    </row>
    <row r="22" spans="2:3" ht="13.5" customHeight="1" x14ac:dyDescent="0.2">
      <c r="B22" s="64" t="str">
        <f>IF(OR(B21=BD!$A$7,B21=BD!$A$8),"Surface de vente","Surface brute de plancher")</f>
        <v>Surface brute de plancher</v>
      </c>
      <c r="C22" s="71">
        <v>1000</v>
      </c>
    </row>
    <row r="23" spans="2:3" ht="13.5" customHeight="1" x14ac:dyDescent="0.2"/>
    <row r="24" spans="2:3" ht="13.5" customHeight="1" x14ac:dyDescent="0.2"/>
    <row r="25" spans="2:3" ht="13.5" customHeight="1" x14ac:dyDescent="0.2"/>
    <row r="26" spans="2:3" ht="13.5" customHeight="1" x14ac:dyDescent="0.2">
      <c r="B26" s="88" t="s">
        <v>29</v>
      </c>
      <c r="C26" s="89"/>
    </row>
    <row r="27" spans="2:3" ht="13.5" customHeight="1" x14ac:dyDescent="0.2">
      <c r="B27" s="64" t="str">
        <f>IF(OR(B26=BD!$A$7,B26=BD!$A$8),"Surface de vente","Surface brute de plancher")</f>
        <v>Surface brute de plancher</v>
      </c>
      <c r="C27" s="71">
        <v>1000</v>
      </c>
    </row>
    <row r="28" spans="2:3" ht="13.5" customHeight="1" x14ac:dyDescent="0.2">
      <c r="B28" s="27"/>
      <c r="C28" s="27"/>
    </row>
    <row r="29" spans="2:3" ht="13.5" customHeight="1" x14ac:dyDescent="0.2">
      <c r="B29" s="27"/>
      <c r="C29" s="27"/>
    </row>
    <row r="30" spans="2:3" ht="13.5" customHeight="1" x14ac:dyDescent="0.2"/>
    <row r="31" spans="2:3" ht="13.5" customHeight="1" x14ac:dyDescent="0.2">
      <c r="B31" s="88" t="s">
        <v>29</v>
      </c>
      <c r="C31" s="89"/>
    </row>
    <row r="32" spans="2:3" ht="13.5" customHeight="1" x14ac:dyDescent="0.2">
      <c r="B32" s="64" t="str">
        <f>IF(OR(B31=BD!$A$7,B31=BD!$A$8),"Surface de vente","Surface brute de plancher")</f>
        <v>Surface brute de plancher</v>
      </c>
      <c r="C32" s="71">
        <v>1000</v>
      </c>
    </row>
    <row r="33" spans="2:3" x14ac:dyDescent="0.2">
      <c r="B33" s="27"/>
      <c r="C33" s="27"/>
    </row>
    <row r="34" spans="2:3" x14ac:dyDescent="0.2">
      <c r="B34" s="27"/>
      <c r="C34" s="27"/>
    </row>
    <row r="36" spans="2:3" x14ac:dyDescent="0.2">
      <c r="B36" s="88" t="s">
        <v>29</v>
      </c>
      <c r="C36" s="89"/>
    </row>
    <row r="37" spans="2:3" x14ac:dyDescent="0.2">
      <c r="B37" s="64" t="str">
        <f>IF(OR(B36=BD!$A$7,B36=BD!$A$8),"Surface de vente","Surface brute de plancher")</f>
        <v>Surface brute de plancher</v>
      </c>
      <c r="C37" s="71">
        <v>1000</v>
      </c>
    </row>
  </sheetData>
  <mergeCells count="9">
    <mergeCell ref="B36:C36"/>
    <mergeCell ref="B1:C1"/>
    <mergeCell ref="B21:C21"/>
    <mergeCell ref="B7:C7"/>
    <mergeCell ref="B12:C12"/>
    <mergeCell ref="B31:C31"/>
    <mergeCell ref="B26:C26"/>
    <mergeCell ref="B3:C3"/>
    <mergeCell ref="B17:C17"/>
  </mergeCells>
  <dataValidations count="2">
    <dataValidation type="list" allowBlank="1" showInputMessage="1" showErrorMessage="1" sqref="B26 B21">
      <formula1>$A$1:$A$9</formula1>
    </dataValidation>
    <dataValidation type="list" allowBlank="1" showInputMessage="1" showErrorMessage="1" sqref="B12">
      <formula1>$A$33:$A$33</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BD!$A$5:$A$10</xm:f>
          </x14:formula1>
          <xm:sqref>B31 B36</xm:sqref>
        </x14:dataValidation>
        <x14:dataValidation type="list" allowBlank="1" showInputMessage="1" showErrorMessage="1">
          <x14:formula1>
            <xm:f>BD!$A$27:$A$28</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J37"/>
  <sheetViews>
    <sheetView zoomScaleNormal="100" workbookViewId="0">
      <selection activeCell="C20" sqref="C20"/>
    </sheetView>
  </sheetViews>
  <sheetFormatPr baseColWidth="10" defaultRowHeight="12.75" x14ac:dyDescent="0.2"/>
  <cols>
    <col min="1" max="1" width="11.42578125" style="42"/>
    <col min="2" max="2" width="32.7109375" style="42" customWidth="1"/>
    <col min="3" max="4" width="11.5703125" style="42" customWidth="1"/>
    <col min="5" max="5" width="8.7109375" style="42" customWidth="1"/>
    <col min="6" max="6" width="5.85546875" style="42" customWidth="1"/>
    <col min="7" max="7" width="15.28515625" style="42" customWidth="1"/>
    <col min="8" max="16384" width="11.42578125" style="42"/>
  </cols>
  <sheetData>
    <row r="1" spans="1:10" x14ac:dyDescent="0.2">
      <c r="A1" s="43"/>
      <c r="B1" s="94" t="s">
        <v>81</v>
      </c>
      <c r="C1" s="94"/>
      <c r="D1" s="94"/>
      <c r="E1" s="94"/>
      <c r="F1" s="94"/>
      <c r="G1" s="94"/>
      <c r="H1" s="51"/>
      <c r="I1" s="43"/>
    </row>
    <row r="2" spans="1:10" x14ac:dyDescent="0.2">
      <c r="A2" s="43"/>
      <c r="B2" s="43"/>
      <c r="C2" s="43"/>
      <c r="D2" s="43"/>
      <c r="E2" s="43"/>
      <c r="F2" s="43"/>
      <c r="G2" s="43"/>
      <c r="H2" s="43"/>
      <c r="I2" s="43"/>
    </row>
    <row r="3" spans="1:10" x14ac:dyDescent="0.2">
      <c r="B3" s="93" t="s">
        <v>59</v>
      </c>
      <c r="C3" s="93"/>
      <c r="D3" s="93"/>
      <c r="E3" s="93"/>
      <c r="F3" s="93"/>
      <c r="G3" s="93"/>
      <c r="H3" s="44"/>
      <c r="I3" s="43"/>
    </row>
    <row r="4" spans="1:10" s="43" customFormat="1" x14ac:dyDescent="0.2">
      <c r="B4" s="45"/>
      <c r="C4" s="45"/>
      <c r="F4" s="45"/>
      <c r="G4" s="45"/>
    </row>
    <row r="5" spans="1:10" s="43" customFormat="1" x14ac:dyDescent="0.2">
      <c r="B5" s="95" t="str">
        <f>IF(details_projet!C8="","",details_projet!B7)</f>
        <v>Logements standards</v>
      </c>
      <c r="C5" s="96"/>
      <c r="D5" s="92" t="s">
        <v>65</v>
      </c>
      <c r="E5" s="92"/>
      <c r="F5" s="92"/>
      <c r="G5" s="92"/>
      <c r="I5" s="91" t="s">
        <v>64</v>
      </c>
      <c r="J5" s="91"/>
    </row>
    <row r="6" spans="1:10" x14ac:dyDescent="0.2">
      <c r="B6" s="52" t="s">
        <v>5</v>
      </c>
      <c r="C6" s="112">
        <f>(details_projet!C8/F6)*D6</f>
        <v>12</v>
      </c>
      <c r="D6" s="39">
        <f>IF(B5="","",INDEX(BD!$A$3:$I$10,MATCH(B5,BD!$A$3:$A$10,0),4))</f>
        <v>1</v>
      </c>
      <c r="E6" s="40" t="str">
        <f>IF(B5="","","place(s) /")</f>
        <v>place(s) /</v>
      </c>
      <c r="F6" s="40">
        <f>IF(B5="","",INDEX(BD!$A$3:$I$10,MATCH(B5,BD!$A$3:$A$10,0),6))</f>
        <v>100</v>
      </c>
      <c r="G6" s="40" t="str">
        <f>IF(B5="","",INDEX(BD!$A$3:$G$10,MATCH(B5,BD!$A$3:$A$10,0),7))</f>
        <v>m2 de SBP</v>
      </c>
      <c r="H6" s="43"/>
      <c r="I6" s="91"/>
      <c r="J6" s="91"/>
    </row>
    <row r="7" spans="1:10" x14ac:dyDescent="0.2">
      <c r="B7" s="46" t="s">
        <v>6</v>
      </c>
      <c r="C7" s="113">
        <f>(details_projet!C8/F7)*D7</f>
        <v>1.2000000000000002</v>
      </c>
      <c r="D7" s="39">
        <f>IF(B5="","",INDEX(BD!$A$3:$I$10,MATCH(B5,BD!$A$3:$A$10,0),5))</f>
        <v>0.1</v>
      </c>
      <c r="E7" s="40" t="str">
        <f>IF(B5="","","place(s) /")</f>
        <v>place(s) /</v>
      </c>
      <c r="F7" s="40">
        <f>IF(B5="","",INDEX(BD!$A$3:$I$10,MATCH(B5,BD!$A$3:$A$10,0),6))</f>
        <v>100</v>
      </c>
      <c r="G7" s="40" t="str">
        <f>IF(B5="","",INDEX(BD!$A$3:$G$10,MATCH(B5,BD!$A$3:$A$10,0),7))</f>
        <v>m2 de SBP</v>
      </c>
      <c r="H7" s="43"/>
      <c r="I7" s="91"/>
      <c r="J7" s="91"/>
    </row>
    <row r="8" spans="1:10" x14ac:dyDescent="0.2">
      <c r="B8" s="47" t="s">
        <v>7</v>
      </c>
      <c r="C8" s="114">
        <f>SUM(C6:C7)</f>
        <v>13.2</v>
      </c>
      <c r="D8" s="43"/>
      <c r="E8" s="43"/>
      <c r="F8" s="48"/>
      <c r="G8" s="49"/>
      <c r="H8" s="43"/>
      <c r="I8" s="91"/>
      <c r="J8" s="91"/>
    </row>
    <row r="9" spans="1:10" x14ac:dyDescent="0.2">
      <c r="A9" s="43"/>
      <c r="B9" s="43"/>
      <c r="C9" s="43"/>
      <c r="D9" s="43"/>
      <c r="E9" s="43"/>
      <c r="F9" s="43"/>
      <c r="G9" s="43"/>
      <c r="H9" s="43"/>
      <c r="I9" s="91"/>
      <c r="J9" s="91"/>
    </row>
    <row r="10" spans="1:10" x14ac:dyDescent="0.2">
      <c r="B10" s="97" t="str">
        <f>IF(details_projet!C13="","",details_projet!B12)</f>
        <v>Logements avec encadrement ou étudiants</v>
      </c>
      <c r="C10" s="98"/>
      <c r="D10" s="92" t="s">
        <v>65</v>
      </c>
      <c r="E10" s="92"/>
      <c r="F10" s="92"/>
      <c r="G10" s="92"/>
      <c r="H10" s="43"/>
      <c r="I10" s="91"/>
      <c r="J10" s="91"/>
    </row>
    <row r="11" spans="1:10" x14ac:dyDescent="0.2">
      <c r="B11" s="52" t="s">
        <v>5</v>
      </c>
      <c r="C11" s="53">
        <f>(details_projet!C13/F11)*D11</f>
        <v>40</v>
      </c>
      <c r="D11" s="39">
        <f>IF(B10="","",INDEX(BD!$A$3:$I$10,MATCH(B10,BD!$A$3:$A$10,0),4))</f>
        <v>1</v>
      </c>
      <c r="E11" s="40" t="str">
        <f>IF(B10="","","place(s) /")</f>
        <v>place(s) /</v>
      </c>
      <c r="F11" s="40">
        <f>IF(B10="","",INDEX(BD!$A$3:$I$10,MATCH(B10,BD!$A$3:$A$10,0),6))</f>
        <v>100</v>
      </c>
      <c r="G11" s="40" t="str">
        <f>IF(B10="","",INDEX(BD!$A$3:$G$10,MATCH(B10,BD!$A$3:$A$10,0),7))</f>
        <v>m2 de SBP</v>
      </c>
      <c r="H11" s="43"/>
      <c r="I11" s="91"/>
      <c r="J11" s="91"/>
    </row>
    <row r="12" spans="1:10" x14ac:dyDescent="0.2">
      <c r="B12" s="46" t="s">
        <v>6</v>
      </c>
      <c r="C12" s="56">
        <f>(details_projet!C13/F12)*D12</f>
        <v>4</v>
      </c>
      <c r="D12" s="39">
        <f>IF(B10="","",INDEX(BD!$A$3:$I$10,MATCH(B10,BD!$A$3:$A$10,0),5))</f>
        <v>0.1</v>
      </c>
      <c r="E12" s="40" t="str">
        <f>IF(B10="","","place(s) /")</f>
        <v>place(s) /</v>
      </c>
      <c r="F12" s="40">
        <f>IF(B10="","",INDEX(BD!$A$3:$I$10,MATCH(B10,BD!$A$3:$A$10,0),6))</f>
        <v>100</v>
      </c>
      <c r="G12" s="40" t="str">
        <f>IF(B10="","",INDEX(BD!$A$3:$G$10,MATCH(B10,BD!$A$3:$A$10,0),7))</f>
        <v>m2 de SBP</v>
      </c>
      <c r="I12" s="91"/>
      <c r="J12" s="91"/>
    </row>
    <row r="13" spans="1:10" x14ac:dyDescent="0.2">
      <c r="B13" s="47" t="s">
        <v>7</v>
      </c>
      <c r="C13" s="41">
        <f>SUM(C11:C12)</f>
        <v>44</v>
      </c>
      <c r="D13" s="43"/>
      <c r="I13" s="91"/>
      <c r="J13" s="91"/>
    </row>
    <row r="14" spans="1:10" x14ac:dyDescent="0.2">
      <c r="B14" s="43"/>
      <c r="C14" s="43"/>
      <c r="D14" s="43"/>
      <c r="I14" s="91"/>
      <c r="J14" s="91"/>
    </row>
    <row r="15" spans="1:10" x14ac:dyDescent="0.2">
      <c r="B15" s="50"/>
      <c r="C15" s="43"/>
      <c r="D15" s="43"/>
    </row>
    <row r="16" spans="1:10" x14ac:dyDescent="0.2">
      <c r="B16" s="48"/>
      <c r="C16" s="48"/>
      <c r="D16" s="48"/>
    </row>
    <row r="17" spans="2:7" x14ac:dyDescent="0.2">
      <c r="B17" s="93" t="s">
        <v>56</v>
      </c>
      <c r="C17" s="93"/>
      <c r="D17" s="93"/>
      <c r="E17" s="93"/>
      <c r="F17" s="93"/>
      <c r="G17" s="93"/>
    </row>
    <row r="19" spans="2:7" x14ac:dyDescent="0.2">
      <c r="B19" s="97" t="str">
        <f>IF(details_projet!C22="","",details_projet!B21)</f>
        <v>Autres services</v>
      </c>
      <c r="C19" s="98"/>
      <c r="D19" s="92" t="s">
        <v>65</v>
      </c>
      <c r="E19" s="92"/>
      <c r="F19" s="92"/>
      <c r="G19" s="92"/>
    </row>
    <row r="20" spans="2:7" x14ac:dyDescent="0.2">
      <c r="B20" s="52" t="s">
        <v>68</v>
      </c>
      <c r="C20" s="53">
        <f>(details_projet!C22/F20)*D20</f>
        <v>20</v>
      </c>
      <c r="D20" s="37">
        <f>IF(B19="","",INDEX(BD!$A$3:$I$10,MATCH($B$19,BD!$A$3:$A$10,0),4))</f>
        <v>2</v>
      </c>
      <c r="E20" s="38" t="str">
        <f>IF($B$19="","","place(s) /")</f>
        <v>place(s) /</v>
      </c>
      <c r="F20" s="38">
        <f>IF(B19="","",INDEX(BD!$A$3:$I$10,MATCH(B19,BD!$A$3:$A$10,0),6))</f>
        <v>100</v>
      </c>
      <c r="G20" s="38" t="str">
        <f>IF(B19="","",INDEX(BD!$A$3:$G$10,MATCH(B19,BD!$A$3:$A$10,0),7))</f>
        <v>m2 de SBP</v>
      </c>
    </row>
    <row r="21" spans="2:7" x14ac:dyDescent="0.2">
      <c r="B21" s="46" t="s">
        <v>69</v>
      </c>
      <c r="C21" s="56">
        <f>(details_projet!C22/F21)*D21</f>
        <v>5</v>
      </c>
      <c r="D21" s="37">
        <f>IF(B20="","",INDEX(BD!$A$3:$I$10,MATCH($B$19,BD!$A$3:$A$10,0),5))</f>
        <v>0.5</v>
      </c>
      <c r="E21" s="38" t="str">
        <f>IF($B$19="","","place(s) /")</f>
        <v>place(s) /</v>
      </c>
      <c r="F21" s="38">
        <f>IF(B20="","",INDEX(BD!$A$3:$I$10,MATCH(B19,BD!$A$3:$A$10,0),6))</f>
        <v>100</v>
      </c>
      <c r="G21" s="38" t="str">
        <f>IF(B20="","",INDEX(BD!$A$3:$G$10,MATCH(B19,BD!$A$3:$A$10,0),7))</f>
        <v>m2 de SBP</v>
      </c>
    </row>
    <row r="22" spans="2:7" x14ac:dyDescent="0.2">
      <c r="B22" s="47" t="s">
        <v>57</v>
      </c>
      <c r="C22" s="41">
        <f>SUM(C20:C21)</f>
        <v>25</v>
      </c>
    </row>
    <row r="24" spans="2:7" x14ac:dyDescent="0.2">
      <c r="B24" s="97" t="str">
        <f>IF(details_projet!C27="","",details_projet!B26)</f>
        <v>Autres services</v>
      </c>
      <c r="C24" s="98"/>
      <c r="D24" s="92" t="s">
        <v>65</v>
      </c>
      <c r="E24" s="92"/>
      <c r="F24" s="92"/>
      <c r="G24" s="92"/>
    </row>
    <row r="25" spans="2:7" x14ac:dyDescent="0.2">
      <c r="B25" s="52" t="s">
        <v>68</v>
      </c>
      <c r="C25" s="53">
        <f>(details_projet!C27/F25)*D25</f>
        <v>20</v>
      </c>
      <c r="D25" s="37">
        <f>IF(B24="","",INDEX(BD!$A$3:$I$10,MATCH($B$19,BD!$A$3:$A$10,0),4))</f>
        <v>2</v>
      </c>
      <c r="E25" s="38" t="str">
        <f>IF($B$19="","","place(s) /")</f>
        <v>place(s) /</v>
      </c>
      <c r="F25" s="38">
        <f>IF(B24="","",INDEX(BD!$A$3:$I$10,MATCH(B24,BD!$A$3:$A$10,0),6))</f>
        <v>100</v>
      </c>
      <c r="G25" s="38" t="str">
        <f>IF(B24="","",INDEX(BD!$A$3:$G$10,MATCH(B24,BD!$A$3:$A$10,0),7))</f>
        <v>m2 de SBP</v>
      </c>
    </row>
    <row r="26" spans="2:7" x14ac:dyDescent="0.2">
      <c r="B26" s="46" t="s">
        <v>69</v>
      </c>
      <c r="C26" s="56">
        <f>(details_projet!C27/F26)*D26</f>
        <v>5</v>
      </c>
      <c r="D26" s="37">
        <f>IF(B25="","",INDEX(BD!$A$3:$I$10,MATCH($B$19,BD!$A$3:$A$10,0),5))</f>
        <v>0.5</v>
      </c>
      <c r="E26" s="38" t="str">
        <f>IF($B$19="","","place(s) /")</f>
        <v>place(s) /</v>
      </c>
      <c r="F26" s="38">
        <f>IF(B25="","",INDEX(BD!$A$3:$I$10,MATCH(B24,BD!$A$3:$A$10,0),6))</f>
        <v>100</v>
      </c>
      <c r="G26" s="38" t="str">
        <f>IF(B25="","",INDEX(BD!$A$3:$G$10,MATCH(B24,BD!$A$3:$A$10,0),7))</f>
        <v>m2 de SBP</v>
      </c>
    </row>
    <row r="27" spans="2:7" x14ac:dyDescent="0.2">
      <c r="B27" s="47" t="s">
        <v>57</v>
      </c>
      <c r="C27" s="41">
        <f>SUM(C25:C26)</f>
        <v>25</v>
      </c>
    </row>
    <row r="29" spans="2:7" x14ac:dyDescent="0.2">
      <c r="B29" s="97" t="str">
        <f>IF(details_projet!C32="","",details_projet!B31)</f>
        <v>Autres services</v>
      </c>
      <c r="C29" s="98"/>
      <c r="D29" s="92" t="s">
        <v>65</v>
      </c>
      <c r="E29" s="92"/>
      <c r="F29" s="92"/>
      <c r="G29" s="92"/>
    </row>
    <row r="30" spans="2:7" x14ac:dyDescent="0.2">
      <c r="B30" s="52" t="s">
        <v>68</v>
      </c>
      <c r="C30" s="53">
        <f>(details_projet!C32/F30)*D30</f>
        <v>20</v>
      </c>
      <c r="D30" s="37">
        <f>IF(B29="","",INDEX(BD!$A$3:$I$10,MATCH($B$29,BD!$A$3:$A$10,0),4))</f>
        <v>2</v>
      </c>
      <c r="E30" s="38" t="str">
        <f>IF($B$19="","","place(s) /")</f>
        <v>place(s) /</v>
      </c>
      <c r="F30" s="38">
        <f>IF(B29="","",INDEX(BD!$A$3:$I$10,MATCH(B29,BD!$A$3:$A$10,0),6))</f>
        <v>100</v>
      </c>
      <c r="G30" s="38" t="str">
        <f>IF(B29="","",INDEX(BD!$A$3:$G$10,MATCH(B29,BD!$A$3:$A$10,0),7))</f>
        <v>m2 de SBP</v>
      </c>
    </row>
    <row r="31" spans="2:7" x14ac:dyDescent="0.2">
      <c r="B31" s="46" t="s">
        <v>69</v>
      </c>
      <c r="C31" s="56">
        <f>(details_projet!C32/F31)*D31</f>
        <v>5</v>
      </c>
      <c r="D31" s="37">
        <f>IF(B29="","",INDEX(BD!$A$3:$I$10,MATCH($B$29,BD!$A$3:$A$10,0),5))</f>
        <v>0.5</v>
      </c>
      <c r="E31" s="38" t="str">
        <f>IF($B$19="","","place(s) /")</f>
        <v>place(s) /</v>
      </c>
      <c r="F31" s="38">
        <f>IF(B30="","",INDEX(BD!$A$3:$I$10,MATCH(B29,BD!$A$3:$A$10,0),6))</f>
        <v>100</v>
      </c>
      <c r="G31" s="38" t="str">
        <f>IF(B30="","",INDEX(BD!$A$3:$G$10,MATCH(B29,BD!$A$3:$A$10,0),7))</f>
        <v>m2 de SBP</v>
      </c>
    </row>
    <row r="32" spans="2:7" x14ac:dyDescent="0.2">
      <c r="B32" s="47" t="s">
        <v>57</v>
      </c>
      <c r="C32" s="41">
        <f>SUM(C30:C31)</f>
        <v>25</v>
      </c>
    </row>
    <row r="34" spans="2:7" x14ac:dyDescent="0.2">
      <c r="B34" s="97" t="str">
        <f>IF(details_projet!C37="","",details_projet!B36)</f>
        <v>Autres services</v>
      </c>
      <c r="C34" s="98"/>
      <c r="D34" s="92" t="s">
        <v>65</v>
      </c>
      <c r="E34" s="92"/>
      <c r="F34" s="92"/>
      <c r="G34" s="92"/>
    </row>
    <row r="35" spans="2:7" x14ac:dyDescent="0.2">
      <c r="B35" s="52" t="s">
        <v>68</v>
      </c>
      <c r="C35" s="53">
        <f>(details_projet!C37/F35)*D35</f>
        <v>20</v>
      </c>
      <c r="D35" s="37">
        <f>IF(B34="","",INDEX(BD!$A$3:$I$10,MATCH($B$34,BD!$A$3:$A$10,0),4))</f>
        <v>2</v>
      </c>
      <c r="E35" s="38" t="str">
        <f>IF($B$19="","","place(s) /")</f>
        <v>place(s) /</v>
      </c>
      <c r="F35" s="38">
        <f>IF(B34="","",INDEX(BD!$A$3:$I$10,MATCH(B34,BD!$A$3:$A$10,0),6))</f>
        <v>100</v>
      </c>
      <c r="G35" s="38" t="str">
        <f>IF(B34="","",INDEX(BD!$A$3:$G$10,MATCH(B34,BD!$A$3:$A$10,0),7))</f>
        <v>m2 de SBP</v>
      </c>
    </row>
    <row r="36" spans="2:7" x14ac:dyDescent="0.2">
      <c r="B36" s="46" t="s">
        <v>69</v>
      </c>
      <c r="C36" s="56">
        <f>(details_projet!C37/F36)*D36</f>
        <v>5</v>
      </c>
      <c r="D36" s="37">
        <f>IF(B34="","",INDEX(BD!$A$3:$I$10,MATCH($B$34,BD!$A$3:$A$10,0),5))</f>
        <v>0.5</v>
      </c>
      <c r="E36" s="38" t="str">
        <f>IF($B$19="","","place(s) /")</f>
        <v>place(s) /</v>
      </c>
      <c r="F36" s="38">
        <f>IF(B35="","",INDEX(BD!$A$3:$I$10,MATCH(B34,BD!$A$3:$A$10,0),6))</f>
        <v>100</v>
      </c>
      <c r="G36" s="38" t="str">
        <f>IF(B35="","",INDEX(BD!$A$3:$G$10,MATCH(B34,BD!$A$3:$A$10,0),7))</f>
        <v>m2 de SBP</v>
      </c>
    </row>
    <row r="37" spans="2:7" x14ac:dyDescent="0.2">
      <c r="B37" s="47" t="s">
        <v>57</v>
      </c>
      <c r="C37" s="41">
        <f>SUM(C35:C36)</f>
        <v>25</v>
      </c>
    </row>
  </sheetData>
  <mergeCells count="16">
    <mergeCell ref="D24:G24"/>
    <mergeCell ref="D29:G29"/>
    <mergeCell ref="B1:G1"/>
    <mergeCell ref="D34:G34"/>
    <mergeCell ref="B5:C5"/>
    <mergeCell ref="B10:C10"/>
    <mergeCell ref="B19:C19"/>
    <mergeCell ref="B24:C24"/>
    <mergeCell ref="B29:C29"/>
    <mergeCell ref="B34:C34"/>
    <mergeCell ref="D19:G19"/>
    <mergeCell ref="I5:J14"/>
    <mergeCell ref="D5:G5"/>
    <mergeCell ref="B3:G3"/>
    <mergeCell ref="B17:G17"/>
    <mergeCell ref="D10:G10"/>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49"/>
  <sheetViews>
    <sheetView workbookViewId="0">
      <selection activeCell="K10" sqref="K10"/>
    </sheetView>
  </sheetViews>
  <sheetFormatPr baseColWidth="10" defaultRowHeight="12.75" x14ac:dyDescent="0.2"/>
  <cols>
    <col min="1" max="1" width="11.42578125" style="27"/>
    <col min="2" max="2" width="32.7109375" style="27" customWidth="1"/>
    <col min="3" max="4" width="11.5703125" style="27" customWidth="1"/>
    <col min="5" max="5" width="3.7109375" style="27" customWidth="1"/>
    <col min="6" max="6" width="28.5703125" style="27" customWidth="1"/>
    <col min="7" max="8" width="11.42578125" style="27"/>
    <col min="9" max="9" width="5.7109375" style="27" customWidth="1"/>
    <col min="10" max="10" width="35.42578125" style="27" customWidth="1"/>
    <col min="11" max="11" width="11.42578125" style="27"/>
    <col min="12" max="12" width="5.5703125" style="27" customWidth="1"/>
    <col min="13" max="13" width="18.7109375" style="27" customWidth="1"/>
    <col min="14" max="16384" width="11.42578125" style="27"/>
  </cols>
  <sheetData>
    <row r="1" spans="2:14" x14ac:dyDescent="0.2">
      <c r="B1" s="100" t="s">
        <v>82</v>
      </c>
      <c r="C1" s="100"/>
      <c r="D1" s="100"/>
      <c r="E1" s="100"/>
      <c r="F1" s="100"/>
      <c r="G1" s="60"/>
    </row>
    <row r="2" spans="2:14" x14ac:dyDescent="0.2">
      <c r="B2" s="61"/>
      <c r="C2" s="61"/>
      <c r="D2" s="61"/>
      <c r="E2" s="61"/>
      <c r="F2" s="61"/>
    </row>
    <row r="3" spans="2:14" x14ac:dyDescent="0.2">
      <c r="B3" s="102" t="s">
        <v>59</v>
      </c>
      <c r="C3" s="102"/>
      <c r="D3" s="102"/>
      <c r="E3" s="102"/>
      <c r="F3" s="102"/>
      <c r="G3" s="102"/>
      <c r="H3" s="102"/>
    </row>
    <row r="4" spans="2:14" x14ac:dyDescent="0.2">
      <c r="B4" s="36"/>
      <c r="C4" s="36"/>
      <c r="D4" s="36"/>
      <c r="E4" s="36"/>
      <c r="F4" s="36"/>
      <c r="G4" s="36"/>
    </row>
    <row r="5" spans="2:14" ht="15.75" customHeight="1" x14ac:dyDescent="0.2">
      <c r="B5" s="101" t="str">
        <f>besoin_brut!B5</f>
        <v>Logements standards</v>
      </c>
      <c r="C5" s="101"/>
      <c r="D5" s="101"/>
      <c r="F5" s="103"/>
      <c r="G5" s="103"/>
      <c r="J5" s="101" t="str">
        <f>B5</f>
        <v>Logements standards</v>
      </c>
      <c r="K5" s="101"/>
    </row>
    <row r="6" spans="2:14" x14ac:dyDescent="0.2">
      <c r="B6" s="99" t="s">
        <v>86</v>
      </c>
      <c r="C6" s="63" t="s">
        <v>72</v>
      </c>
      <c r="D6" s="63" t="s">
        <v>73</v>
      </c>
      <c r="J6" s="104" t="s">
        <v>71</v>
      </c>
      <c r="K6" s="106">
        <v>0.5</v>
      </c>
    </row>
    <row r="7" spans="2:14" x14ac:dyDescent="0.2">
      <c r="B7" s="99"/>
      <c r="C7" s="77">
        <v>0.5</v>
      </c>
      <c r="D7" s="77">
        <v>1</v>
      </c>
      <c r="J7" s="104"/>
      <c r="K7" s="107"/>
    </row>
    <row r="8" spans="2:14" x14ac:dyDescent="0.2">
      <c r="B8" s="64" t="s">
        <v>8</v>
      </c>
      <c r="C8" s="65">
        <f>besoin_brut!$C6*C$7</f>
        <v>6</v>
      </c>
      <c r="D8" s="65">
        <f>besoin_brut!$C6*D$7</f>
        <v>12</v>
      </c>
      <c r="J8" s="64" t="s">
        <v>8</v>
      </c>
      <c r="K8" s="65">
        <f>besoin_brut!$C6*K$6</f>
        <v>6</v>
      </c>
    </row>
    <row r="9" spans="2:14" x14ac:dyDescent="0.2">
      <c r="B9" s="64" t="s">
        <v>9</v>
      </c>
      <c r="C9" s="65">
        <f>besoin_brut!C7*C$7</f>
        <v>0.60000000000000009</v>
      </c>
      <c r="D9" s="65">
        <f>besoin_brut!$C7*D$7</f>
        <v>1.2000000000000002</v>
      </c>
      <c r="J9" s="64" t="s">
        <v>9</v>
      </c>
      <c r="K9" s="65">
        <f>besoin_brut!$C7*K$6</f>
        <v>0.60000000000000009</v>
      </c>
    </row>
    <row r="10" spans="2:14" ht="17.25" customHeight="1" x14ac:dyDescent="0.2">
      <c r="B10" s="66" t="s">
        <v>49</v>
      </c>
      <c r="C10" s="67">
        <f>SUM(C8:C9)</f>
        <v>6.6</v>
      </c>
      <c r="D10" s="67">
        <f>SUM(D8:D9)</f>
        <v>13.2</v>
      </c>
      <c r="F10" s="73"/>
      <c r="G10" s="73"/>
      <c r="J10" s="66" t="s">
        <v>49</v>
      </c>
      <c r="K10" s="67">
        <f>SUM(K8:K9)</f>
        <v>6.6</v>
      </c>
    </row>
    <row r="11" spans="2:14" x14ac:dyDescent="0.2">
      <c r="F11" s="75" t="s">
        <v>70</v>
      </c>
      <c r="G11" s="34">
        <f>SUM(C10,C17)</f>
        <v>28.6</v>
      </c>
      <c r="H11" s="34">
        <f>SUM(D10,D17)</f>
        <v>57.2</v>
      </c>
      <c r="M11" s="27" t="s">
        <v>74</v>
      </c>
      <c r="N11" s="34">
        <f>SUM(K10,K17)</f>
        <v>28.6</v>
      </c>
    </row>
    <row r="12" spans="2:14" ht="14.25" customHeight="1" x14ac:dyDescent="0.2">
      <c r="B12" s="101" t="str">
        <f>besoin_brut!B10</f>
        <v>Logements avec encadrement ou étudiants</v>
      </c>
      <c r="C12" s="101"/>
      <c r="D12" s="101"/>
      <c r="F12" s="73"/>
      <c r="G12" s="73"/>
      <c r="H12" s="73"/>
      <c r="J12" s="101" t="str">
        <f>B12</f>
        <v>Logements avec encadrement ou étudiants</v>
      </c>
      <c r="K12" s="101"/>
    </row>
    <row r="13" spans="2:14" x14ac:dyDescent="0.2">
      <c r="B13" s="99" t="s">
        <v>86</v>
      </c>
      <c r="C13" s="63" t="s">
        <v>72</v>
      </c>
      <c r="D13" s="63" t="s">
        <v>73</v>
      </c>
      <c r="G13" s="74"/>
      <c r="J13" s="105" t="s">
        <v>71</v>
      </c>
      <c r="K13" s="106">
        <v>0.5</v>
      </c>
    </row>
    <row r="14" spans="2:14" x14ac:dyDescent="0.2">
      <c r="B14" s="99"/>
      <c r="C14" s="77">
        <v>0.5</v>
      </c>
      <c r="D14" s="77">
        <v>1</v>
      </c>
      <c r="J14" s="105"/>
      <c r="K14" s="107"/>
    </row>
    <row r="15" spans="2:14" x14ac:dyDescent="0.2">
      <c r="B15" s="64" t="s">
        <v>8</v>
      </c>
      <c r="C15" s="65">
        <f>besoin_brut!$C11*C$14</f>
        <v>20</v>
      </c>
      <c r="D15" s="65">
        <f>besoin_brut!$C11*D$14</f>
        <v>40</v>
      </c>
      <c r="J15" s="64" t="s">
        <v>8</v>
      </c>
      <c r="K15" s="65">
        <f>besoin_brut!$C11*K$13</f>
        <v>20</v>
      </c>
    </row>
    <row r="16" spans="2:14" x14ac:dyDescent="0.2">
      <c r="B16" s="64" t="s">
        <v>9</v>
      </c>
      <c r="C16" s="65">
        <f>besoin_brut!$C12*C$14</f>
        <v>2</v>
      </c>
      <c r="D16" s="65">
        <f>besoin_brut!$C12*D$14</f>
        <v>4</v>
      </c>
      <c r="J16" s="64" t="s">
        <v>9</v>
      </c>
      <c r="K16" s="65">
        <f>besoin_brut!$C12*K$13</f>
        <v>2</v>
      </c>
    </row>
    <row r="17" spans="2:11" x14ac:dyDescent="0.2">
      <c r="B17" s="66" t="s">
        <v>49</v>
      </c>
      <c r="C17" s="67">
        <f>SUM(C15:C16)</f>
        <v>22</v>
      </c>
      <c r="D17" s="67">
        <f>SUM(D15:D16)</f>
        <v>44</v>
      </c>
      <c r="J17" s="66" t="s">
        <v>49</v>
      </c>
      <c r="K17" s="67">
        <f>SUM(K15:K16)</f>
        <v>22</v>
      </c>
    </row>
    <row r="18" spans="2:11" x14ac:dyDescent="0.2">
      <c r="B18" s="43"/>
      <c r="C18" s="43"/>
      <c r="D18" s="43"/>
      <c r="E18" s="43"/>
      <c r="F18" s="43"/>
    </row>
    <row r="19" spans="2:11" x14ac:dyDescent="0.2">
      <c r="B19" s="50"/>
      <c r="C19" s="43"/>
      <c r="D19" s="43"/>
      <c r="E19" s="43"/>
      <c r="F19" s="43"/>
    </row>
    <row r="20" spans="2:11" x14ac:dyDescent="0.2">
      <c r="B20" s="48"/>
      <c r="C20" s="48"/>
      <c r="D20" s="48"/>
      <c r="E20" s="43"/>
      <c r="F20" s="43"/>
    </row>
    <row r="21" spans="2:11" x14ac:dyDescent="0.2">
      <c r="B21" s="93" t="s">
        <v>56</v>
      </c>
      <c r="C21" s="93"/>
      <c r="D21" s="93"/>
      <c r="E21" s="93"/>
      <c r="F21" s="93"/>
      <c r="G21" s="93"/>
      <c r="H21" s="93"/>
    </row>
    <row r="23" spans="2:11" x14ac:dyDescent="0.2">
      <c r="B23" s="101" t="str">
        <f>besoin_brut!B19</f>
        <v>Autres services</v>
      </c>
      <c r="C23" s="101"/>
      <c r="D23" s="101"/>
      <c r="J23" s="101" t="str">
        <f>B23</f>
        <v>Autres services</v>
      </c>
      <c r="K23" s="101"/>
    </row>
    <row r="24" spans="2:11" x14ac:dyDescent="0.2">
      <c r="B24" s="99" t="s">
        <v>86</v>
      </c>
      <c r="C24" s="63" t="s">
        <v>72</v>
      </c>
      <c r="D24" s="63" t="s">
        <v>73</v>
      </c>
      <c r="J24" s="104" t="s">
        <v>71</v>
      </c>
      <c r="K24" s="106">
        <v>0.5</v>
      </c>
    </row>
    <row r="25" spans="2:11" x14ac:dyDescent="0.2">
      <c r="B25" s="99"/>
      <c r="C25" s="77">
        <v>0.5</v>
      </c>
      <c r="D25" s="77">
        <v>1</v>
      </c>
      <c r="J25" s="104"/>
      <c r="K25" s="107"/>
    </row>
    <row r="26" spans="2:11" x14ac:dyDescent="0.2">
      <c r="B26" s="64" t="s">
        <v>67</v>
      </c>
      <c r="C26" s="68">
        <f>besoin_brut!$C20*C$25</f>
        <v>10</v>
      </c>
      <c r="D26" s="68">
        <f>besoin_brut!$C20*D$25</f>
        <v>20</v>
      </c>
      <c r="J26" s="64" t="s">
        <v>8</v>
      </c>
      <c r="K26" s="68">
        <f>besoin_brut!$C20*K$24</f>
        <v>10</v>
      </c>
    </row>
    <row r="27" spans="2:11" x14ac:dyDescent="0.2">
      <c r="B27" s="64" t="s">
        <v>9</v>
      </c>
      <c r="C27" s="68">
        <f>besoin_brut!$C21*C$25</f>
        <v>2.5</v>
      </c>
      <c r="D27" s="68">
        <f>besoin_brut!$C21*D$25</f>
        <v>5</v>
      </c>
      <c r="J27" s="64" t="s">
        <v>9</v>
      </c>
      <c r="K27" s="68">
        <f>besoin_brut!$C21*K$24</f>
        <v>2.5</v>
      </c>
    </row>
    <row r="28" spans="2:11" x14ac:dyDescent="0.2">
      <c r="B28" s="66" t="s">
        <v>49</v>
      </c>
      <c r="C28" s="69">
        <f>SUM(C26:C27)</f>
        <v>12.5</v>
      </c>
      <c r="D28" s="69">
        <f>SUM(D26:D27)</f>
        <v>25</v>
      </c>
      <c r="J28" s="66" t="s">
        <v>49</v>
      </c>
      <c r="K28" s="67">
        <f>SUM(K26:K27)</f>
        <v>12.5</v>
      </c>
    </row>
    <row r="30" spans="2:11" x14ac:dyDescent="0.2">
      <c r="B30" s="101" t="str">
        <f>besoin_brut!B24</f>
        <v>Autres services</v>
      </c>
      <c r="C30" s="101"/>
      <c r="D30" s="101"/>
      <c r="J30" s="101" t="str">
        <f>B30</f>
        <v>Autres services</v>
      </c>
      <c r="K30" s="101"/>
    </row>
    <row r="31" spans="2:11" x14ac:dyDescent="0.2">
      <c r="B31" s="99" t="s">
        <v>86</v>
      </c>
      <c r="C31" s="63" t="s">
        <v>72</v>
      </c>
      <c r="D31" s="63" t="s">
        <v>73</v>
      </c>
      <c r="J31" s="104" t="s">
        <v>71</v>
      </c>
      <c r="K31" s="106">
        <v>0.5</v>
      </c>
    </row>
    <row r="32" spans="2:11" x14ac:dyDescent="0.2">
      <c r="B32" s="99"/>
      <c r="C32" s="77">
        <v>0.5</v>
      </c>
      <c r="D32" s="77">
        <v>1</v>
      </c>
      <c r="J32" s="104"/>
      <c r="K32" s="107"/>
    </row>
    <row r="33" spans="2:14" x14ac:dyDescent="0.2">
      <c r="B33" s="64" t="s">
        <v>67</v>
      </c>
      <c r="C33" s="68">
        <f>besoin_brut!$C25*C$32</f>
        <v>10</v>
      </c>
      <c r="D33" s="68">
        <f>besoin_brut!$C25*D$32</f>
        <v>20</v>
      </c>
      <c r="J33" s="64" t="s">
        <v>8</v>
      </c>
      <c r="K33" s="68">
        <f>besoin_brut!$C25*K$31</f>
        <v>10</v>
      </c>
    </row>
    <row r="34" spans="2:14" x14ac:dyDescent="0.2">
      <c r="B34" s="64" t="s">
        <v>9</v>
      </c>
      <c r="C34" s="68">
        <f>besoin_brut!$C26*C$32</f>
        <v>2.5</v>
      </c>
      <c r="D34" s="68">
        <f>besoin_brut!$C26*D$32</f>
        <v>5</v>
      </c>
      <c r="J34" s="64" t="s">
        <v>9</v>
      </c>
      <c r="K34" s="68">
        <f>besoin_brut!$C26*K$31</f>
        <v>2.5</v>
      </c>
    </row>
    <row r="35" spans="2:14" x14ac:dyDescent="0.2">
      <c r="B35" s="66" t="s">
        <v>49</v>
      </c>
      <c r="C35" s="67">
        <f>SUM(C33:C34)</f>
        <v>12.5</v>
      </c>
      <c r="D35" s="67">
        <f>SUM(D33:D34)</f>
        <v>25</v>
      </c>
      <c r="J35" s="66" t="s">
        <v>49</v>
      </c>
      <c r="K35" s="67">
        <f>SUM(K33:K34)</f>
        <v>12.5</v>
      </c>
    </row>
    <row r="36" spans="2:14" x14ac:dyDescent="0.2">
      <c r="F36" s="75" t="s">
        <v>70</v>
      </c>
      <c r="G36" s="76">
        <f>SUM(C28,C35,C42,C49)</f>
        <v>50</v>
      </c>
      <c r="H36" s="76">
        <f>SUM(D28,D35,D42,D49)</f>
        <v>100</v>
      </c>
      <c r="M36" s="27" t="s">
        <v>74</v>
      </c>
      <c r="N36" s="76">
        <f>SUM(K28,K35,K42,K49)</f>
        <v>50</v>
      </c>
    </row>
    <row r="37" spans="2:14" x14ac:dyDescent="0.2">
      <c r="B37" s="101" t="str">
        <f>besoin_brut!B29</f>
        <v>Autres services</v>
      </c>
      <c r="C37" s="101"/>
      <c r="D37" s="101"/>
      <c r="J37" s="101" t="str">
        <f>B37</f>
        <v>Autres services</v>
      </c>
      <c r="K37" s="101"/>
    </row>
    <row r="38" spans="2:14" x14ac:dyDescent="0.2">
      <c r="B38" s="99" t="s">
        <v>86</v>
      </c>
      <c r="C38" s="63" t="s">
        <v>72</v>
      </c>
      <c r="D38" s="63" t="s">
        <v>73</v>
      </c>
      <c r="J38" s="104" t="s">
        <v>71</v>
      </c>
      <c r="K38" s="106">
        <v>0.5</v>
      </c>
    </row>
    <row r="39" spans="2:14" x14ac:dyDescent="0.2">
      <c r="B39" s="99"/>
      <c r="C39" s="77">
        <v>0.5</v>
      </c>
      <c r="D39" s="77">
        <v>1</v>
      </c>
      <c r="J39" s="104"/>
      <c r="K39" s="107"/>
    </row>
    <row r="40" spans="2:14" x14ac:dyDescent="0.2">
      <c r="B40" s="64" t="s">
        <v>67</v>
      </c>
      <c r="C40" s="68">
        <f>besoin_brut!$C30*C$39</f>
        <v>10</v>
      </c>
      <c r="D40" s="68">
        <f>besoin_brut!$C30*D$39</f>
        <v>20</v>
      </c>
      <c r="J40" s="64" t="s">
        <v>8</v>
      </c>
      <c r="K40" s="68">
        <f>besoin_brut!$C30*K$38</f>
        <v>10</v>
      </c>
    </row>
    <row r="41" spans="2:14" x14ac:dyDescent="0.2">
      <c r="B41" s="64" t="s">
        <v>9</v>
      </c>
      <c r="C41" s="68">
        <f>besoin_brut!$C31*C$39</f>
        <v>2.5</v>
      </c>
      <c r="D41" s="68">
        <f>besoin_brut!$C31*D$39</f>
        <v>5</v>
      </c>
      <c r="J41" s="64" t="s">
        <v>9</v>
      </c>
      <c r="K41" s="68">
        <f>besoin_brut!$C31*K$38</f>
        <v>2.5</v>
      </c>
    </row>
    <row r="42" spans="2:14" x14ac:dyDescent="0.2">
      <c r="B42" s="66" t="s">
        <v>49</v>
      </c>
      <c r="C42" s="67">
        <f>SUM(C40:C41)</f>
        <v>12.5</v>
      </c>
      <c r="D42" s="67">
        <f>SUM(D40:D41)</f>
        <v>25</v>
      </c>
      <c r="J42" s="66" t="s">
        <v>49</v>
      </c>
      <c r="K42" s="67">
        <f>SUM(K40:K41)</f>
        <v>12.5</v>
      </c>
    </row>
    <row r="44" spans="2:14" x14ac:dyDescent="0.2">
      <c r="B44" s="101" t="str">
        <f>besoin_brut!B34</f>
        <v>Autres services</v>
      </c>
      <c r="C44" s="101"/>
      <c r="D44" s="101"/>
      <c r="J44" s="101" t="str">
        <f>B44</f>
        <v>Autres services</v>
      </c>
      <c r="K44" s="101"/>
    </row>
    <row r="45" spans="2:14" x14ac:dyDescent="0.2">
      <c r="B45" s="99" t="s">
        <v>86</v>
      </c>
      <c r="C45" s="63" t="s">
        <v>72</v>
      </c>
      <c r="D45" s="63" t="s">
        <v>73</v>
      </c>
      <c r="J45" s="104" t="s">
        <v>71</v>
      </c>
      <c r="K45" s="106">
        <v>0.5</v>
      </c>
    </row>
    <row r="46" spans="2:14" x14ac:dyDescent="0.2">
      <c r="B46" s="99"/>
      <c r="C46" s="77">
        <v>0.5</v>
      </c>
      <c r="D46" s="77">
        <v>1</v>
      </c>
      <c r="J46" s="104"/>
      <c r="K46" s="107"/>
    </row>
    <row r="47" spans="2:14" x14ac:dyDescent="0.2">
      <c r="B47" s="64" t="s">
        <v>67</v>
      </c>
      <c r="C47" s="68">
        <f>besoin_brut!$C35*C$39</f>
        <v>10</v>
      </c>
      <c r="D47" s="68">
        <f>besoin_brut!$C35*D$39</f>
        <v>20</v>
      </c>
      <c r="J47" s="64" t="s">
        <v>8</v>
      </c>
      <c r="K47" s="68">
        <f>besoin_brut!$C35*K$45</f>
        <v>10</v>
      </c>
    </row>
    <row r="48" spans="2:14" x14ac:dyDescent="0.2">
      <c r="B48" s="64" t="s">
        <v>9</v>
      </c>
      <c r="C48" s="68">
        <f>besoin_brut!$C36*C$39</f>
        <v>2.5</v>
      </c>
      <c r="D48" s="68">
        <f>besoin_brut!$C36*D$39</f>
        <v>5</v>
      </c>
      <c r="J48" s="64" t="s">
        <v>9</v>
      </c>
      <c r="K48" s="68">
        <f>besoin_brut!$C36*K$45</f>
        <v>2.5</v>
      </c>
    </row>
    <row r="49" spans="2:11" x14ac:dyDescent="0.2">
      <c r="B49" s="66" t="s">
        <v>49</v>
      </c>
      <c r="C49" s="67">
        <f>SUM(C47:C48)</f>
        <v>12.5</v>
      </c>
      <c r="D49" s="67">
        <f>SUM(D47:D48)</f>
        <v>25</v>
      </c>
      <c r="J49" s="66" t="s">
        <v>49</v>
      </c>
      <c r="K49" s="67">
        <f>SUM(K47:K48)</f>
        <v>12.5</v>
      </c>
    </row>
  </sheetData>
  <mergeCells count="34">
    <mergeCell ref="J37:K37"/>
    <mergeCell ref="J38:J39"/>
    <mergeCell ref="K38:K39"/>
    <mergeCell ref="J44:K44"/>
    <mergeCell ref="J45:J46"/>
    <mergeCell ref="K45:K46"/>
    <mergeCell ref="J23:K23"/>
    <mergeCell ref="J24:J25"/>
    <mergeCell ref="K24:K25"/>
    <mergeCell ref="J30:K30"/>
    <mergeCell ref="J31:J32"/>
    <mergeCell ref="K31:K32"/>
    <mergeCell ref="J5:K5"/>
    <mergeCell ref="J6:J7"/>
    <mergeCell ref="J12:K12"/>
    <mergeCell ref="J13:J14"/>
    <mergeCell ref="K6:K7"/>
    <mergeCell ref="K13:K14"/>
    <mergeCell ref="B37:D37"/>
    <mergeCell ref="B38:B39"/>
    <mergeCell ref="B44:D44"/>
    <mergeCell ref="B45:B46"/>
    <mergeCell ref="B21:H21"/>
    <mergeCell ref="B23:D23"/>
    <mergeCell ref="B24:B25"/>
    <mergeCell ref="B30:D30"/>
    <mergeCell ref="B31:B32"/>
    <mergeCell ref="B6:B7"/>
    <mergeCell ref="B1:F1"/>
    <mergeCell ref="B12:D12"/>
    <mergeCell ref="B13:B14"/>
    <mergeCell ref="B3:H3"/>
    <mergeCell ref="B5:D5"/>
    <mergeCell ref="F5:G5"/>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5"/>
  <sheetViews>
    <sheetView topLeftCell="A7" workbookViewId="0">
      <selection activeCell="G12" sqref="G12"/>
    </sheetView>
  </sheetViews>
  <sheetFormatPr baseColWidth="10" defaultRowHeight="12.75" x14ac:dyDescent="0.2"/>
  <cols>
    <col min="1" max="1" width="11.42578125" style="54"/>
    <col min="2" max="2" width="61.7109375" style="54" customWidth="1"/>
    <col min="3" max="16384" width="11.42578125" style="54"/>
  </cols>
  <sheetData>
    <row r="1" spans="2:9" x14ac:dyDescent="0.2">
      <c r="B1" s="108" t="s">
        <v>83</v>
      </c>
      <c r="C1" s="108"/>
      <c r="D1" s="108"/>
    </row>
    <row r="2" spans="2:9" x14ac:dyDescent="0.2">
      <c r="B2" s="57"/>
      <c r="C2" s="57"/>
      <c r="D2" s="57"/>
    </row>
    <row r="3" spans="2:9" ht="111.75" customHeight="1" x14ac:dyDescent="0.2">
      <c r="B3" s="110" t="s">
        <v>90</v>
      </c>
      <c r="C3" s="110"/>
      <c r="D3" s="110"/>
    </row>
    <row r="4" spans="2:9" x14ac:dyDescent="0.2">
      <c r="B4" s="57"/>
      <c r="C4" s="57"/>
      <c r="D4" s="57"/>
    </row>
    <row r="5" spans="2:9" x14ac:dyDescent="0.2">
      <c r="B5" s="109" t="s">
        <v>59</v>
      </c>
      <c r="C5" s="109"/>
    </row>
    <row r="6" spans="2:9" x14ac:dyDescent="0.2">
      <c r="B6" s="58"/>
      <c r="C6" s="58"/>
    </row>
    <row r="7" spans="2:9" ht="16.5" customHeight="1" x14ac:dyDescent="0.2">
      <c r="B7" s="101" t="str">
        <f>besoin_net!B5</f>
        <v>Logements standards</v>
      </c>
      <c r="C7" s="101"/>
    </row>
    <row r="8" spans="2:9" ht="54" customHeight="1" x14ac:dyDescent="0.2">
      <c r="B8" s="105" t="s">
        <v>48</v>
      </c>
      <c r="C8" s="105"/>
      <c r="D8" s="27"/>
    </row>
    <row r="9" spans="2:9" ht="16.5" customHeight="1" x14ac:dyDescent="0.2">
      <c r="B9" s="64" t="s">
        <v>84</v>
      </c>
      <c r="C9" s="72">
        <v>0</v>
      </c>
      <c r="D9" s="27"/>
    </row>
    <row r="10" spans="2:9" ht="17.45" customHeight="1" x14ac:dyDescent="0.2">
      <c r="B10" s="27"/>
      <c r="C10" s="27"/>
      <c r="D10" s="27"/>
    </row>
    <row r="11" spans="2:9" ht="17.25" customHeight="1" x14ac:dyDescent="0.2">
      <c r="B11" s="101" t="str">
        <f>besoin_net!B12</f>
        <v>Logements avec encadrement ou étudiants</v>
      </c>
      <c r="C11" s="101"/>
      <c r="D11" s="27"/>
    </row>
    <row r="12" spans="2:9" ht="54" customHeight="1" x14ac:dyDescent="0.2">
      <c r="B12" s="105" t="s">
        <v>47</v>
      </c>
      <c r="C12" s="105"/>
      <c r="D12" s="27"/>
      <c r="E12" s="27" t="s">
        <v>89</v>
      </c>
      <c r="F12" s="80"/>
      <c r="G12" s="34">
        <f>(besoin_net!N11)*C9</f>
        <v>0</v>
      </c>
    </row>
    <row r="13" spans="2:9" ht="16.5" customHeight="1" x14ac:dyDescent="0.2">
      <c r="B13" s="64" t="s">
        <v>12</v>
      </c>
      <c r="C13" s="72">
        <v>0</v>
      </c>
      <c r="D13" s="27"/>
      <c r="E13" s="54" t="s">
        <v>88</v>
      </c>
      <c r="H13" s="59">
        <f>besoin_net!G11</f>
        <v>28.6</v>
      </c>
      <c r="I13" s="59">
        <f>besoin_net!H11</f>
        <v>57.2</v>
      </c>
    </row>
    <row r="14" spans="2:9" s="75" customFormat="1" ht="52.5" customHeight="1" x14ac:dyDescent="0.2">
      <c r="B14" s="105" t="s">
        <v>48</v>
      </c>
      <c r="C14" s="105"/>
    </row>
    <row r="15" spans="2:9" ht="16.5" customHeight="1" x14ac:dyDescent="0.2">
      <c r="B15" s="64" t="s">
        <v>84</v>
      </c>
      <c r="C15" s="72">
        <v>0</v>
      </c>
    </row>
    <row r="17" spans="2:3" x14ac:dyDescent="0.2">
      <c r="B17" s="109" t="s">
        <v>56</v>
      </c>
      <c r="C17" s="109"/>
    </row>
    <row r="18" spans="2:3" x14ac:dyDescent="0.2">
      <c r="B18" s="58"/>
      <c r="C18" s="58"/>
    </row>
    <row r="19" spans="2:3" ht="18.75" customHeight="1" x14ac:dyDescent="0.2">
      <c r="B19" s="101" t="str">
        <f>CONCATENATE(besoin_net!B23,", ",besoin_net!B30,", ",besoin_net!B37," et ",besoin_net!B44)</f>
        <v>Autres services, Autres services, Autres services et Autres services</v>
      </c>
      <c r="C19" s="101"/>
    </row>
    <row r="20" spans="2:3" s="75" customFormat="1" ht="52.5" customHeight="1" x14ac:dyDescent="0.2">
      <c r="B20" s="105" t="s">
        <v>85</v>
      </c>
      <c r="C20" s="105"/>
    </row>
    <row r="21" spans="2:3" ht="16.5" customHeight="1" x14ac:dyDescent="0.2">
      <c r="B21" s="64" t="s">
        <v>12</v>
      </c>
      <c r="C21" s="72">
        <v>0</v>
      </c>
    </row>
    <row r="22" spans="2:3" s="75" customFormat="1" ht="52.5" customHeight="1" x14ac:dyDescent="0.2">
      <c r="B22" s="105" t="s">
        <v>58</v>
      </c>
      <c r="C22" s="105"/>
    </row>
    <row r="23" spans="2:3" ht="16.5" customHeight="1" x14ac:dyDescent="0.2">
      <c r="B23" s="64" t="s">
        <v>12</v>
      </c>
      <c r="C23" s="72">
        <v>0</v>
      </c>
    </row>
    <row r="24" spans="2:3" s="75" customFormat="1" ht="52.5" customHeight="1" x14ac:dyDescent="0.2">
      <c r="B24" s="105" t="s">
        <v>48</v>
      </c>
      <c r="C24" s="105"/>
    </row>
    <row r="25" spans="2:3" ht="16.5" customHeight="1" x14ac:dyDescent="0.2">
      <c r="B25" s="64" t="s">
        <v>12</v>
      </c>
      <c r="C25" s="72">
        <v>0</v>
      </c>
    </row>
    <row r="30" spans="2:3" x14ac:dyDescent="0.2">
      <c r="B30" s="81"/>
    </row>
    <row r="31" spans="2:3" x14ac:dyDescent="0.2">
      <c r="B31" s="81"/>
    </row>
    <row r="32" spans="2:3" x14ac:dyDescent="0.2">
      <c r="B32" s="82"/>
    </row>
    <row r="33" spans="2:2" x14ac:dyDescent="0.2">
      <c r="B33" s="82"/>
    </row>
    <row r="34" spans="2:2" x14ac:dyDescent="0.2">
      <c r="B34" s="82"/>
    </row>
    <row r="35" spans="2:2" x14ac:dyDescent="0.2">
      <c r="B35" s="82"/>
    </row>
  </sheetData>
  <mergeCells count="13">
    <mergeCell ref="B20:C20"/>
    <mergeCell ref="B22:C22"/>
    <mergeCell ref="B24:C24"/>
    <mergeCell ref="B7:C7"/>
    <mergeCell ref="B19:C19"/>
    <mergeCell ref="B17:C17"/>
    <mergeCell ref="B12:C12"/>
    <mergeCell ref="B14:C14"/>
    <mergeCell ref="B1:D1"/>
    <mergeCell ref="B5:C5"/>
    <mergeCell ref="B11:C11"/>
    <mergeCell ref="B3:D3"/>
    <mergeCell ref="B8:C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7"/>
  <sheetViews>
    <sheetView workbookViewId="0">
      <selection activeCell="G5" sqref="G5"/>
    </sheetView>
  </sheetViews>
  <sheetFormatPr baseColWidth="10" defaultRowHeight="12.75" x14ac:dyDescent="0.2"/>
  <cols>
    <col min="1" max="16384" width="11.42578125" style="55"/>
  </cols>
  <sheetData>
    <row r="1" spans="3:7" x14ac:dyDescent="0.2">
      <c r="C1" s="111" t="s">
        <v>94</v>
      </c>
      <c r="D1" s="111"/>
      <c r="E1" s="111"/>
      <c r="F1" s="111"/>
      <c r="G1" s="111"/>
    </row>
    <row r="5" spans="3:7" x14ac:dyDescent="0.2">
      <c r="C5" s="55" t="s">
        <v>92</v>
      </c>
      <c r="G5" s="83"/>
    </row>
    <row r="7" spans="3:7" x14ac:dyDescent="0.2">
      <c r="C7" s="55" t="s">
        <v>93</v>
      </c>
      <c r="F7" s="84"/>
    </row>
  </sheetData>
  <mergeCells count="1">
    <mergeCell ref="C1:G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J35"/>
  <sheetViews>
    <sheetView workbookViewId="0">
      <selection activeCell="G15" sqref="G15"/>
    </sheetView>
  </sheetViews>
  <sheetFormatPr baseColWidth="10" defaultRowHeight="12.75" x14ac:dyDescent="0.2"/>
  <cols>
    <col min="1" max="1" width="39.7109375" customWidth="1"/>
    <col min="2" max="2" width="26.28515625" customWidth="1"/>
    <col min="3" max="3" width="33" customWidth="1"/>
    <col min="4" max="4" width="13.42578125" customWidth="1"/>
    <col min="5" max="5" width="18.85546875" customWidth="1"/>
    <col min="6" max="6" width="16.5703125" customWidth="1"/>
    <col min="7" max="7" width="14.28515625" customWidth="1"/>
    <col min="8" max="8" width="19.42578125" bestFit="1" customWidth="1"/>
    <col min="9" max="9" width="16" customWidth="1"/>
  </cols>
  <sheetData>
    <row r="1" spans="1:10" x14ac:dyDescent="0.2">
      <c r="A1" s="1">
        <v>1</v>
      </c>
      <c r="B1" s="2">
        <v>2</v>
      </c>
      <c r="C1" s="3">
        <v>3</v>
      </c>
      <c r="D1" s="2">
        <v>4</v>
      </c>
      <c r="E1" s="3">
        <v>5</v>
      </c>
      <c r="F1" s="1">
        <v>6</v>
      </c>
      <c r="G1" s="1">
        <v>7</v>
      </c>
      <c r="H1" s="1">
        <v>8</v>
      </c>
      <c r="I1" s="1">
        <v>9</v>
      </c>
      <c r="J1" s="1">
        <v>10</v>
      </c>
    </row>
    <row r="2" spans="1:10" x14ac:dyDescent="0.2">
      <c r="A2" s="4" t="s">
        <v>13</v>
      </c>
      <c r="B2" s="5" t="s">
        <v>14</v>
      </c>
      <c r="C2" s="6" t="s">
        <v>14</v>
      </c>
      <c r="D2" s="5" t="s">
        <v>15</v>
      </c>
      <c r="E2" s="6" t="s">
        <v>16</v>
      </c>
      <c r="F2" s="4" t="s">
        <v>17</v>
      </c>
      <c r="G2" s="4" t="s">
        <v>18</v>
      </c>
      <c r="H2" s="1" t="s">
        <v>19</v>
      </c>
      <c r="I2" s="1" t="s">
        <v>20</v>
      </c>
      <c r="J2" s="1" t="s">
        <v>21</v>
      </c>
    </row>
    <row r="3" spans="1:10" ht="14.25" x14ac:dyDescent="0.2">
      <c r="A3" s="1" t="s">
        <v>60</v>
      </c>
      <c r="B3" s="2" t="s">
        <v>22</v>
      </c>
      <c r="C3" s="3" t="s">
        <v>23</v>
      </c>
      <c r="D3" s="2">
        <v>1</v>
      </c>
      <c r="E3" s="3">
        <v>0.1</v>
      </c>
      <c r="F3" s="1">
        <v>100</v>
      </c>
      <c r="G3" s="1" t="s">
        <v>24</v>
      </c>
      <c r="H3" s="1" t="s">
        <v>25</v>
      </c>
      <c r="I3" s="1"/>
      <c r="J3" s="1"/>
    </row>
    <row r="4" spans="1:10" ht="14.25" x14ac:dyDescent="0.2">
      <c r="A4" s="1" t="s">
        <v>61</v>
      </c>
      <c r="B4" s="2" t="s">
        <v>22</v>
      </c>
      <c r="C4" s="3" t="s">
        <v>23</v>
      </c>
      <c r="D4" s="2">
        <v>1</v>
      </c>
      <c r="E4" s="3">
        <v>0.1</v>
      </c>
      <c r="F4" s="1">
        <v>100</v>
      </c>
      <c r="G4" s="1" t="s">
        <v>24</v>
      </c>
      <c r="H4" s="1" t="s">
        <v>25</v>
      </c>
      <c r="I4" s="1"/>
      <c r="J4" s="1"/>
    </row>
    <row r="5" spans="1:10" ht="14.25" x14ac:dyDescent="0.2">
      <c r="A5" s="1" t="s">
        <v>26</v>
      </c>
      <c r="B5" s="2" t="s">
        <v>27</v>
      </c>
      <c r="C5" s="3" t="s">
        <v>28</v>
      </c>
      <c r="D5" s="2">
        <v>2</v>
      </c>
      <c r="E5" s="3">
        <v>1</v>
      </c>
      <c r="F5" s="1">
        <v>100</v>
      </c>
      <c r="G5" s="1" t="s">
        <v>24</v>
      </c>
      <c r="H5" s="1" t="s">
        <v>25</v>
      </c>
      <c r="I5" s="1"/>
      <c r="J5" s="1"/>
    </row>
    <row r="6" spans="1:10" ht="14.25" x14ac:dyDescent="0.2">
      <c r="A6" s="1" t="s">
        <v>29</v>
      </c>
      <c r="B6" s="2" t="s">
        <v>27</v>
      </c>
      <c r="C6" s="3" t="s">
        <v>28</v>
      </c>
      <c r="D6" s="2">
        <v>2</v>
      </c>
      <c r="E6" s="3">
        <v>0.5</v>
      </c>
      <c r="F6" s="1">
        <v>100</v>
      </c>
      <c r="G6" s="1" t="s">
        <v>24</v>
      </c>
      <c r="H6" s="1" t="s">
        <v>25</v>
      </c>
      <c r="I6" s="1"/>
      <c r="J6" s="1"/>
    </row>
    <row r="7" spans="1:10" ht="14.25" x14ac:dyDescent="0.2">
      <c r="A7" s="1" t="s">
        <v>30</v>
      </c>
      <c r="B7" s="2" t="s">
        <v>27</v>
      </c>
      <c r="C7" s="3" t="s">
        <v>28</v>
      </c>
      <c r="D7" s="2">
        <v>2</v>
      </c>
      <c r="E7" s="3">
        <v>8</v>
      </c>
      <c r="F7" s="1">
        <v>100</v>
      </c>
      <c r="G7" s="1" t="s">
        <v>31</v>
      </c>
      <c r="H7" s="1" t="s">
        <v>32</v>
      </c>
      <c r="I7" s="1"/>
      <c r="J7" s="1"/>
    </row>
    <row r="8" spans="1:10" ht="14.25" x14ac:dyDescent="0.2">
      <c r="A8" s="1" t="s">
        <v>33</v>
      </c>
      <c r="B8" s="2" t="s">
        <v>27</v>
      </c>
      <c r="C8" s="3" t="s">
        <v>28</v>
      </c>
      <c r="D8" s="2">
        <v>1.5</v>
      </c>
      <c r="E8" s="3">
        <v>3.5</v>
      </c>
      <c r="F8" s="1">
        <v>100</v>
      </c>
      <c r="G8" s="1" t="s">
        <v>31</v>
      </c>
      <c r="H8" s="1" t="s">
        <v>32</v>
      </c>
      <c r="I8" s="1"/>
      <c r="J8" s="1"/>
    </row>
    <row r="9" spans="1:10" ht="14.25" x14ac:dyDescent="0.2">
      <c r="A9" s="1" t="s">
        <v>34</v>
      </c>
      <c r="B9" s="2" t="s">
        <v>27</v>
      </c>
      <c r="C9" s="3" t="s">
        <v>28</v>
      </c>
      <c r="D9" s="2">
        <v>1</v>
      </c>
      <c r="E9" s="3">
        <v>0.2</v>
      </c>
      <c r="F9" s="1">
        <v>100</v>
      </c>
      <c r="G9" s="1" t="s">
        <v>24</v>
      </c>
      <c r="H9" s="1" t="s">
        <v>25</v>
      </c>
      <c r="I9" s="1"/>
      <c r="J9" s="1"/>
    </row>
    <row r="10" spans="1:10" ht="14.25" x14ac:dyDescent="0.2">
      <c r="A10" s="1" t="s">
        <v>35</v>
      </c>
      <c r="B10" s="2" t="s">
        <v>27</v>
      </c>
      <c r="C10" s="3" t="s">
        <v>28</v>
      </c>
      <c r="D10" s="2">
        <v>0.1</v>
      </c>
      <c r="E10" s="3">
        <v>0.01</v>
      </c>
      <c r="F10" s="1">
        <v>100</v>
      </c>
      <c r="G10" s="1" t="s">
        <v>24</v>
      </c>
      <c r="H10" s="1" t="s">
        <v>25</v>
      </c>
      <c r="I10" s="1"/>
      <c r="J10" s="1"/>
    </row>
    <row r="11" spans="1:10" x14ac:dyDescent="0.2">
      <c r="A11" s="7"/>
      <c r="B11" s="7"/>
      <c r="C11" s="7"/>
      <c r="D11" s="7"/>
      <c r="E11" s="7"/>
      <c r="F11" s="7"/>
      <c r="G11" s="7"/>
      <c r="H11" s="7"/>
      <c r="I11" s="7"/>
      <c r="J11" s="7"/>
    </row>
    <row r="12" spans="1:10" x14ac:dyDescent="0.2">
      <c r="A12" s="7"/>
      <c r="B12" s="7"/>
      <c r="C12" s="7"/>
      <c r="D12" s="7"/>
      <c r="E12" s="7"/>
      <c r="F12" s="7"/>
      <c r="G12" s="7"/>
      <c r="H12" s="7"/>
      <c r="I12" s="7"/>
      <c r="J12" s="7"/>
    </row>
    <row r="13" spans="1:10" x14ac:dyDescent="0.2">
      <c r="A13" s="8" t="s">
        <v>36</v>
      </c>
      <c r="B13" s="9" t="s">
        <v>37</v>
      </c>
      <c r="C13" s="10" t="s">
        <v>38</v>
      </c>
      <c r="D13" s="9" t="s">
        <v>39</v>
      </c>
      <c r="E13" s="11" t="s">
        <v>40</v>
      </c>
      <c r="F13" s="7"/>
      <c r="G13" s="7"/>
      <c r="H13" s="7"/>
      <c r="I13" s="7"/>
      <c r="J13" s="7"/>
    </row>
    <row r="14" spans="1:10" x14ac:dyDescent="0.2">
      <c r="A14" s="12" t="s">
        <v>41</v>
      </c>
      <c r="B14" s="13">
        <v>0.2</v>
      </c>
      <c r="C14" s="14">
        <v>0.5</v>
      </c>
      <c r="D14" s="13">
        <v>0</v>
      </c>
      <c r="E14" s="15">
        <v>0.3</v>
      </c>
      <c r="F14" s="7"/>
      <c r="G14" s="7"/>
      <c r="H14" s="7"/>
      <c r="I14" s="7"/>
      <c r="J14" s="7"/>
    </row>
    <row r="15" spans="1:10" x14ac:dyDescent="0.2">
      <c r="A15" s="16" t="s">
        <v>42</v>
      </c>
      <c r="B15" s="17">
        <v>0.5</v>
      </c>
      <c r="C15" s="18">
        <v>0.7</v>
      </c>
      <c r="D15" s="17">
        <v>0.2</v>
      </c>
      <c r="E15" s="19">
        <v>0.5</v>
      </c>
      <c r="F15" s="7"/>
      <c r="G15" s="7"/>
      <c r="H15" s="7"/>
      <c r="I15" s="7"/>
      <c r="J15" s="7"/>
    </row>
    <row r="16" spans="1:10" x14ac:dyDescent="0.2">
      <c r="A16" s="12" t="s">
        <v>43</v>
      </c>
      <c r="B16" s="13">
        <v>0.7</v>
      </c>
      <c r="C16" s="14">
        <v>1</v>
      </c>
      <c r="D16" s="13">
        <v>0.4</v>
      </c>
      <c r="E16" s="15">
        <v>0.7</v>
      </c>
      <c r="F16" s="7"/>
      <c r="G16" s="7"/>
      <c r="H16" s="7"/>
      <c r="I16" s="7"/>
      <c r="J16" s="7"/>
    </row>
    <row r="17" spans="1:10" x14ac:dyDescent="0.2">
      <c r="A17" s="16" t="s">
        <v>44</v>
      </c>
      <c r="B17" s="17">
        <v>0.7</v>
      </c>
      <c r="C17" s="18">
        <v>1</v>
      </c>
      <c r="D17" s="17">
        <v>0.5</v>
      </c>
      <c r="E17" s="19">
        <v>0.8</v>
      </c>
      <c r="F17" s="7"/>
      <c r="G17" s="7"/>
      <c r="H17" s="7"/>
      <c r="I17" s="7"/>
      <c r="J17" s="7"/>
    </row>
    <row r="18" spans="1:10" x14ac:dyDescent="0.2">
      <c r="A18" s="12" t="s">
        <v>45</v>
      </c>
      <c r="B18" s="20">
        <v>0.7</v>
      </c>
      <c r="C18" s="21">
        <v>1</v>
      </c>
      <c r="D18" s="20">
        <v>0.7</v>
      </c>
      <c r="E18" s="22">
        <v>1</v>
      </c>
      <c r="F18" s="7"/>
      <c r="G18" s="7"/>
      <c r="H18" s="7"/>
      <c r="I18" s="7"/>
      <c r="J18" s="7"/>
    </row>
    <row r="19" spans="1:10" x14ac:dyDescent="0.2">
      <c r="A19" s="23" t="s">
        <v>46</v>
      </c>
      <c r="B19" s="24">
        <v>0.7</v>
      </c>
      <c r="C19" s="25">
        <v>1</v>
      </c>
      <c r="D19" s="24">
        <v>0.9</v>
      </c>
      <c r="E19" s="26">
        <v>1</v>
      </c>
      <c r="F19" s="7"/>
      <c r="G19" s="7"/>
      <c r="H19" s="7"/>
      <c r="I19" s="7"/>
      <c r="J19" s="7"/>
    </row>
    <row r="23" spans="1:10" x14ac:dyDescent="0.2">
      <c r="A23" t="s">
        <v>53</v>
      </c>
    </row>
    <row r="24" spans="1:10" x14ac:dyDescent="0.2">
      <c r="A24" t="s">
        <v>0</v>
      </c>
    </row>
    <row r="25" spans="1:10" x14ac:dyDescent="0.2">
      <c r="A25" t="s">
        <v>62</v>
      </c>
    </row>
    <row r="27" spans="1:10" x14ac:dyDescent="0.2">
      <c r="A27" t="s">
        <v>60</v>
      </c>
    </row>
    <row r="28" spans="1:10" x14ac:dyDescent="0.2">
      <c r="A28" t="s">
        <v>61</v>
      </c>
    </row>
    <row r="30" spans="1:10" x14ac:dyDescent="0.2">
      <c r="A30" t="s">
        <v>1</v>
      </c>
    </row>
    <row r="31" spans="1:10" x14ac:dyDescent="0.2">
      <c r="A31" t="s">
        <v>2</v>
      </c>
    </row>
    <row r="33" spans="1:1" x14ac:dyDescent="0.2">
      <c r="A33" t="s">
        <v>10</v>
      </c>
    </row>
    <row r="34" spans="1:1" x14ac:dyDescent="0.2">
      <c r="A34" t="s">
        <v>11</v>
      </c>
    </row>
    <row r="35" spans="1:1" x14ac:dyDescent="0.2">
      <c r="A3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localisation_projet</vt:lpstr>
      <vt:lpstr>details_projet</vt:lpstr>
      <vt:lpstr>besoin_brut</vt:lpstr>
      <vt:lpstr>besoin_net</vt:lpstr>
      <vt:lpstr>besoin_net_réduit</vt:lpstr>
      <vt:lpstr>nombre_a_realiser</vt:lpstr>
      <vt:lpstr>BD</vt:lpstr>
    </vt:vector>
  </TitlesOfParts>
  <Company>Etat de Neuchâtel SIEN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Jeanneret Gabriel</dc:creator>
  <cp:lastModifiedBy>Parkan Matthew</cp:lastModifiedBy>
  <dcterms:created xsi:type="dcterms:W3CDTF">2023-02-10T15:19:28Z</dcterms:created>
  <dcterms:modified xsi:type="dcterms:W3CDTF">2023-06-12T15:35:51Z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db4d1454-fde4-4080-88f7-a9005cc410c0</vt:lpwstr>
  </property>
</Properties>
</file>