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195"/>
  </bookViews>
  <sheets>
    <sheet name="ef_pe" sheetId="2" r:id="rId1"/>
    <sheet name="cf" sheetId="1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4" i="2" l="1"/>
  <c r="AB24" i="2" s="1"/>
  <c r="AA25" i="2"/>
  <c r="AA18" i="2"/>
  <c r="AA19" i="2"/>
  <c r="AA12" i="2"/>
  <c r="AA13" i="2"/>
  <c r="AA6" i="2"/>
  <c r="AA7" i="2"/>
  <c r="V24" i="2"/>
  <c r="W24" i="2"/>
  <c r="V25" i="2"/>
  <c r="W25" i="2"/>
  <c r="V18" i="2"/>
  <c r="W18" i="2"/>
  <c r="V19" i="2"/>
  <c r="W19" i="2"/>
  <c r="V12" i="2"/>
  <c r="W12" i="2"/>
  <c r="V13" i="2"/>
  <c r="W13" i="2"/>
  <c r="V6" i="2"/>
  <c r="W6" i="2"/>
  <c r="X6" i="2" s="1"/>
  <c r="V7" i="2"/>
  <c r="W7" i="2"/>
  <c r="P24" i="2"/>
  <c r="T24" i="2" s="1"/>
  <c r="Q24" i="2"/>
  <c r="R24" i="2"/>
  <c r="S24" i="2"/>
  <c r="P25" i="2"/>
  <c r="Q25" i="2"/>
  <c r="R25" i="2"/>
  <c r="S25" i="2"/>
  <c r="P18" i="2"/>
  <c r="Q18" i="2"/>
  <c r="T18" i="2" s="1"/>
  <c r="R18" i="2"/>
  <c r="S18" i="2"/>
  <c r="P19" i="2"/>
  <c r="Q19" i="2"/>
  <c r="R19" i="2"/>
  <c r="S19" i="2"/>
  <c r="P12" i="2"/>
  <c r="T12" i="2" s="1"/>
  <c r="Q12" i="2"/>
  <c r="R12" i="2"/>
  <c r="S12" i="2"/>
  <c r="P13" i="2"/>
  <c r="Q13" i="2"/>
  <c r="R13" i="2"/>
  <c r="S13" i="2"/>
  <c r="P6" i="2"/>
  <c r="Q6" i="2"/>
  <c r="T6" i="2" s="1"/>
  <c r="R6" i="2"/>
  <c r="S6" i="2"/>
  <c r="P7" i="2"/>
  <c r="Q7" i="2"/>
  <c r="R7" i="2"/>
  <c r="S7" i="2"/>
  <c r="D24" i="2"/>
  <c r="E24" i="2"/>
  <c r="F24" i="2"/>
  <c r="N24" i="2" s="1"/>
  <c r="G24" i="2"/>
  <c r="H24" i="2"/>
  <c r="I24" i="2"/>
  <c r="J24" i="2"/>
  <c r="K24" i="2"/>
  <c r="L24" i="2"/>
  <c r="M24" i="2"/>
  <c r="D25" i="2"/>
  <c r="E25" i="2"/>
  <c r="F25" i="2"/>
  <c r="G25" i="2"/>
  <c r="H25" i="2"/>
  <c r="I25" i="2"/>
  <c r="J25" i="2"/>
  <c r="K25" i="2"/>
  <c r="L25" i="2"/>
  <c r="M25" i="2"/>
  <c r="D18" i="2"/>
  <c r="E18" i="2"/>
  <c r="N18" i="2" s="1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D12" i="2"/>
  <c r="E12" i="2"/>
  <c r="F12" i="2"/>
  <c r="G12" i="2"/>
  <c r="H12" i="2"/>
  <c r="I12" i="2"/>
  <c r="J12" i="2"/>
  <c r="K12" i="2"/>
  <c r="L12" i="2"/>
  <c r="M12" i="2"/>
  <c r="D13" i="2"/>
  <c r="E13" i="2"/>
  <c r="F13" i="2"/>
  <c r="G13" i="2"/>
  <c r="H13" i="2"/>
  <c r="I13" i="2"/>
  <c r="J13" i="2"/>
  <c r="K13" i="2"/>
  <c r="L13" i="2"/>
  <c r="M13" i="2"/>
  <c r="Z25" i="2"/>
  <c r="Z24" i="2"/>
  <c r="Z19" i="2"/>
  <c r="Z18" i="2"/>
  <c r="Z13" i="2"/>
  <c r="Z12" i="2"/>
  <c r="Z7" i="2"/>
  <c r="Z6" i="2"/>
  <c r="U25" i="2"/>
  <c r="U24" i="2"/>
  <c r="U19" i="2"/>
  <c r="U18" i="2"/>
  <c r="U13" i="2"/>
  <c r="U12" i="2"/>
  <c r="U7" i="2"/>
  <c r="U6" i="2"/>
  <c r="O25" i="2"/>
  <c r="O24" i="2"/>
  <c r="O19" i="2"/>
  <c r="O18" i="2"/>
  <c r="O13" i="2"/>
  <c r="O12" i="2"/>
  <c r="O7" i="2"/>
  <c r="O6" i="2"/>
  <c r="C25" i="2"/>
  <c r="C24" i="2"/>
  <c r="C19" i="2"/>
  <c r="C18" i="2"/>
  <c r="C13" i="2"/>
  <c r="C12" i="2"/>
  <c r="D6" i="2"/>
  <c r="E6" i="2"/>
  <c r="F6" i="2"/>
  <c r="G6" i="2"/>
  <c r="H6" i="2"/>
  <c r="I6" i="2"/>
  <c r="J6" i="2"/>
  <c r="K6" i="2"/>
  <c r="N6" i="2" s="1"/>
  <c r="L6" i="2"/>
  <c r="M6" i="2"/>
  <c r="D7" i="2"/>
  <c r="E7" i="2"/>
  <c r="F7" i="2"/>
  <c r="G7" i="2"/>
  <c r="H7" i="2"/>
  <c r="I7" i="2"/>
  <c r="J7" i="2"/>
  <c r="K7" i="2"/>
  <c r="L7" i="2"/>
  <c r="M7" i="2"/>
  <c r="C7" i="2"/>
  <c r="C6" i="2"/>
  <c r="AB12" i="2"/>
  <c r="AB6" i="2"/>
  <c r="X24" i="2"/>
  <c r="X18" i="2"/>
  <c r="X12" i="2"/>
  <c r="N12" i="2"/>
  <c r="AB18" i="2" l="1"/>
  <c r="Y24" i="2"/>
  <c r="Y6" i="2"/>
  <c r="Y18" i="2"/>
  <c r="Y12" i="2"/>
  <c r="Y2" i="2" l="1"/>
  <c r="Y3" i="2"/>
  <c r="Y8" i="2"/>
  <c r="Y9" i="2"/>
  <c r="Y10" i="2"/>
  <c r="Y14" i="2"/>
  <c r="Y15" i="2"/>
  <c r="Y16" i="2"/>
  <c r="Y20" i="2"/>
  <c r="Y21" i="2"/>
  <c r="Y22" i="2"/>
  <c r="Y26" i="2"/>
  <c r="Y27" i="2"/>
  <c r="Y28" i="2"/>
  <c r="AB3" i="2"/>
  <c r="X3" i="2"/>
  <c r="N5" i="2"/>
  <c r="T5" i="2"/>
  <c r="X5" i="2" s="1"/>
  <c r="AB8" i="2"/>
  <c r="AB9" i="2"/>
  <c r="AB10" i="2"/>
  <c r="AB11" i="2"/>
  <c r="AB13" i="2"/>
  <c r="AB14" i="2"/>
  <c r="AB15" i="2"/>
  <c r="AB16" i="2"/>
  <c r="AB17" i="2"/>
  <c r="AB19" i="2"/>
  <c r="AB20" i="2"/>
  <c r="AB21" i="2"/>
  <c r="AB22" i="2"/>
  <c r="AB23" i="2"/>
  <c r="AB25" i="2"/>
  <c r="AB26" i="2"/>
  <c r="AB27" i="2"/>
  <c r="AB28" i="2"/>
  <c r="AB7" i="2"/>
  <c r="X8" i="2"/>
  <c r="X9" i="2"/>
  <c r="X10" i="2"/>
  <c r="X11" i="2"/>
  <c r="X13" i="2"/>
  <c r="X14" i="2"/>
  <c r="X15" i="2"/>
  <c r="X16" i="2"/>
  <c r="X17" i="2"/>
  <c r="X19" i="2"/>
  <c r="X20" i="2"/>
  <c r="X21" i="2"/>
  <c r="X22" i="2"/>
  <c r="X23" i="2"/>
  <c r="X25" i="2"/>
  <c r="X26" i="2"/>
  <c r="X27" i="2"/>
  <c r="X28" i="2"/>
  <c r="X7" i="2"/>
  <c r="T8" i="2"/>
  <c r="T9" i="2"/>
  <c r="T10" i="2"/>
  <c r="T11" i="2"/>
  <c r="T13" i="2"/>
  <c r="T14" i="2"/>
  <c r="T15" i="2"/>
  <c r="T16" i="2"/>
  <c r="T17" i="2"/>
  <c r="T19" i="2"/>
  <c r="T20" i="2"/>
  <c r="T21" i="2"/>
  <c r="T22" i="2"/>
  <c r="T23" i="2"/>
  <c r="T25" i="2"/>
  <c r="T26" i="2"/>
  <c r="T27" i="2"/>
  <c r="T28" i="2"/>
  <c r="T7" i="2"/>
  <c r="T3" i="2"/>
  <c r="N11" i="2"/>
  <c r="N13" i="2"/>
  <c r="N14" i="2"/>
  <c r="N15" i="2"/>
  <c r="N16" i="2"/>
  <c r="N17" i="2"/>
  <c r="N19" i="2"/>
  <c r="N20" i="2"/>
  <c r="N21" i="2"/>
  <c r="N22" i="2"/>
  <c r="N23" i="2"/>
  <c r="N25" i="2"/>
  <c r="N26" i="2"/>
  <c r="N27" i="2"/>
  <c r="N28" i="2"/>
  <c r="N8" i="2"/>
  <c r="N9" i="2"/>
  <c r="N10" i="2"/>
  <c r="N7" i="2"/>
  <c r="N3" i="2"/>
  <c r="I3" i="2"/>
  <c r="Y23" i="2" l="1"/>
  <c r="Y17" i="2"/>
  <c r="Y11" i="2"/>
  <c r="Y5" i="2"/>
  <c r="AB5" i="2" s="1"/>
  <c r="Y25" i="2"/>
  <c r="Y7" i="2"/>
  <c r="Y19" i="2"/>
  <c r="Y13" i="2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from UBA_EE.pdf</t>
        </r>
      </text>
    </comment>
    <comment ref="N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These values are used in the sheet "EF_PE".
Same for columns T, Y and AB.</t>
        </r>
      </text>
    </comment>
    <comment ref="A2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From UBA_EE, tables 29, 34 and 40</t>
        </r>
      </text>
    </comment>
    <comment ref="A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From UBA_EE, table 31, 36 and 42</t>
        </r>
      </text>
    </comment>
    <comment ref="A6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Calculated from the columns below, using CF from IPCC AR6 (sheet "CF". These are different CF than used in UBA_EE, which is why the resulting GWP values differ.
Same for GWP 100.
Same for Other life cycle stages (Direkte - part of OP, fremde Hilfsenergie - part of OP, Gesamt - LC)</t>
        </r>
      </text>
    </comment>
    <comment ref="A8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From UBA_EE, tables 32, 37 and 43
Same for CH4 and N2O
Same for other life cycle stages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From reference below</t>
        </r>
      </text>
    </comment>
  </commentList>
</comments>
</file>

<file path=xl/sharedStrings.xml><?xml version="1.0" encoding="utf-8"?>
<sst xmlns="http://schemas.openxmlformats.org/spreadsheetml/2006/main" count="119" uniqueCount="55">
  <si>
    <t>GWh</t>
  </si>
  <si>
    <t>g/kWh</t>
  </si>
  <si>
    <t>-</t>
  </si>
  <si>
    <t>CO2</t>
  </si>
  <si>
    <t>CH4</t>
  </si>
  <si>
    <t>N2O</t>
  </si>
  <si>
    <t>Altholz - Dampfturbine-Kondensationsmaschine - 17. BImSchV</t>
  </si>
  <si>
    <t>Altholz - Dampfturbine-Entnahmekondensationsmaschine - 17. BImSchV</t>
  </si>
  <si>
    <t>Industrie-Restholz -Dampfturbine-Entnahmekondensationsmaschine - TA-Luft</t>
  </si>
  <si>
    <t>Industrie-Restholz - Dampfturbine-Entnahmekondensationsmaschine - 13. BImSchV</t>
  </si>
  <si>
    <t>Industrie-Restholz, Altholz (A 1-2) u.a. Organic Rankine Cycle - TA-Luft</t>
  </si>
  <si>
    <t>Klärschlamm - Dampfturbine-Entnahmekondensationsmaschine - 13. BImSchV</t>
  </si>
  <si>
    <t>Pellets - Verbrennungsmotor BHKW - TA-Luft</t>
  </si>
  <si>
    <t>Schwarzlauge - Dampfturbine-Entnahmekondensationsmaschine - 13. BImSchV</t>
  </si>
  <si>
    <t>Wald-Restholz - Dampfturbine-Entnahmekondensationsmaschine - TA-Luft</t>
  </si>
  <si>
    <t>Wald-Restholz - Dampfturbine-Entnahmekondensationsmaschine - 13. BImSchV</t>
  </si>
  <si>
    <t>Wald-Restholz - Organic Rankine Cycle - TA-Luft</t>
  </si>
  <si>
    <t>Biogas</t>
  </si>
  <si>
    <t>Biogas (Energiepflanzen) Verbrennungsmotor BHKW - TA-Luft</t>
  </si>
  <si>
    <t>Biogas (Energiepflanzen) Verbrennungsmotor BHKW - nach Baurecht genehmigt</t>
  </si>
  <si>
    <t>Biogas (Gülle) Verbrennungsmotor BHKW - TA-Luft</t>
  </si>
  <si>
    <t>Biogas (Gülle) Verbrennungsmotor BHKW - nach Baurecht genehmigt</t>
  </si>
  <si>
    <t>Biogas (Abfall, Reststoff) Verbrennungsmotor BHKW - TA-Luft</t>
  </si>
  <si>
    <t>Biomethan (Energiepflanzen)</t>
  </si>
  <si>
    <t>Biomethan (Gülle)</t>
  </si>
  <si>
    <t>Rapsöl - Verbrennungsmotor BHKW - TA-Luft</t>
  </si>
  <si>
    <t>Palmöl - Verbrennungsmotor BHKW - TA-Luft</t>
  </si>
  <si>
    <t>Biomethan (Abfall, Reststoff)</t>
  </si>
  <si>
    <t xml:space="preserve">Primary energy specific emission factors for biopower </t>
  </si>
  <si>
    <t>GWP100</t>
  </si>
  <si>
    <t>GWP20</t>
  </si>
  <si>
    <t>Substance</t>
  </si>
  <si>
    <t>https://www.ipcc.ch/site/assets/uploads/2018/02/WG1AR5_Chapter08_FINAL.pdf</t>
  </si>
  <si>
    <t>Table 8.A.1, page 731ff</t>
  </si>
  <si>
    <t>Unit</t>
  </si>
  <si>
    <t>Generation</t>
  </si>
  <si>
    <t>Generation share</t>
  </si>
  <si>
    <t>Description</t>
  </si>
  <si>
    <t>Solid biomass</t>
  </si>
  <si>
    <t>Biomethane</t>
  </si>
  <si>
    <t>&lt;- SUM Solid Biomass</t>
  </si>
  <si>
    <t>&lt;- SUM Biogas</t>
  </si>
  <si>
    <t>&lt;- SUM Biomethane</t>
  </si>
  <si>
    <t>&lt;- SUM Biogas + Biomethane</t>
  </si>
  <si>
    <t>&lt;- SUM Liquid biomass</t>
  </si>
  <si>
    <t>Liquid biomass</t>
  </si>
  <si>
    <t>Solid biomass total</t>
  </si>
  <si>
    <t>Biogas total</t>
  </si>
  <si>
    <t>Biomethane total</t>
  </si>
  <si>
    <t>Biogas und Biomethane total</t>
  </si>
  <si>
    <t>Liquid biomass total</t>
  </si>
  <si>
    <t>Vorkette (counted towards upstream, UP)</t>
  </si>
  <si>
    <t>Direkte (counted towards operational, OP)</t>
  </si>
  <si>
    <t>fremd. Hilfsenergie (counted towards operational, OP)</t>
  </si>
  <si>
    <t>Gesamt (Life cycle, LC = OP + 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</si>
</sst>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2" fillId="0" borderId="2" xfId="0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/>
    <xf numFmtId="164" fontId="0" fillId="0" borderId="0" xfId="1" applyFont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0" xfId="1" applyFont="1" applyAlignment="1">
      <alignment horizontal="center" wrapText="1"/>
    </xf>
    <xf numFmtId="164" fontId="0" fillId="0" borderId="1" xfId="1" applyFont="1" applyBorder="1" applyAlignment="1">
      <alignment horizontal="center" wrapText="1"/>
    </xf>
    <xf numFmtId="164" fontId="0" fillId="0" borderId="0" xfId="1" applyFont="1" applyBorder="1" applyAlignment="1">
      <alignment horizontal="center"/>
    </xf>
    <xf numFmtId="164" fontId="0" fillId="0" borderId="0" xfId="1" applyFont="1" applyBorder="1" applyAlignment="1">
      <alignment horizontal="center" wrapText="1"/>
    </xf>
    <xf numFmtId="164" fontId="0" fillId="0" borderId="4" xfId="1" applyFont="1" applyBorder="1" applyAlignment="1">
      <alignment horizontal="center"/>
    </xf>
    <xf numFmtId="164" fontId="2" fillId="0" borderId="4" xfId="1" quotePrefix="1" applyFont="1" applyBorder="1" applyAlignment="1">
      <alignment horizontal="center" vertical="center"/>
    </xf>
    <xf numFmtId="164" fontId="2" fillId="0" borderId="4" xfId="1" applyFont="1" applyBorder="1" applyAlignment="1">
      <alignment horizontal="center"/>
    </xf>
    <xf numFmtId="164" fontId="2" fillId="0" borderId="4" xfId="1" applyFont="1" applyBorder="1" applyAlignment="1">
      <alignment horizontal="center" wrapText="1"/>
    </xf>
    <xf numFmtId="0" fontId="0" fillId="0" borderId="1" xfId="0" quotePrefix="1" applyBorder="1"/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164" fontId="0" fillId="0" borderId="0" xfId="1" applyFont="1" applyAlignment="1">
      <alignment horizontal="center"/>
    </xf>
    <xf numFmtId="164" fontId="0" fillId="0" borderId="0" xfId="1" applyFont="1" applyBorder="1" applyAlignment="1">
      <alignment horizontal="center"/>
    </xf>
    <xf numFmtId="0" fontId="2" fillId="0" borderId="3" xfId="0" applyFont="1" applyBorder="1"/>
    <xf numFmtId="0" fontId="7" fillId="0" borderId="0" xfId="3"/>
    <xf numFmtId="0" fontId="4" fillId="0" borderId="4" xfId="0" applyFont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 wrapText="1"/>
    </xf>
    <xf numFmtId="0" fontId="4" fillId="0" borderId="4" xfId="0" quotePrefix="1" applyFont="1" applyBorder="1" applyAlignment="1">
      <alignment horizontal="center" vertical="center"/>
    </xf>
    <xf numFmtId="0" fontId="6" fillId="0" borderId="2" xfId="0" applyFont="1" applyBorder="1"/>
    <xf numFmtId="0" fontId="5" fillId="0" borderId="0" xfId="0" applyFont="1"/>
    <xf numFmtId="164" fontId="2" fillId="0" borderId="5" xfId="1" applyFont="1" applyBorder="1" applyAlignment="1">
      <alignment horizontal="center" wrapText="1"/>
    </xf>
    <xf numFmtId="164" fontId="2" fillId="0" borderId="4" xfId="1" quotePrefix="1" applyFont="1" applyBorder="1" applyAlignment="1">
      <alignment horizontal="center" vertical="center" wrapText="1"/>
    </xf>
    <xf numFmtId="164" fontId="0" fillId="0" borderId="4" xfId="1" applyFont="1" applyBorder="1" applyAlignment="1">
      <alignment horizontal="center" wrapText="1"/>
    </xf>
    <xf numFmtId="0" fontId="0" fillId="0" borderId="1" xfId="0" quotePrefix="1" applyBorder="1" applyAlignment="1">
      <alignment wrapText="1"/>
    </xf>
    <xf numFmtId="164" fontId="0" fillId="0" borderId="6" xfId="1" applyFont="1" applyBorder="1" applyAlignment="1">
      <alignment horizontal="center"/>
    </xf>
    <xf numFmtId="164" fontId="2" fillId="0" borderId="7" xfId="1" applyFont="1" applyBorder="1" applyAlignment="1">
      <alignment horizontal="center"/>
    </xf>
    <xf numFmtId="164" fontId="2" fillId="0" borderId="2" xfId="1" applyFont="1" applyBorder="1" applyAlignment="1">
      <alignment horizontal="center"/>
    </xf>
    <xf numFmtId="164" fontId="0" fillId="0" borderId="8" xfId="1" applyFont="1" applyBorder="1" applyAlignment="1">
      <alignment horizontal="center" wrapText="1"/>
    </xf>
    <xf numFmtId="164" fontId="0" fillId="0" borderId="0" xfId="1" applyFont="1" applyAlignment="1">
      <alignment horizontal="center" wrapText="1"/>
    </xf>
    <xf numFmtId="164" fontId="0" fillId="0" borderId="1" xfId="1" applyFont="1" applyBorder="1" applyAlignment="1">
      <alignment horizontal="center" wrapText="1"/>
    </xf>
    <xf numFmtId="164" fontId="0" fillId="0" borderId="8" xfId="1" applyFont="1" applyBorder="1" applyAlignment="1">
      <alignment horizontal="center"/>
    </xf>
    <xf numFmtId="164" fontId="0" fillId="0" borderId="0" xfId="1" applyFont="1" applyAlignment="1">
      <alignment horizontal="center"/>
    </xf>
    <xf numFmtId="164" fontId="0" fillId="0" borderId="1" xfId="1" applyFont="1" applyBorder="1" applyAlignment="1">
      <alignment horizontal="center"/>
    </xf>
    <xf numFmtId="164" fontId="2" fillId="0" borderId="3" xfId="1" applyFont="1" applyBorder="1" applyAlignment="1">
      <alignment horizontal="center"/>
    </xf>
    <xf numFmtId="164" fontId="0" fillId="0" borderId="8" xfId="1" applyFont="1" applyBorder="1" applyAlignment="1">
      <alignment horizontal="center" vertical="center"/>
    </xf>
    <xf numFmtId="164" fontId="0" fillId="0" borderId="0" xfId="1" applyFon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164" fontId="0" fillId="0" borderId="0" xfId="1" applyFont="1" applyBorder="1" applyAlignment="1">
      <alignment horizontal="center"/>
    </xf>
  </cellXfs>
  <cellStyles count="4">
    <cellStyle name="Komma" xfId="1" builtinId="3"/>
    <cellStyle name="Link" xfId="3" builtinId="8"/>
    <cellStyle name="Standard" xfId="0" builtinId="0"/>
    <cellStyle name="Stand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pcc.ch/site/assets/uploads/2018/02/WG1AR5_Chapter08_FINAL.pdf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"/>
  <sheetViews>
    <sheetView tabSelected="1" workbookViewId="0">
      <selection activeCell="H33" sqref="H33"/>
    </sheetView>
  </sheetViews>
  <sheetFormatPr baseColWidth="10" defaultRowHeight="15" x14ac:dyDescent="0.25"/>
  <cols>
    <col min="1" max="1" width="20.7109375" style="1" customWidth="1"/>
    <col min="2" max="2" width="7.5703125" style="18" bestFit="1" customWidth="1"/>
    <col min="3" max="12" width="11.5703125" style="6"/>
    <col min="13" max="13" width="11.5703125" style="7"/>
    <col min="14" max="14" width="11.5703125" style="14"/>
    <col min="15" max="18" width="11.5703125" style="6"/>
    <col min="19" max="19" width="11.5703125" style="7"/>
    <col min="20" max="20" width="11.5703125" style="31"/>
    <col min="21" max="22" width="11.5703125" style="6"/>
    <col min="23" max="23" width="11.5703125" style="7"/>
    <col min="24" max="24" width="11.5703125" style="12"/>
    <col min="25" max="25" width="11.85546875" style="12" bestFit="1" customWidth="1"/>
    <col min="26" max="26" width="11.5703125" style="6"/>
    <col min="27" max="27" width="11.5703125" style="10"/>
    <col min="28" max="28" width="11.5703125" style="5"/>
  </cols>
  <sheetData>
    <row r="1" spans="1:28" s="2" customFormat="1" ht="45" x14ac:dyDescent="0.25">
      <c r="A1" s="19" t="s">
        <v>28</v>
      </c>
      <c r="B1" s="17" t="s">
        <v>34</v>
      </c>
      <c r="C1" s="34" t="s">
        <v>38</v>
      </c>
      <c r="D1" s="35"/>
      <c r="E1" s="35"/>
      <c r="F1" s="35"/>
      <c r="G1" s="35"/>
      <c r="H1" s="35"/>
      <c r="I1" s="35"/>
      <c r="J1" s="35"/>
      <c r="K1" s="35"/>
      <c r="L1" s="35"/>
      <c r="M1" s="42"/>
      <c r="N1" s="29" t="s">
        <v>40</v>
      </c>
      <c r="O1" s="35" t="s">
        <v>17</v>
      </c>
      <c r="P1" s="35"/>
      <c r="Q1" s="35"/>
      <c r="R1" s="35"/>
      <c r="S1" s="42"/>
      <c r="T1" s="29" t="s">
        <v>41</v>
      </c>
      <c r="U1" s="34" t="s">
        <v>39</v>
      </c>
      <c r="V1" s="35"/>
      <c r="W1" s="42"/>
      <c r="X1" s="29" t="s">
        <v>42</v>
      </c>
      <c r="Y1" s="29" t="s">
        <v>43</v>
      </c>
      <c r="Z1" s="34" t="s">
        <v>45</v>
      </c>
      <c r="AA1" s="35"/>
      <c r="AB1" s="29" t="s">
        <v>44</v>
      </c>
    </row>
    <row r="2" spans="1:28" x14ac:dyDescent="0.25">
      <c r="A2" s="1" t="s">
        <v>35</v>
      </c>
      <c r="B2" s="24" t="s">
        <v>0</v>
      </c>
      <c r="C2" s="43">
        <v>11228</v>
      </c>
      <c r="D2" s="44"/>
      <c r="E2" s="44"/>
      <c r="F2" s="44"/>
      <c r="G2" s="44"/>
      <c r="H2" s="44"/>
      <c r="I2" s="44"/>
      <c r="J2" s="44"/>
      <c r="K2" s="44"/>
      <c r="L2" s="44"/>
      <c r="M2" s="45"/>
      <c r="N2" s="13" t="s">
        <v>2</v>
      </c>
      <c r="O2" s="46">
        <v>28757</v>
      </c>
      <c r="P2" s="46"/>
      <c r="Q2" s="46"/>
      <c r="R2" s="46"/>
      <c r="S2" s="41"/>
      <c r="T2" s="30" t="s">
        <v>2</v>
      </c>
      <c r="U2" s="39">
        <v>2914</v>
      </c>
      <c r="V2" s="46"/>
      <c r="W2" s="41"/>
      <c r="X2" s="13" t="s">
        <v>2</v>
      </c>
      <c r="Y2" s="13">
        <f>O2+U2</f>
        <v>31671</v>
      </c>
      <c r="Z2" s="33">
        <v>308</v>
      </c>
      <c r="AA2" s="33"/>
      <c r="AB2" s="13" t="s">
        <v>2</v>
      </c>
    </row>
    <row r="3" spans="1:28" x14ac:dyDescent="0.25">
      <c r="A3" s="4" t="s">
        <v>36</v>
      </c>
      <c r="B3" s="25" t="s">
        <v>2</v>
      </c>
      <c r="C3" s="6">
        <v>0.32600000000000001</v>
      </c>
      <c r="D3" s="6">
        <v>0.14899999999999999</v>
      </c>
      <c r="E3" s="6">
        <v>4.7E-2</v>
      </c>
      <c r="F3" s="6">
        <v>1.4999999999999999E-2</v>
      </c>
      <c r="G3" s="6">
        <v>1.0999999999999999E-2</v>
      </c>
      <c r="H3" s="6">
        <v>3.5000000000000003E-2</v>
      </c>
      <c r="I3" s="6">
        <f>1-SUM(C3:H3)-SUM(J3:M3)</f>
        <v>9.9999999999994538E-4</v>
      </c>
      <c r="J3" s="6">
        <v>0.16400000000000001</v>
      </c>
      <c r="K3" s="6">
        <v>0.16400000000000001</v>
      </c>
      <c r="L3" s="6">
        <v>0.05</v>
      </c>
      <c r="M3" s="7">
        <v>3.7999999999999999E-2</v>
      </c>
      <c r="N3" s="14">
        <f>SUM(C3:M3)</f>
        <v>1.0000000000000002</v>
      </c>
      <c r="O3" s="6">
        <v>0.06</v>
      </c>
      <c r="P3" s="6">
        <v>0.5</v>
      </c>
      <c r="Q3" s="6">
        <v>0.27</v>
      </c>
      <c r="R3" s="6">
        <v>0.11</v>
      </c>
      <c r="S3" s="7">
        <v>0.06</v>
      </c>
      <c r="T3" s="15">
        <f>SUM(O3:S3)</f>
        <v>1</v>
      </c>
      <c r="U3" s="6">
        <v>0.1</v>
      </c>
      <c r="V3" s="6">
        <v>0.84</v>
      </c>
      <c r="W3" s="7">
        <v>0.06</v>
      </c>
      <c r="X3" s="14">
        <f>SUM(U3:W3)</f>
        <v>1</v>
      </c>
      <c r="Y3" s="14">
        <f>(X3+T3)/2</f>
        <v>1</v>
      </c>
      <c r="Z3" s="6">
        <v>0.49</v>
      </c>
      <c r="AA3" s="10">
        <v>0.51</v>
      </c>
      <c r="AB3" s="14">
        <f>SUM(Z3:AA3)</f>
        <v>1</v>
      </c>
    </row>
    <row r="4" spans="1:28" s="3" customFormat="1" ht="150" x14ac:dyDescent="0.25">
      <c r="A4" s="4" t="s">
        <v>37</v>
      </c>
      <c r="B4" s="25" t="s">
        <v>2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9" t="s">
        <v>16</v>
      </c>
      <c r="N4" s="15" t="s">
        <v>46</v>
      </c>
      <c r="O4" s="8" t="s">
        <v>18</v>
      </c>
      <c r="P4" s="8" t="s">
        <v>19</v>
      </c>
      <c r="Q4" s="8" t="s">
        <v>20</v>
      </c>
      <c r="R4" s="8" t="s">
        <v>21</v>
      </c>
      <c r="S4" s="9" t="s">
        <v>22</v>
      </c>
      <c r="T4" s="15" t="s">
        <v>47</v>
      </c>
      <c r="U4" s="8" t="s">
        <v>23</v>
      </c>
      <c r="V4" s="8" t="s">
        <v>24</v>
      </c>
      <c r="W4" s="9" t="s">
        <v>27</v>
      </c>
      <c r="X4" s="15" t="s">
        <v>48</v>
      </c>
      <c r="Y4" s="15" t="s">
        <v>49</v>
      </c>
      <c r="Z4" s="8" t="s">
        <v>25</v>
      </c>
      <c r="AA4" s="11" t="s">
        <v>26</v>
      </c>
      <c r="AB4" s="15" t="s">
        <v>50</v>
      </c>
    </row>
    <row r="5" spans="1:28" s="3" customFormat="1" x14ac:dyDescent="0.25">
      <c r="A5" s="32" t="s">
        <v>2</v>
      </c>
      <c r="B5" s="25" t="s">
        <v>2</v>
      </c>
      <c r="C5" s="36" t="s">
        <v>51</v>
      </c>
      <c r="D5" s="37"/>
      <c r="E5" s="37"/>
      <c r="F5" s="37"/>
      <c r="G5" s="37"/>
      <c r="H5" s="37"/>
      <c r="I5" s="37"/>
      <c r="J5" s="37"/>
      <c r="K5" s="37"/>
      <c r="L5" s="37"/>
      <c r="M5" s="38"/>
      <c r="N5" s="15">
        <f>SUMPRODUCT(C$3:M$3,C5:M5)</f>
        <v>0</v>
      </c>
      <c r="O5" s="36" t="s">
        <v>51</v>
      </c>
      <c r="P5" s="37"/>
      <c r="Q5" s="37"/>
      <c r="R5" s="37"/>
      <c r="S5" s="38"/>
      <c r="T5" s="15">
        <f>SUMPRODUCT(O$3:S$3,O5:S5)</f>
        <v>0</v>
      </c>
      <c r="U5" s="36" t="s">
        <v>51</v>
      </c>
      <c r="V5" s="37"/>
      <c r="W5" s="38"/>
      <c r="X5" s="15">
        <f>SUMPRODUCT(S$3:W$3,S5:W5)</f>
        <v>0</v>
      </c>
      <c r="Y5" s="15">
        <f>$O$2/($O$2+$U$2)*T5+$U$2/($O$2+$U$2)*X5</f>
        <v>0</v>
      </c>
      <c r="Z5" s="36" t="s">
        <v>51</v>
      </c>
      <c r="AA5" s="37"/>
      <c r="AB5" s="15">
        <f>SUMPRODUCT(V$3:AA$3,V5:AA5)</f>
        <v>0</v>
      </c>
    </row>
    <row r="6" spans="1:28" x14ac:dyDescent="0.25">
      <c r="A6" s="16" t="s">
        <v>30</v>
      </c>
      <c r="B6" s="24" t="s">
        <v>1</v>
      </c>
      <c r="C6" s="21">
        <f>C8+cf!$B$3*C9+cf!$B$4*C10</f>
        <v>12.456000000000001</v>
      </c>
      <c r="D6" s="21">
        <f>D8+cf!$B$3*D9+cf!$B$4*D10</f>
        <v>12.456000000000001</v>
      </c>
      <c r="E6" s="21">
        <f>E8+cf!$B$3*E9+cf!$B$4*E10</f>
        <v>11.183999999999999</v>
      </c>
      <c r="F6" s="21">
        <f>F8+cf!$B$3*F9+cf!$B$4*F10</f>
        <v>11.183999999999999</v>
      </c>
      <c r="G6" s="21">
        <f>G8+cf!$B$3*G9+cf!$B$4*G10</f>
        <v>11.183999999999999</v>
      </c>
      <c r="H6" s="21">
        <f>H8+cf!$B$3*H9+cf!$B$4*H10</f>
        <v>0</v>
      </c>
      <c r="I6" s="21">
        <f>I8+cf!$B$3*I9+cf!$B$4*I10</f>
        <v>11.016</v>
      </c>
      <c r="J6" s="21">
        <f>J8+cf!$B$3*J9+cf!$B$4*J10</f>
        <v>0</v>
      </c>
      <c r="K6" s="21">
        <f>K8+cf!$B$3*K9+cf!$B$4*K10</f>
        <v>17.268000000000001</v>
      </c>
      <c r="L6" s="21">
        <f>L8+cf!$B$3*L9+cf!$B$4*L10</f>
        <v>17.268000000000001</v>
      </c>
      <c r="M6" s="21">
        <f>M8+cf!$B$3*M9+cf!$B$4*M10</f>
        <v>17.268000000000001</v>
      </c>
      <c r="N6" s="14">
        <f>SUMPRODUCT(C$3:M$3,C6:M6)</f>
        <v>11.095584000000001</v>
      </c>
      <c r="O6" s="21">
        <f>O8+cf!$B$3*O9+cf!$B$4*O10</f>
        <v>170.976</v>
      </c>
      <c r="P6" s="21">
        <f>P8+cf!$B$3*P9+cf!$B$4*P10</f>
        <v>228.65999999999997</v>
      </c>
      <c r="Q6" s="21">
        <f>Q8+cf!$B$3*Q9+cf!$B$4*Q10</f>
        <v>178.15100000000001</v>
      </c>
      <c r="R6" s="21">
        <f>R8+cf!$B$3*R9+cf!$B$4*R10</f>
        <v>268.45199999999994</v>
      </c>
      <c r="S6" s="21">
        <f>S8+cf!$B$3*S9+cf!$B$4*S10</f>
        <v>119.59399999999999</v>
      </c>
      <c r="T6" s="15">
        <f>SUMPRODUCT(O$3:S$3,O6:S6)</f>
        <v>209.39468999999997</v>
      </c>
      <c r="U6" s="21">
        <f>U8+cf!$B$3*U9+cf!$B$4*U10</f>
        <v>193.44</v>
      </c>
      <c r="V6" s="21">
        <f>V8+cf!$B$3*V9+cf!$B$4*V10</f>
        <v>202.00799999999998</v>
      </c>
      <c r="W6" s="21">
        <f>W8+cf!$B$3*W9+cf!$B$4*W10</f>
        <v>136.15800000000002</v>
      </c>
      <c r="X6" s="14">
        <f>SUMPRODUCT(U$3:W$3,U6:W6)</f>
        <v>197.20019999999997</v>
      </c>
      <c r="Y6" s="14">
        <f>$O$2/($O$2+$U$2)*T6+$U$2/($O$2+$U$2)*X6</f>
        <v>208.27269373022637</v>
      </c>
      <c r="Z6" s="21">
        <f>Z8+cf!$B$3*Z9+cf!$B$4*Z10</f>
        <v>147.94800000000001</v>
      </c>
      <c r="AA6" s="21">
        <f>AA8+cf!$B$3*AA9+cf!$B$4*AA10</f>
        <v>137.66399999999999</v>
      </c>
      <c r="AB6" s="14">
        <f>SUMPRODUCT(Z$3:AA$3,Z6:AA6)</f>
        <v>142.70316</v>
      </c>
    </row>
    <row r="7" spans="1:28" x14ac:dyDescent="0.25">
      <c r="A7" s="1" t="s">
        <v>29</v>
      </c>
      <c r="B7" s="24" t="s">
        <v>1</v>
      </c>
      <c r="C7" s="6">
        <f>C8+cf!$C$3*C9+cf!$C$4*C10</f>
        <v>11.448</v>
      </c>
      <c r="D7" s="20">
        <f>D8+cf!$C$3*D9+cf!$C$4*D10</f>
        <v>11.448</v>
      </c>
      <c r="E7" s="20">
        <f>E8+cf!$C$3*E9+cf!$C$4*E10</f>
        <v>10.399999999999999</v>
      </c>
      <c r="F7" s="20">
        <f>F8+cf!$C$3*F9+cf!$C$4*F10</f>
        <v>10.399999999999999</v>
      </c>
      <c r="G7" s="20">
        <f>G8+cf!$C$3*G9+cf!$C$4*G10</f>
        <v>10.399999999999999</v>
      </c>
      <c r="H7" s="20">
        <f>H8+cf!$C$3*H9+cf!$C$4*H10</f>
        <v>0</v>
      </c>
      <c r="I7" s="20">
        <f>I8+cf!$C$3*I9+cf!$C$4*I10</f>
        <v>10.233000000000001</v>
      </c>
      <c r="J7" s="20">
        <f>J8+cf!$C$3*J9+cf!$C$4*J10</f>
        <v>0</v>
      </c>
      <c r="K7" s="20">
        <f>K8+cf!$C$3*K9+cf!$C$4*K10</f>
        <v>15.869</v>
      </c>
      <c r="L7" s="20">
        <f>L8+cf!$C$3*L9+cf!$C$4*L10</f>
        <v>15.869</v>
      </c>
      <c r="M7" s="20">
        <f>M8+cf!$C$3*M9+cf!$C$4*M10</f>
        <v>15.869</v>
      </c>
      <c r="N7" s="14">
        <f>SUMPRODUCT(C$3:M$3,C7:M7)</f>
        <v>10.206220999999999</v>
      </c>
      <c r="O7" s="20">
        <f>O8+cf!$C$3*O9+cf!$C$4*O10</f>
        <v>90.448000000000008</v>
      </c>
      <c r="P7" s="20">
        <f>P8+cf!$C$3*P9+cf!$C$4*P10</f>
        <v>115.62799999999999</v>
      </c>
      <c r="Q7" s="20">
        <f>Q8+cf!$C$3*Q9+cf!$C$4*Q10</f>
        <v>60.999000000000002</v>
      </c>
      <c r="R7" s="20">
        <f>R8+cf!$C$3*R9+cf!$C$4*R10</f>
        <v>133.56299999999999</v>
      </c>
      <c r="S7" s="20">
        <f>S8+cf!$C$3*S9+cf!$C$4*S10</f>
        <v>40.857999999999997</v>
      </c>
      <c r="T7" s="15">
        <f>SUMPRODUCT(O$3:S$3,O7:S7)</f>
        <v>96.854019999999991</v>
      </c>
      <c r="U7" s="20">
        <f>U8+cf!$C$3*U9+cf!$C$4*U10</f>
        <v>102.343</v>
      </c>
      <c r="V7" s="20">
        <f>V8+cf!$C$3*V9+cf!$C$4*V10</f>
        <v>69.51400000000001</v>
      </c>
      <c r="W7" s="20">
        <f>W8+cf!$C$3*W9+cf!$C$4*W10</f>
        <v>46.502000000000002</v>
      </c>
      <c r="X7" s="14">
        <f>SUMPRODUCT(U$3:W$3,U7:W7)</f>
        <v>71.416180000000011</v>
      </c>
      <c r="Y7" s="14">
        <f>$O$2/($O$2+$U$2)*T7+$U$2/($O$2+$U$2)*X7</f>
        <v>94.513523464999523</v>
      </c>
      <c r="Z7" s="20">
        <f>Z8+cf!$C$3*Z9+cf!$C$4*Z10</f>
        <v>140.273</v>
      </c>
      <c r="AA7" s="20">
        <f>AA8+cf!$C$3*AA9+cf!$C$4*AA10</f>
        <v>106.197</v>
      </c>
      <c r="AB7" s="14">
        <f>SUMPRODUCT(Z$3:AA$3,Z7:AA7)</f>
        <v>122.89424</v>
      </c>
    </row>
    <row r="8" spans="1:28" x14ac:dyDescent="0.25">
      <c r="A8" s="1" t="s">
        <v>3</v>
      </c>
      <c r="B8" s="24" t="s">
        <v>1</v>
      </c>
      <c r="C8" s="6">
        <v>10.944000000000001</v>
      </c>
      <c r="D8" s="6">
        <v>10.944000000000001</v>
      </c>
      <c r="E8" s="6">
        <v>10.007999999999999</v>
      </c>
      <c r="F8" s="6">
        <v>10.007999999999999</v>
      </c>
      <c r="G8" s="6">
        <v>10.007999999999999</v>
      </c>
      <c r="H8" s="6">
        <v>0</v>
      </c>
      <c r="I8" s="6">
        <v>9.5760000000000005</v>
      </c>
      <c r="J8" s="6">
        <v>0</v>
      </c>
      <c r="K8" s="6">
        <v>14.904</v>
      </c>
      <c r="L8" s="6">
        <v>14.904</v>
      </c>
      <c r="M8" s="7">
        <v>14.904</v>
      </c>
      <c r="N8" s="14">
        <f t="shared" ref="N8:N28" si="0">SUMPRODUCT(C$3:M$3,C8:M8)</f>
        <v>9.6943680000000008</v>
      </c>
      <c r="O8" s="6">
        <v>20.448</v>
      </c>
      <c r="P8" s="6">
        <v>20.88</v>
      </c>
      <c r="Q8" s="6">
        <v>2.423</v>
      </c>
      <c r="R8" s="6">
        <v>2.6640000000000001</v>
      </c>
      <c r="S8" s="7">
        <v>1.49</v>
      </c>
      <c r="T8" s="15">
        <f t="shared" ref="T8:T28" si="1">SUMPRODUCT(O$3:S$3,O8:S8)</f>
        <v>12.703529999999999</v>
      </c>
      <c r="U8" s="6">
        <v>23.076000000000001</v>
      </c>
      <c r="V8" s="6">
        <v>2.7360000000000002</v>
      </c>
      <c r="W8" s="7">
        <v>1.6739999999999999</v>
      </c>
      <c r="X8" s="14">
        <f t="shared" ref="X8:X28" si="2">SUMPRODUCT(U$3:W$3,U8:W8)</f>
        <v>4.7062800000000005</v>
      </c>
      <c r="Y8" s="14">
        <f t="shared" ref="Y8:Y28" si="3">$O$2/($O$2+$U$2)*T8+$U$2/($O$2+$U$2)*X8</f>
        <v>11.967715327271003</v>
      </c>
      <c r="Z8" s="6">
        <v>77.760000000000005</v>
      </c>
      <c r="AA8" s="10">
        <v>59.4</v>
      </c>
      <c r="AB8" s="14">
        <f t="shared" ref="AB8:AB28" si="4">SUMPRODUCT(Z$3:AA$3,Z8:AA8)</f>
        <v>68.3964</v>
      </c>
    </row>
    <row r="9" spans="1:28" x14ac:dyDescent="0.25">
      <c r="A9" s="1" t="s">
        <v>4</v>
      </c>
      <c r="B9" s="24" t="s">
        <v>1</v>
      </c>
      <c r="C9" s="6">
        <v>1.7999999999999999E-2</v>
      </c>
      <c r="D9" s="6">
        <v>1.7999999999999999E-2</v>
      </c>
      <c r="E9" s="6">
        <v>1.4E-2</v>
      </c>
      <c r="F9" s="6">
        <v>1.4E-2</v>
      </c>
      <c r="G9" s="6">
        <v>1.4E-2</v>
      </c>
      <c r="H9" s="6">
        <v>0</v>
      </c>
      <c r="I9" s="6">
        <v>1.4E-2</v>
      </c>
      <c r="J9" s="6">
        <v>0</v>
      </c>
      <c r="K9" s="6">
        <v>2.5000000000000001E-2</v>
      </c>
      <c r="L9" s="6">
        <v>2.5000000000000001E-2</v>
      </c>
      <c r="M9" s="7">
        <v>2.5000000000000001E-2</v>
      </c>
      <c r="N9" s="14">
        <f t="shared" si="0"/>
        <v>1.5885999999999997E-2</v>
      </c>
      <c r="O9" s="6">
        <v>1.44</v>
      </c>
      <c r="P9" s="6">
        <v>2.0209999999999999</v>
      </c>
      <c r="Q9" s="6">
        <v>2.0920000000000001</v>
      </c>
      <c r="R9" s="6">
        <v>2.4129999999999998</v>
      </c>
      <c r="S9" s="7">
        <v>1.4059999999999999</v>
      </c>
      <c r="T9" s="15">
        <f t="shared" si="1"/>
        <v>2.01153</v>
      </c>
      <c r="U9" s="6">
        <v>1.629</v>
      </c>
      <c r="V9" s="6">
        <v>2.3660000000000001</v>
      </c>
      <c r="W9" s="7">
        <v>1.601</v>
      </c>
      <c r="X9" s="14">
        <f t="shared" si="2"/>
        <v>2.2464</v>
      </c>
      <c r="Y9" s="14">
        <f t="shared" si="3"/>
        <v>2.0331400274699249</v>
      </c>
      <c r="Z9" s="6">
        <v>0.14099999999999999</v>
      </c>
      <c r="AA9" s="10">
        <v>0.56399999999999995</v>
      </c>
      <c r="AB9" s="14">
        <f t="shared" si="4"/>
        <v>0.35672999999999994</v>
      </c>
    </row>
    <row r="10" spans="1:28" x14ac:dyDescent="0.25">
      <c r="A10" s="1" t="s">
        <v>5</v>
      </c>
      <c r="B10" s="24" t="s">
        <v>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1E-3</v>
      </c>
      <c r="J10" s="6">
        <v>0</v>
      </c>
      <c r="K10" s="6">
        <v>1E-3</v>
      </c>
      <c r="L10" s="6">
        <v>1E-3</v>
      </c>
      <c r="M10" s="7">
        <v>1E-3</v>
      </c>
      <c r="N10" s="14">
        <f t="shared" si="0"/>
        <v>2.5299999999999997E-4</v>
      </c>
      <c r="O10" s="6">
        <v>0.112</v>
      </c>
      <c r="P10" s="6">
        <v>0.14399999999999999</v>
      </c>
      <c r="Q10" s="6">
        <v>0</v>
      </c>
      <c r="R10" s="6">
        <v>0.23899999999999999</v>
      </c>
      <c r="S10" s="7">
        <v>0</v>
      </c>
      <c r="T10" s="15">
        <f t="shared" si="1"/>
        <v>0.10500999999999999</v>
      </c>
      <c r="U10" s="6">
        <v>0.127</v>
      </c>
      <c r="V10" s="6">
        <v>2E-3</v>
      </c>
      <c r="W10" s="7">
        <v>0</v>
      </c>
      <c r="X10" s="14">
        <f t="shared" si="2"/>
        <v>1.438E-2</v>
      </c>
      <c r="Y10" s="14">
        <f t="shared" si="3"/>
        <v>9.6671273088945714E-2</v>
      </c>
      <c r="Z10" s="6">
        <v>0.221</v>
      </c>
      <c r="AA10" s="10">
        <v>0.11700000000000001</v>
      </c>
      <c r="AB10" s="14">
        <f t="shared" si="4"/>
        <v>0.16796</v>
      </c>
    </row>
    <row r="11" spans="1:28" x14ac:dyDescent="0.25">
      <c r="A11" s="16" t="s">
        <v>2</v>
      </c>
      <c r="B11" s="26" t="s">
        <v>2</v>
      </c>
      <c r="C11" s="39" t="s">
        <v>52</v>
      </c>
      <c r="D11" s="40"/>
      <c r="E11" s="40"/>
      <c r="F11" s="40"/>
      <c r="G11" s="40"/>
      <c r="H11" s="40"/>
      <c r="I11" s="40"/>
      <c r="J11" s="40"/>
      <c r="K11" s="40"/>
      <c r="L11" s="40"/>
      <c r="M11" s="41"/>
      <c r="N11" s="14">
        <f t="shared" si="0"/>
        <v>0</v>
      </c>
      <c r="O11" s="39" t="s">
        <v>52</v>
      </c>
      <c r="P11" s="40"/>
      <c r="Q11" s="40"/>
      <c r="R11" s="40"/>
      <c r="S11" s="41"/>
      <c r="T11" s="15">
        <f t="shared" si="1"/>
        <v>0</v>
      </c>
      <c r="U11" s="39" t="s">
        <v>52</v>
      </c>
      <c r="V11" s="40"/>
      <c r="W11" s="41"/>
      <c r="X11" s="14">
        <f t="shared" si="2"/>
        <v>0</v>
      </c>
      <c r="Y11" s="14">
        <f t="shared" si="3"/>
        <v>0</v>
      </c>
      <c r="Z11" s="39" t="s">
        <v>52</v>
      </c>
      <c r="AA11" s="40"/>
      <c r="AB11" s="14">
        <f t="shared" si="4"/>
        <v>0</v>
      </c>
    </row>
    <row r="12" spans="1:28" x14ac:dyDescent="0.25">
      <c r="A12" s="16" t="s">
        <v>30</v>
      </c>
      <c r="B12" s="24" t="s">
        <v>1</v>
      </c>
      <c r="C12" s="21">
        <f>C14+cf!$B$3*C15+cf!$B$4*C16</f>
        <v>6.2639999999999993</v>
      </c>
      <c r="D12" s="21">
        <f>D14+cf!$B$3*D15+cf!$B$4*D16</f>
        <v>6.2639999999999993</v>
      </c>
      <c r="E12" s="21">
        <f>E14+cf!$B$3*E15+cf!$B$4*E16</f>
        <v>6.2639999999999993</v>
      </c>
      <c r="F12" s="21">
        <f>F14+cf!$B$3*F15+cf!$B$4*F16</f>
        <v>6.2639999999999993</v>
      </c>
      <c r="G12" s="21">
        <f>G14+cf!$B$3*G15+cf!$B$4*G16</f>
        <v>6.2639999999999993</v>
      </c>
      <c r="H12" s="21">
        <f>H14+cf!$B$3*H15+cf!$B$4*H16</f>
        <v>4.2119999999999997</v>
      </c>
      <c r="I12" s="21">
        <f>I14+cf!$B$3*I15+cf!$B$4*I16</f>
        <v>96.000000000000014</v>
      </c>
      <c r="J12" s="21">
        <f>J14+cf!$B$3*J15+cf!$B$4*J16</f>
        <v>1.548</v>
      </c>
      <c r="K12" s="21">
        <f>K14+cf!$B$3*K15+cf!$B$4*K16</f>
        <v>6.2639999999999993</v>
      </c>
      <c r="L12" s="21">
        <f>L14+cf!$B$3*L15+cf!$B$4*L16</f>
        <v>6.2639999999999993</v>
      </c>
      <c r="M12" s="21">
        <f>M14+cf!$B$3*M15+cf!$B$4*M16</f>
        <v>6.2639999999999993</v>
      </c>
      <c r="N12" s="14">
        <f t="shared" si="0"/>
        <v>5.5084919999999933</v>
      </c>
      <c r="O12" s="21">
        <f>O14+cf!$B$3*O15+cf!$B$4*O16</f>
        <v>168.99600000000001</v>
      </c>
      <c r="P12" s="21">
        <f>P14+cf!$B$3*P15+cf!$B$4*P16</f>
        <v>168.99600000000001</v>
      </c>
      <c r="Q12" s="21">
        <f>Q14+cf!$B$3*Q15+cf!$B$4*Q16</f>
        <v>168.99600000000001</v>
      </c>
      <c r="R12" s="21">
        <f>R14+cf!$B$3*R15+cf!$B$4*R16</f>
        <v>168.99600000000001</v>
      </c>
      <c r="S12" s="21">
        <f>S14+cf!$B$3*S15+cf!$B$4*S16</f>
        <v>168.99600000000001</v>
      </c>
      <c r="T12" s="15">
        <f t="shared" si="1"/>
        <v>168.99600000000001</v>
      </c>
      <c r="U12" s="21">
        <f>U14+cf!$B$3*U15+cf!$B$4*U16</f>
        <v>82.944000000000003</v>
      </c>
      <c r="V12" s="21">
        <f>V14+cf!$B$3*V15+cf!$B$4*V16</f>
        <v>82.944000000000003</v>
      </c>
      <c r="W12" s="21">
        <f>W14+cf!$B$3*W15+cf!$B$4*W16</f>
        <v>82.944000000000003</v>
      </c>
      <c r="X12" s="14">
        <f t="shared" ref="X12" si="5">SUMPRODUCT(U$3:W$3,U12:W12)</f>
        <v>82.944000000000003</v>
      </c>
      <c r="Y12" s="14">
        <f t="shared" ref="Y12" si="6">$O$2/($O$2+$U$2)*T12+$U$2/($O$2+$U$2)*X12</f>
        <v>161.07848782798146</v>
      </c>
      <c r="Z12" s="21">
        <f>Z14+cf!$B$3*Z15+cf!$B$4*Z16</f>
        <v>1.3679999999999999</v>
      </c>
      <c r="AA12" s="21">
        <f>AA14+cf!$B$3*AA15+cf!$B$4*AA16</f>
        <v>1.3679999999999999</v>
      </c>
      <c r="AB12" s="14">
        <f t="shared" si="4"/>
        <v>1.3679999999999999</v>
      </c>
    </row>
    <row r="13" spans="1:28" x14ac:dyDescent="0.25">
      <c r="A13" s="1" t="s">
        <v>29</v>
      </c>
      <c r="B13" s="24" t="s">
        <v>1</v>
      </c>
      <c r="C13" s="20">
        <f>C14+cf!$C$3*C15+cf!$C$4*C16</f>
        <v>4.0350000000000001</v>
      </c>
      <c r="D13" s="20">
        <f>D14+cf!$C$3*D15+cf!$C$4*D16</f>
        <v>4.0350000000000001</v>
      </c>
      <c r="E13" s="20">
        <f>E14+cf!$C$3*E15+cf!$C$4*E16</f>
        <v>4.0350000000000001</v>
      </c>
      <c r="F13" s="20">
        <f>F14+cf!$C$3*F15+cf!$C$4*F16</f>
        <v>4.0350000000000001</v>
      </c>
      <c r="G13" s="20">
        <f>G14+cf!$C$3*G15+cf!$C$4*G16</f>
        <v>4.0350000000000001</v>
      </c>
      <c r="H13" s="20">
        <f>H14+cf!$C$3*H15+cf!$C$4*H16</f>
        <v>4.0589999999999993</v>
      </c>
      <c r="I13" s="20">
        <f>I14+cf!$C$3*I15+cf!$C$4*I16</f>
        <v>33.062000000000005</v>
      </c>
      <c r="J13" s="20">
        <f>J14+cf!$C$3*J15+cf!$C$4*J16</f>
        <v>1.0470000000000002</v>
      </c>
      <c r="K13" s="20">
        <f>K14+cf!$C$3*K15+cf!$C$4*K16</f>
        <v>4.0350000000000001</v>
      </c>
      <c r="L13" s="20">
        <f>L14+cf!$C$3*L15+cf!$C$4*L16</f>
        <v>4.0350000000000001</v>
      </c>
      <c r="M13" s="20">
        <f>M14+cf!$C$3*M15+cf!$C$4*M16</f>
        <v>4.0350000000000001</v>
      </c>
      <c r="N13" s="14">
        <f t="shared" si="0"/>
        <v>3.5748349999999993</v>
      </c>
      <c r="O13" s="20">
        <f>O14+cf!$C$3*O15+cf!$C$4*O16</f>
        <v>57.394000000000005</v>
      </c>
      <c r="P13" s="20">
        <f>P14+cf!$C$3*P15+cf!$C$4*P16</f>
        <v>57.394000000000005</v>
      </c>
      <c r="Q13" s="20">
        <f>Q14+cf!$C$3*Q15+cf!$C$4*Q16</f>
        <v>57.394000000000005</v>
      </c>
      <c r="R13" s="20">
        <f>R14+cf!$C$3*R15+cf!$C$4*R16</f>
        <v>57.394000000000005</v>
      </c>
      <c r="S13" s="20">
        <f>S14+cf!$C$3*S15+cf!$C$4*S16</f>
        <v>57.394000000000005</v>
      </c>
      <c r="T13" s="15">
        <f t="shared" si="1"/>
        <v>57.394000000000013</v>
      </c>
      <c r="U13" s="20">
        <f>U14+cf!$C$3*U15+cf!$C$4*U16</f>
        <v>28.179000000000002</v>
      </c>
      <c r="V13" s="20">
        <f>V14+cf!$C$3*V15+cf!$C$4*V16</f>
        <v>28.179000000000002</v>
      </c>
      <c r="W13" s="20">
        <f>W14+cf!$C$3*W15+cf!$C$4*W16</f>
        <v>28.179000000000002</v>
      </c>
      <c r="X13" s="14">
        <f t="shared" si="2"/>
        <v>28.179000000000006</v>
      </c>
      <c r="Y13" s="14">
        <f t="shared" si="3"/>
        <v>54.705972782671857</v>
      </c>
      <c r="Z13" s="20">
        <f>Z14+cf!$C$3*Z15+cf!$C$4*Z16</f>
        <v>0.81</v>
      </c>
      <c r="AA13" s="20">
        <f>AA14+cf!$C$3*AA15+cf!$C$4*AA16</f>
        <v>0.81</v>
      </c>
      <c r="AB13" s="14">
        <f t="shared" si="4"/>
        <v>0.81</v>
      </c>
    </row>
    <row r="14" spans="1:28" x14ac:dyDescent="0.25">
      <c r="A14" s="1" t="s">
        <v>3</v>
      </c>
      <c r="B14" s="24" t="s">
        <v>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7">
        <v>0</v>
      </c>
      <c r="N14" s="14">
        <f t="shared" si="0"/>
        <v>0</v>
      </c>
      <c r="O14" s="6">
        <v>0</v>
      </c>
      <c r="P14" s="6">
        <v>0</v>
      </c>
      <c r="Q14" s="6">
        <v>0</v>
      </c>
      <c r="R14" s="6">
        <v>0</v>
      </c>
      <c r="S14" s="7">
        <v>0</v>
      </c>
      <c r="T14" s="15">
        <f t="shared" si="1"/>
        <v>0</v>
      </c>
      <c r="U14" s="6">
        <v>0</v>
      </c>
      <c r="V14" s="6">
        <v>0</v>
      </c>
      <c r="W14" s="7">
        <v>0</v>
      </c>
      <c r="X14" s="14">
        <f t="shared" si="2"/>
        <v>0</v>
      </c>
      <c r="Y14" s="14">
        <f t="shared" si="3"/>
        <v>0</v>
      </c>
      <c r="Z14" s="6">
        <v>0</v>
      </c>
      <c r="AA14" s="10">
        <v>0</v>
      </c>
      <c r="AB14" s="14">
        <f t="shared" si="4"/>
        <v>0</v>
      </c>
    </row>
    <row r="15" spans="1:28" x14ac:dyDescent="0.25">
      <c r="A15" s="1" t="s">
        <v>4</v>
      </c>
      <c r="B15" s="24" t="s">
        <v>1</v>
      </c>
      <c r="C15" s="6">
        <v>0.04</v>
      </c>
      <c r="D15" s="6">
        <v>0.04</v>
      </c>
      <c r="E15" s="6">
        <v>0.04</v>
      </c>
      <c r="F15" s="6">
        <v>0.04</v>
      </c>
      <c r="G15" s="6">
        <v>0.04</v>
      </c>
      <c r="H15" s="6">
        <v>3.0000000000000001E-3</v>
      </c>
      <c r="I15" s="6">
        <v>1.1240000000000001</v>
      </c>
      <c r="J15" s="6">
        <v>8.9999999999999993E-3</v>
      </c>
      <c r="K15" s="6">
        <v>0.04</v>
      </c>
      <c r="L15" s="6">
        <v>0.04</v>
      </c>
      <c r="M15" s="7">
        <v>0.04</v>
      </c>
      <c r="N15" s="14">
        <f t="shared" si="0"/>
        <v>3.4704999999999937E-2</v>
      </c>
      <c r="O15" s="6">
        <v>1.9930000000000001</v>
      </c>
      <c r="P15" s="6">
        <v>1.9930000000000001</v>
      </c>
      <c r="Q15" s="6">
        <v>1.9930000000000001</v>
      </c>
      <c r="R15" s="6">
        <v>1.9930000000000001</v>
      </c>
      <c r="S15" s="7">
        <v>1.9930000000000001</v>
      </c>
      <c r="T15" s="15">
        <f t="shared" si="1"/>
        <v>1.9930000000000001</v>
      </c>
      <c r="U15" s="6">
        <v>0.97799999999999998</v>
      </c>
      <c r="V15" s="6">
        <v>0.97799999999999998</v>
      </c>
      <c r="W15" s="7">
        <v>0.97799999999999998</v>
      </c>
      <c r="X15" s="14">
        <f t="shared" si="2"/>
        <v>0.97799999999999987</v>
      </c>
      <c r="Y15" s="14">
        <f t="shared" si="3"/>
        <v>1.8996114110700641</v>
      </c>
      <c r="Z15" s="6">
        <v>0.01</v>
      </c>
      <c r="AA15" s="10">
        <v>0.01</v>
      </c>
      <c r="AB15" s="14">
        <f t="shared" si="4"/>
        <v>0.01</v>
      </c>
    </row>
    <row r="16" spans="1:28" x14ac:dyDescent="0.25">
      <c r="A16" s="1" t="s">
        <v>5</v>
      </c>
      <c r="B16" s="24" t="s">
        <v>1</v>
      </c>
      <c r="C16" s="6">
        <v>1.0999999999999999E-2</v>
      </c>
      <c r="D16" s="6">
        <v>1.0999999999999999E-2</v>
      </c>
      <c r="E16" s="6">
        <v>1.0999999999999999E-2</v>
      </c>
      <c r="F16" s="6">
        <v>1.0999999999999999E-2</v>
      </c>
      <c r="G16" s="6">
        <v>1.0999999999999999E-2</v>
      </c>
      <c r="H16" s="6">
        <v>1.4999999999999999E-2</v>
      </c>
      <c r="I16" s="6">
        <v>6.0000000000000001E-3</v>
      </c>
      <c r="J16" s="6">
        <v>3.0000000000000001E-3</v>
      </c>
      <c r="K16" s="6">
        <v>1.0999999999999999E-2</v>
      </c>
      <c r="L16" s="6">
        <v>1.0999999999999999E-2</v>
      </c>
      <c r="M16" s="7">
        <v>1.0999999999999999E-2</v>
      </c>
      <c r="N16" s="14">
        <f t="shared" si="0"/>
        <v>9.8230000000000001E-3</v>
      </c>
      <c r="O16" s="6">
        <v>6.0000000000000001E-3</v>
      </c>
      <c r="P16" s="6">
        <v>6.0000000000000001E-3</v>
      </c>
      <c r="Q16" s="6">
        <v>6.0000000000000001E-3</v>
      </c>
      <c r="R16" s="6">
        <v>6.0000000000000001E-3</v>
      </c>
      <c r="S16" s="7">
        <v>6.0000000000000001E-3</v>
      </c>
      <c r="T16" s="15">
        <f t="shared" si="1"/>
        <v>6.0000000000000001E-3</v>
      </c>
      <c r="U16" s="6">
        <v>3.0000000000000001E-3</v>
      </c>
      <c r="V16" s="6">
        <v>3.0000000000000001E-3</v>
      </c>
      <c r="W16" s="7">
        <v>3.0000000000000001E-3</v>
      </c>
      <c r="X16" s="14">
        <f t="shared" si="2"/>
        <v>3.0000000000000001E-3</v>
      </c>
      <c r="Y16" s="14">
        <f t="shared" si="3"/>
        <v>5.723974614000189E-3</v>
      </c>
      <c r="Z16" s="6">
        <v>2E-3</v>
      </c>
      <c r="AA16" s="10">
        <v>2E-3</v>
      </c>
      <c r="AB16" s="14">
        <f t="shared" si="4"/>
        <v>2E-3</v>
      </c>
    </row>
    <row r="17" spans="1:28" x14ac:dyDescent="0.25">
      <c r="A17" s="16" t="s">
        <v>2</v>
      </c>
      <c r="B17" s="26" t="s">
        <v>2</v>
      </c>
      <c r="C17" s="39" t="s">
        <v>53</v>
      </c>
      <c r="D17" s="40"/>
      <c r="E17" s="40"/>
      <c r="F17" s="40"/>
      <c r="G17" s="40"/>
      <c r="H17" s="40"/>
      <c r="I17" s="40"/>
      <c r="J17" s="40"/>
      <c r="K17" s="40"/>
      <c r="L17" s="40"/>
      <c r="M17" s="41"/>
      <c r="N17" s="14">
        <f t="shared" si="0"/>
        <v>0</v>
      </c>
      <c r="O17" s="39" t="s">
        <v>53</v>
      </c>
      <c r="P17" s="40"/>
      <c r="Q17" s="40"/>
      <c r="R17" s="40"/>
      <c r="S17" s="41"/>
      <c r="T17" s="15">
        <f t="shared" si="1"/>
        <v>0</v>
      </c>
      <c r="U17" s="39" t="s">
        <v>53</v>
      </c>
      <c r="V17" s="40"/>
      <c r="W17" s="41"/>
      <c r="X17" s="14">
        <f t="shared" si="2"/>
        <v>0</v>
      </c>
      <c r="Y17" s="14">
        <f t="shared" si="3"/>
        <v>0</v>
      </c>
      <c r="Z17" s="39" t="s">
        <v>53</v>
      </c>
      <c r="AA17" s="40"/>
      <c r="AB17" s="14">
        <f t="shared" si="4"/>
        <v>0</v>
      </c>
    </row>
    <row r="18" spans="1:28" x14ac:dyDescent="0.25">
      <c r="A18" s="16" t="s">
        <v>30</v>
      </c>
      <c r="B18" s="24" t="s">
        <v>1</v>
      </c>
      <c r="C18" s="21">
        <f>C20+cf!$B$3*C21+cf!$B$4*C22</f>
        <v>3.0509999999999997</v>
      </c>
      <c r="D18" s="21">
        <f>D20+cf!$B$3*D21+cf!$B$4*D22</f>
        <v>4.968</v>
      </c>
      <c r="E18" s="21">
        <f>E20+cf!$B$3*E21+cf!$B$4*E22</f>
        <v>17.050999999999998</v>
      </c>
      <c r="F18" s="21">
        <f>F20+cf!$B$3*F21+cf!$B$4*F22</f>
        <v>4.1550000000000002</v>
      </c>
      <c r="G18" s="21">
        <f>G20+cf!$B$3*G21+cf!$B$4*G22</f>
        <v>34.017999999999994</v>
      </c>
      <c r="H18" s="21">
        <f>H20+cf!$B$3*H21+cf!$B$4*H22</f>
        <v>4.3380000000000001</v>
      </c>
      <c r="I18" s="21">
        <f>I20+cf!$B$3*I21+cf!$B$4*I22</f>
        <v>9.8640000000000008</v>
      </c>
      <c r="J18" s="21">
        <f>J20+cf!$B$3*J21+cf!$B$4*J22</f>
        <v>6.2520000000000007</v>
      </c>
      <c r="K18" s="21">
        <f>K20+cf!$B$3*K21+cf!$B$4*K22</f>
        <v>17.033999999999999</v>
      </c>
      <c r="L18" s="21">
        <f>L20+cf!$B$3*L21+cf!$B$4*L22</f>
        <v>4.1509999999999998</v>
      </c>
      <c r="M18" s="21">
        <f>M20+cf!$B$3*M21+cf!$B$4*M22</f>
        <v>33.984000000000002</v>
      </c>
      <c r="N18" s="14">
        <f t="shared" si="0"/>
        <v>8.4523179999999982</v>
      </c>
      <c r="O18" s="21">
        <f>O20+cf!$B$3*O21+cf!$B$4*O22</f>
        <v>20.631</v>
      </c>
      <c r="P18" s="21">
        <f>P20+cf!$B$3*P21+cf!$B$4*P22</f>
        <v>20.631</v>
      </c>
      <c r="Q18" s="21">
        <f>Q20+cf!$B$3*Q21+cf!$B$4*Q22</f>
        <v>20.631</v>
      </c>
      <c r="R18" s="21">
        <f>R20+cf!$B$3*R21+cf!$B$4*R22</f>
        <v>20.631</v>
      </c>
      <c r="S18" s="21">
        <f>S20+cf!$B$3*S21+cf!$B$4*S22</f>
        <v>20.593</v>
      </c>
      <c r="T18" s="15">
        <f t="shared" si="1"/>
        <v>20.628720000000001</v>
      </c>
      <c r="U18" s="21">
        <f>U20+cf!$B$3*U21+cf!$B$4*U22</f>
        <v>42.864999999999995</v>
      </c>
      <c r="V18" s="21">
        <f>V20+cf!$B$3*V21+cf!$B$4*V22</f>
        <v>42.864999999999995</v>
      </c>
      <c r="W18" s="21">
        <f>W20+cf!$B$3*W21+cf!$B$4*W22</f>
        <v>42.864999999999995</v>
      </c>
      <c r="X18" s="14">
        <f t="shared" ref="X18" si="7">SUMPRODUCT(U$3:W$3,U18:W18)</f>
        <v>42.864999999999988</v>
      </c>
      <c r="Y18" s="14">
        <f t="shared" ref="Y18" si="8">$O$2/($O$2+$U$2)*T18+$U$2/($O$2+$U$2)*X18</f>
        <v>22.674645923399954</v>
      </c>
      <c r="Z18" s="21">
        <f>Z20+cf!$B$3*Z21+cf!$B$4*Z22</f>
        <v>2.6219999999999999</v>
      </c>
      <c r="AA18" s="21">
        <f>AA20+cf!$B$3*AA21+cf!$B$4*AA22</f>
        <v>2.6219999999999999</v>
      </c>
      <c r="AB18" s="14">
        <f t="shared" si="4"/>
        <v>2.6219999999999999</v>
      </c>
    </row>
    <row r="19" spans="1:28" x14ac:dyDescent="0.25">
      <c r="A19" s="1" t="s">
        <v>29</v>
      </c>
      <c r="B19" s="24" t="s">
        <v>1</v>
      </c>
      <c r="C19" s="20">
        <f>C20+cf!$C$3*C21+cf!$C$4*C22</f>
        <v>2.7709999999999999</v>
      </c>
      <c r="D19" s="20">
        <f>D20+cf!$C$3*D21+cf!$C$4*D22</f>
        <v>4.4639999999999995</v>
      </c>
      <c r="E19" s="20">
        <f>E20+cf!$C$3*E21+cf!$C$4*E22</f>
        <v>15.372</v>
      </c>
      <c r="F19" s="20">
        <f>F20+cf!$C$3*F21+cf!$C$4*F22</f>
        <v>3.7630000000000003</v>
      </c>
      <c r="G19" s="20">
        <f>G20+cf!$C$3*G21+cf!$C$4*G22</f>
        <v>30.716000000000001</v>
      </c>
      <c r="H19" s="20">
        <f>H20+cf!$C$3*H21+cf!$C$4*H22</f>
        <v>3.89</v>
      </c>
      <c r="I19" s="20">
        <f>I20+cf!$C$3*I21+cf!$C$4*I22</f>
        <v>8.913000000000002</v>
      </c>
      <c r="J19" s="20">
        <f>J20+cf!$C$3*J21+cf!$C$4*J22</f>
        <v>5.6360000000000001</v>
      </c>
      <c r="K19" s="20">
        <f>K20+cf!$C$3*K21+cf!$C$4*K22</f>
        <v>15.355</v>
      </c>
      <c r="L19" s="20">
        <f>L20+cf!$C$3*L21+cf!$C$4*L22</f>
        <v>3.7590000000000003</v>
      </c>
      <c r="M19" s="20">
        <f>M20+cf!$C$3*M21+cf!$C$4*M22</f>
        <v>30.682000000000002</v>
      </c>
      <c r="N19" s="14">
        <f t="shared" si="0"/>
        <v>7.6267400000000007</v>
      </c>
      <c r="O19" s="20">
        <f>O20+cf!$C$3*O21+cf!$C$4*O22</f>
        <v>18.616</v>
      </c>
      <c r="P19" s="20">
        <f>P20+cf!$C$3*P21+cf!$C$4*P22</f>
        <v>18.616</v>
      </c>
      <c r="Q19" s="20">
        <f>Q20+cf!$C$3*Q21+cf!$C$4*Q22</f>
        <v>18.616</v>
      </c>
      <c r="R19" s="20">
        <f>R20+cf!$C$3*R21+cf!$C$4*R22</f>
        <v>18.616</v>
      </c>
      <c r="S19" s="20">
        <f>S20+cf!$C$3*S21+cf!$C$4*S22</f>
        <v>18.577999999999999</v>
      </c>
      <c r="T19" s="15">
        <f t="shared" si="1"/>
        <v>18.613720000000001</v>
      </c>
      <c r="U19" s="20">
        <f>U20+cf!$C$3*U21+cf!$C$4*U22</f>
        <v>38.667000000000002</v>
      </c>
      <c r="V19" s="20">
        <f>V20+cf!$C$3*V21+cf!$C$4*V22</f>
        <v>38.667000000000002</v>
      </c>
      <c r="W19" s="20">
        <f>W20+cf!$C$3*W21+cf!$C$4*W22</f>
        <v>38.667000000000002</v>
      </c>
      <c r="X19" s="14">
        <f t="shared" si="2"/>
        <v>38.667000000000002</v>
      </c>
      <c r="Y19" s="14">
        <f t="shared" si="3"/>
        <v>20.458791450854097</v>
      </c>
      <c r="Z19" s="20">
        <f>Z20+cf!$C$3*Z21+cf!$C$4*Z22</f>
        <v>2.3420000000000001</v>
      </c>
      <c r="AA19" s="20">
        <f>AA20+cf!$C$3*AA21+cf!$C$4*AA22</f>
        <v>2.3420000000000001</v>
      </c>
      <c r="AB19" s="14">
        <f t="shared" si="4"/>
        <v>2.3420000000000001</v>
      </c>
    </row>
    <row r="20" spans="1:28" x14ac:dyDescent="0.25">
      <c r="A20" s="1" t="s">
        <v>3</v>
      </c>
      <c r="B20" s="24" t="s">
        <v>1</v>
      </c>
      <c r="C20" s="6">
        <v>2.6309999999999998</v>
      </c>
      <c r="D20" s="6">
        <v>4.2119999999999997</v>
      </c>
      <c r="E20" s="6">
        <v>14.266999999999999</v>
      </c>
      <c r="F20" s="6">
        <v>3.5670000000000002</v>
      </c>
      <c r="G20" s="6">
        <v>28.533999999999999</v>
      </c>
      <c r="H20" s="6">
        <v>3.6659999999999999</v>
      </c>
      <c r="I20" s="6">
        <v>8.1720000000000006</v>
      </c>
      <c r="J20" s="6">
        <v>5.3280000000000003</v>
      </c>
      <c r="K20" s="6">
        <v>14.25</v>
      </c>
      <c r="L20" s="6">
        <v>3.5630000000000002</v>
      </c>
      <c r="M20" s="7">
        <v>28.5</v>
      </c>
      <c r="N20" s="14">
        <f t="shared" si="0"/>
        <v>7.1316459999999999</v>
      </c>
      <c r="O20" s="6">
        <v>17.343</v>
      </c>
      <c r="P20" s="6">
        <v>17.343</v>
      </c>
      <c r="Q20" s="6">
        <v>17.343</v>
      </c>
      <c r="R20" s="6">
        <v>17.343</v>
      </c>
      <c r="S20" s="7">
        <v>17.305</v>
      </c>
      <c r="T20" s="15">
        <f t="shared" si="1"/>
        <v>17.340720000000001</v>
      </c>
      <c r="U20" s="6">
        <v>36.036999999999999</v>
      </c>
      <c r="V20" s="6">
        <v>36.036999999999999</v>
      </c>
      <c r="W20" s="7">
        <v>36.036999999999999</v>
      </c>
      <c r="X20" s="14">
        <f t="shared" si="2"/>
        <v>36.036999999999999</v>
      </c>
      <c r="Y20" s="14">
        <f t="shared" si="3"/>
        <v>19.06093596792018</v>
      </c>
      <c r="Z20" s="6">
        <v>2.202</v>
      </c>
      <c r="AA20" s="10">
        <v>2.202</v>
      </c>
      <c r="AB20" s="14">
        <f t="shared" si="4"/>
        <v>2.202</v>
      </c>
    </row>
    <row r="21" spans="1:28" x14ac:dyDescent="0.25">
      <c r="A21" s="1" t="s">
        <v>4</v>
      </c>
      <c r="B21" s="24" t="s">
        <v>1</v>
      </c>
      <c r="C21" s="6">
        <v>5.0000000000000001E-3</v>
      </c>
      <c r="D21" s="6">
        <v>8.9999999999999993E-3</v>
      </c>
      <c r="E21" s="6">
        <v>0.03</v>
      </c>
      <c r="F21" s="6">
        <v>7.0000000000000001E-3</v>
      </c>
      <c r="G21" s="6">
        <v>5.8999999999999997E-2</v>
      </c>
      <c r="H21" s="6">
        <v>8.0000000000000002E-3</v>
      </c>
      <c r="I21" s="6">
        <v>1.7000000000000001E-2</v>
      </c>
      <c r="J21" s="6">
        <v>1.0999999999999999E-2</v>
      </c>
      <c r="K21" s="6">
        <v>0.03</v>
      </c>
      <c r="L21" s="6">
        <v>7.0000000000000001E-3</v>
      </c>
      <c r="M21" s="7">
        <v>5.8999999999999997E-2</v>
      </c>
      <c r="N21" s="14">
        <f t="shared" si="0"/>
        <v>1.4747999999999997E-2</v>
      </c>
      <c r="O21" s="6">
        <v>3.5999999999999997E-2</v>
      </c>
      <c r="P21" s="6">
        <v>3.5999999999999997E-2</v>
      </c>
      <c r="Q21" s="6">
        <v>3.5999999999999997E-2</v>
      </c>
      <c r="R21" s="6">
        <v>3.5999999999999997E-2</v>
      </c>
      <c r="S21" s="7">
        <v>3.5999999999999997E-2</v>
      </c>
      <c r="T21" s="15">
        <f t="shared" si="1"/>
        <v>3.5999999999999997E-2</v>
      </c>
      <c r="U21" s="6">
        <v>7.4999999999999997E-2</v>
      </c>
      <c r="V21" s="6">
        <v>7.4999999999999997E-2</v>
      </c>
      <c r="W21" s="7">
        <v>7.4999999999999997E-2</v>
      </c>
      <c r="X21" s="14">
        <f t="shared" si="2"/>
        <v>7.5000000000000011E-2</v>
      </c>
      <c r="Y21" s="14">
        <f t="shared" si="3"/>
        <v>3.9588330017997539E-2</v>
      </c>
      <c r="Z21" s="6">
        <v>5.0000000000000001E-3</v>
      </c>
      <c r="AA21" s="10">
        <v>5.0000000000000001E-3</v>
      </c>
      <c r="AB21" s="14">
        <f t="shared" si="4"/>
        <v>5.0000000000000001E-3</v>
      </c>
    </row>
    <row r="22" spans="1:28" x14ac:dyDescent="0.25">
      <c r="A22" s="1" t="s">
        <v>5</v>
      </c>
      <c r="B22" s="24" t="s">
        <v>1</v>
      </c>
      <c r="C22" s="6">
        <v>0</v>
      </c>
      <c r="D22" s="6">
        <v>0</v>
      </c>
      <c r="E22" s="6">
        <v>1E-3</v>
      </c>
      <c r="F22" s="6">
        <v>0</v>
      </c>
      <c r="G22" s="6">
        <v>2E-3</v>
      </c>
      <c r="H22" s="6">
        <v>0</v>
      </c>
      <c r="I22" s="6">
        <v>1E-3</v>
      </c>
      <c r="J22" s="6">
        <v>0</v>
      </c>
      <c r="K22" s="6">
        <v>1E-3</v>
      </c>
      <c r="L22" s="6">
        <v>0</v>
      </c>
      <c r="M22" s="7">
        <v>2E-3</v>
      </c>
      <c r="N22" s="14">
        <f t="shared" si="0"/>
        <v>3.0999999999999995E-4</v>
      </c>
      <c r="O22" s="6">
        <v>1E-3</v>
      </c>
      <c r="P22" s="6">
        <v>1E-3</v>
      </c>
      <c r="Q22" s="6">
        <v>1E-3</v>
      </c>
      <c r="R22" s="6">
        <v>1E-3</v>
      </c>
      <c r="S22" s="7">
        <v>1E-3</v>
      </c>
      <c r="T22" s="15">
        <f t="shared" si="1"/>
        <v>1E-3</v>
      </c>
      <c r="U22" s="6">
        <v>2E-3</v>
      </c>
      <c r="V22" s="6">
        <v>2E-3</v>
      </c>
      <c r="W22" s="7">
        <v>2E-3</v>
      </c>
      <c r="X22" s="14">
        <f t="shared" si="2"/>
        <v>2E-3</v>
      </c>
      <c r="Y22" s="14">
        <f t="shared" si="3"/>
        <v>1.0920084619999368E-3</v>
      </c>
      <c r="Z22" s="6">
        <v>0</v>
      </c>
      <c r="AA22" s="10">
        <v>0</v>
      </c>
      <c r="AB22" s="14">
        <f t="shared" si="4"/>
        <v>0</v>
      </c>
    </row>
    <row r="23" spans="1:28" x14ac:dyDescent="0.25">
      <c r="A23" s="16" t="s">
        <v>2</v>
      </c>
      <c r="B23" s="26" t="s">
        <v>2</v>
      </c>
      <c r="C23" s="39" t="s">
        <v>54</v>
      </c>
      <c r="D23" s="40"/>
      <c r="E23" s="40"/>
      <c r="F23" s="40"/>
      <c r="G23" s="40"/>
      <c r="H23" s="40"/>
      <c r="I23" s="40"/>
      <c r="J23" s="40"/>
      <c r="K23" s="40"/>
      <c r="L23" s="40"/>
      <c r="M23" s="41"/>
      <c r="N23" s="14">
        <f t="shared" si="0"/>
        <v>0</v>
      </c>
      <c r="O23" s="39" t="s">
        <v>54</v>
      </c>
      <c r="P23" s="40"/>
      <c r="Q23" s="40"/>
      <c r="R23" s="40"/>
      <c r="S23" s="41"/>
      <c r="T23" s="15">
        <f t="shared" si="1"/>
        <v>0</v>
      </c>
      <c r="U23" s="39" t="s">
        <v>54</v>
      </c>
      <c r="V23" s="40"/>
      <c r="W23" s="41"/>
      <c r="X23" s="14">
        <f t="shared" si="2"/>
        <v>0</v>
      </c>
      <c r="Y23" s="14">
        <f t="shared" si="3"/>
        <v>0</v>
      </c>
      <c r="Z23" s="39" t="s">
        <v>54</v>
      </c>
      <c r="AA23" s="40"/>
      <c r="AB23" s="14">
        <f t="shared" si="4"/>
        <v>0</v>
      </c>
    </row>
    <row r="24" spans="1:28" x14ac:dyDescent="0.25">
      <c r="A24" s="16" t="s">
        <v>30</v>
      </c>
      <c r="B24" s="24" t="s">
        <v>1</v>
      </c>
      <c r="C24" s="21">
        <f>C26+cf!$B$3*C27+cf!$B$4*C28</f>
        <v>21.770999999999997</v>
      </c>
      <c r="D24" s="21">
        <f>D26+cf!$B$3*D27+cf!$B$4*D28</f>
        <v>23.604000000000003</v>
      </c>
      <c r="E24" s="21">
        <f>E26+cf!$B$3*E27+cf!$B$4*E28</f>
        <v>34.499000000000002</v>
      </c>
      <c r="F24" s="21">
        <f>F26+cf!$B$3*F27+cf!$B$4*F28</f>
        <v>21.602999999999998</v>
      </c>
      <c r="G24" s="21">
        <f>G26+cf!$B$3*G27+cf!$B$4*G28</f>
        <v>51.466000000000008</v>
      </c>
      <c r="H24" s="21">
        <f>H26+cf!$B$3*H27+cf!$B$4*H28</f>
        <v>8.73</v>
      </c>
      <c r="I24" s="21">
        <f>I26+cf!$B$3*I27+cf!$B$4*I28</f>
        <v>116.7</v>
      </c>
      <c r="J24" s="21">
        <f>J26+cf!$B$3*J27+cf!$B$4*J28</f>
        <v>8.0640000000000001</v>
      </c>
      <c r="K24" s="21">
        <f>K26+cf!$B$3*K27+cf!$B$4*K28</f>
        <v>40.217999999999996</v>
      </c>
      <c r="L24" s="21">
        <f>L26+cf!$B$3*L27+cf!$B$4*L28</f>
        <v>27.682999999999996</v>
      </c>
      <c r="M24" s="21">
        <f>M26+cf!$B$3*M27+cf!$B$4*M28</f>
        <v>57.25200000000001</v>
      </c>
      <c r="N24" s="14">
        <f t="shared" si="0"/>
        <v>25.026189999999993</v>
      </c>
      <c r="O24" s="21">
        <f>O26+cf!$B$3*O27+cf!$B$4*O28</f>
        <v>360.68700000000001</v>
      </c>
      <c r="P24" s="21">
        <f>P26+cf!$B$3*P27+cf!$B$4*P28</f>
        <v>418.28699999999998</v>
      </c>
      <c r="Q24" s="21">
        <f>Q26+cf!$B$3*Q27+cf!$B$4*Q28</f>
        <v>367.77800000000008</v>
      </c>
      <c r="R24" s="21">
        <f>R26+cf!$B$3*R27+cf!$B$4*R28</f>
        <v>457.81500000000005</v>
      </c>
      <c r="S24" s="21">
        <f>S26+cf!$B$3*S27+cf!$B$4*S28</f>
        <v>309.26700000000005</v>
      </c>
      <c r="T24" s="15">
        <f t="shared" si="1"/>
        <v>399.00045</v>
      </c>
      <c r="U24" s="21">
        <f>U26+cf!$B$3*U27+cf!$B$4*U28</f>
        <v>319.51299999999998</v>
      </c>
      <c r="V24" s="21">
        <f>V26+cf!$B$3*V27+cf!$B$4*V28</f>
        <v>328.08100000000007</v>
      </c>
      <c r="W24" s="21">
        <f>W26+cf!$B$3*W27+cf!$B$4*W28</f>
        <v>262.23099999999999</v>
      </c>
      <c r="X24" s="14">
        <f t="shared" ref="X24" si="9">SUMPRODUCT(U$3:W$3,U24:W24)</f>
        <v>323.27320000000003</v>
      </c>
      <c r="Y24" s="14">
        <f t="shared" ref="Y24" si="10">$O$2/($O$2+$U$2)*T24+$U$2/($O$2+$U$2)*X24</f>
        <v>392.03290219601524</v>
      </c>
      <c r="Z24" s="21">
        <f>Z26+cf!$B$3*Z27+cf!$B$4*Z28</f>
        <v>151.93799999999999</v>
      </c>
      <c r="AA24" s="21">
        <f>AA26+cf!$B$3*AA27+cf!$B$4*AA28</f>
        <v>141.654</v>
      </c>
      <c r="AB24" s="14">
        <f t="shared" si="4"/>
        <v>146.69315999999998</v>
      </c>
    </row>
    <row r="25" spans="1:28" x14ac:dyDescent="0.25">
      <c r="A25" s="1" t="s">
        <v>29</v>
      </c>
      <c r="B25" s="24" t="s">
        <v>1</v>
      </c>
      <c r="C25" s="20">
        <f>C26+cf!$C$3*C27+cf!$C$4*C28</f>
        <v>18.253999999999998</v>
      </c>
      <c r="D25" s="20">
        <f>D26+cf!$C$3*D27+cf!$C$4*D28</f>
        <v>19.919</v>
      </c>
      <c r="E25" s="20">
        <f>E26+cf!$C$3*E27+cf!$C$4*E28</f>
        <v>29.806999999999999</v>
      </c>
      <c r="F25" s="20">
        <f>F26+cf!$C$3*F27+cf!$C$4*F28</f>
        <v>18.198</v>
      </c>
      <c r="G25" s="20">
        <f>G26+cf!$C$3*G27+cf!$C$4*G28</f>
        <v>45.151000000000003</v>
      </c>
      <c r="H25" s="20">
        <f>H26+cf!$C$3*H27+cf!$C$4*H28</f>
        <v>8.1859999999999999</v>
      </c>
      <c r="I25" s="20">
        <f>I26+cf!$C$3*I27+cf!$C$4*I28</f>
        <v>51.970999999999997</v>
      </c>
      <c r="J25" s="20">
        <f>J26+cf!$C$3*J27+cf!$C$4*J28</f>
        <v>6.9480000000000004</v>
      </c>
      <c r="K25" s="20">
        <f>K26+cf!$C$3*K27+cf!$C$4*K28</f>
        <v>34.966000000000001</v>
      </c>
      <c r="L25" s="20">
        <f>L26+cf!$C$3*L27+cf!$C$4*L28</f>
        <v>23.662999999999997</v>
      </c>
      <c r="M25" s="20">
        <f>M26+cf!$C$3*M27+cf!$C$4*M28</f>
        <v>50.321000000000005</v>
      </c>
      <c r="N25" s="14">
        <f t="shared" si="0"/>
        <v>21.397019999999998</v>
      </c>
      <c r="O25" s="20">
        <f>O26+cf!$C$3*O27+cf!$C$4*O28</f>
        <v>166.48600000000002</v>
      </c>
      <c r="P25" s="20">
        <f>P26+cf!$C$3*P27+cf!$C$4*P28</f>
        <v>191.63799999999998</v>
      </c>
      <c r="Q25" s="20">
        <f>Q26+cf!$C$3*Q27+cf!$C$4*Q28</f>
        <v>137.00899999999999</v>
      </c>
      <c r="R25" s="20">
        <f>R26+cf!$C$3*R27+cf!$C$4*R28</f>
        <v>209.30799999999999</v>
      </c>
      <c r="S25" s="20">
        <f>S26+cf!$C$3*S27+cf!$C$4*S28</f>
        <v>116.858</v>
      </c>
      <c r="T25" s="15">
        <f t="shared" si="1"/>
        <v>172.83595</v>
      </c>
      <c r="U25" s="20">
        <f>U26+cf!$C$3*U27+cf!$C$4*U28</f>
        <v>169.45400000000001</v>
      </c>
      <c r="V25" s="20">
        <f>V26+cf!$C$3*V27+cf!$C$4*V28</f>
        <v>136.625</v>
      </c>
      <c r="W25" s="20">
        <f>W26+cf!$C$3*W27+cf!$C$4*W28</f>
        <v>113.613</v>
      </c>
      <c r="X25" s="14">
        <f t="shared" si="2"/>
        <v>138.52717999999999</v>
      </c>
      <c r="Y25" s="14">
        <f t="shared" si="3"/>
        <v>169.67925283919044</v>
      </c>
      <c r="Z25" s="20">
        <f>Z26+cf!$C$3*Z27+cf!$C$4*Z28</f>
        <v>143.42500000000001</v>
      </c>
      <c r="AA25" s="20">
        <f>AA26+cf!$C$3*AA27+cf!$C$4*AA28</f>
        <v>109.34899999999999</v>
      </c>
      <c r="AB25" s="14">
        <f t="shared" si="4"/>
        <v>126.04624</v>
      </c>
    </row>
    <row r="26" spans="1:28" x14ac:dyDescent="0.25">
      <c r="A26" s="1" t="s">
        <v>3</v>
      </c>
      <c r="B26" s="24" t="s">
        <v>1</v>
      </c>
      <c r="C26" s="6">
        <v>13.574999999999999</v>
      </c>
      <c r="D26" s="6">
        <v>15.156000000000001</v>
      </c>
      <c r="E26" s="6">
        <v>24.274999999999999</v>
      </c>
      <c r="F26" s="6">
        <v>13.574999999999999</v>
      </c>
      <c r="G26" s="6">
        <v>38.542000000000002</v>
      </c>
      <c r="H26" s="6">
        <v>3.6659999999999999</v>
      </c>
      <c r="I26" s="6">
        <v>17.748000000000001</v>
      </c>
      <c r="J26" s="6">
        <v>5.3280000000000003</v>
      </c>
      <c r="K26" s="6">
        <v>29.154</v>
      </c>
      <c r="L26" s="6">
        <v>18.466999999999999</v>
      </c>
      <c r="M26" s="7">
        <v>43.404000000000003</v>
      </c>
      <c r="N26" s="14">
        <f t="shared" si="0"/>
        <v>16.826013999999997</v>
      </c>
      <c r="O26" s="6">
        <v>37.790999999999997</v>
      </c>
      <c r="P26" s="6">
        <v>38.222999999999999</v>
      </c>
      <c r="Q26" s="6">
        <v>19.765999999999998</v>
      </c>
      <c r="R26" s="6">
        <v>20.007000000000001</v>
      </c>
      <c r="S26" s="7">
        <v>18.795000000000002</v>
      </c>
      <c r="T26" s="15">
        <f t="shared" si="1"/>
        <v>30.044250000000002</v>
      </c>
      <c r="U26" s="6">
        <v>59.113</v>
      </c>
      <c r="V26" s="6">
        <v>38.773000000000003</v>
      </c>
      <c r="W26" s="7">
        <v>37.710999999999999</v>
      </c>
      <c r="X26" s="14">
        <f t="shared" si="2"/>
        <v>40.743279999999999</v>
      </c>
      <c r="Y26" s="14">
        <f t="shared" si="3"/>
        <v>31.028651295191185</v>
      </c>
      <c r="Z26" s="6">
        <v>79.962000000000003</v>
      </c>
      <c r="AA26" s="10">
        <v>61.601999999999997</v>
      </c>
      <c r="AB26" s="14">
        <f t="shared" si="4"/>
        <v>70.598399999999998</v>
      </c>
    </row>
    <row r="27" spans="1:28" x14ac:dyDescent="0.25">
      <c r="A27" s="1" t="s">
        <v>4</v>
      </c>
      <c r="B27" s="24" t="s">
        <v>1</v>
      </c>
      <c r="C27" s="6">
        <v>6.3E-2</v>
      </c>
      <c r="D27" s="6">
        <v>6.6000000000000003E-2</v>
      </c>
      <c r="E27" s="6">
        <v>8.4000000000000005E-2</v>
      </c>
      <c r="F27" s="6">
        <v>6.0999999999999999E-2</v>
      </c>
      <c r="G27" s="6">
        <v>0.113</v>
      </c>
      <c r="H27" s="6">
        <v>0.01</v>
      </c>
      <c r="I27" s="6">
        <v>1.1559999999999999</v>
      </c>
      <c r="J27" s="6">
        <v>0.02</v>
      </c>
      <c r="K27" s="6">
        <v>9.4E-2</v>
      </c>
      <c r="L27" s="6">
        <v>7.1999999999999995E-2</v>
      </c>
      <c r="M27" s="7">
        <v>0.124</v>
      </c>
      <c r="N27" s="14">
        <f t="shared" si="0"/>
        <v>6.4991999999999939E-2</v>
      </c>
      <c r="O27" s="6">
        <v>3.47</v>
      </c>
      <c r="P27" s="6">
        <v>4.05</v>
      </c>
      <c r="Q27" s="6">
        <v>4.1210000000000004</v>
      </c>
      <c r="R27" s="6">
        <v>4.4420000000000002</v>
      </c>
      <c r="S27" s="7">
        <v>3.4359999999999999</v>
      </c>
      <c r="T27" s="15">
        <f t="shared" si="1"/>
        <v>4.0406500000000003</v>
      </c>
      <c r="U27" s="6">
        <v>2.6819999999999999</v>
      </c>
      <c r="V27" s="6">
        <v>3.419</v>
      </c>
      <c r="W27" s="7">
        <v>2.6539999999999999</v>
      </c>
      <c r="X27" s="14">
        <f t="shared" si="2"/>
        <v>3.2993999999999999</v>
      </c>
      <c r="Y27" s="14">
        <f t="shared" si="3"/>
        <v>3.9724487275425471</v>
      </c>
      <c r="Z27" s="6">
        <v>0.156</v>
      </c>
      <c r="AA27" s="10">
        <v>0.57899999999999996</v>
      </c>
      <c r="AB27" s="14">
        <f t="shared" si="4"/>
        <v>0.37173</v>
      </c>
    </row>
    <row r="28" spans="1:28" x14ac:dyDescent="0.25">
      <c r="A28" s="1" t="s">
        <v>5</v>
      </c>
      <c r="B28" s="24" t="s">
        <v>1</v>
      </c>
      <c r="C28" s="6">
        <v>1.0999999999999999E-2</v>
      </c>
      <c r="D28" s="6">
        <v>1.0999999999999999E-2</v>
      </c>
      <c r="E28" s="6">
        <v>1.2E-2</v>
      </c>
      <c r="F28" s="6">
        <v>1.0999999999999999E-2</v>
      </c>
      <c r="G28" s="6">
        <v>1.2999999999999999E-2</v>
      </c>
      <c r="H28" s="6">
        <v>1.6E-2</v>
      </c>
      <c r="I28" s="6">
        <v>7.0000000000000001E-3</v>
      </c>
      <c r="J28" s="6">
        <v>4.0000000000000001E-3</v>
      </c>
      <c r="K28" s="6">
        <v>1.2E-2</v>
      </c>
      <c r="L28" s="6">
        <v>1.2E-2</v>
      </c>
      <c r="M28" s="7">
        <v>1.2999999999999999E-2</v>
      </c>
      <c r="N28" s="14">
        <f t="shared" si="0"/>
        <v>1.0381999999999999E-2</v>
      </c>
      <c r="O28" s="6">
        <v>0.11899999999999999</v>
      </c>
      <c r="P28" s="6">
        <v>0.151</v>
      </c>
      <c r="Q28" s="6">
        <v>7.0000000000000001E-3</v>
      </c>
      <c r="R28" s="6">
        <v>0.245</v>
      </c>
      <c r="S28" s="7">
        <v>7.0000000000000001E-3</v>
      </c>
      <c r="T28" s="15">
        <f t="shared" si="1"/>
        <v>0.1119</v>
      </c>
      <c r="U28" s="6">
        <v>0.13300000000000001</v>
      </c>
      <c r="V28" s="6">
        <v>8.0000000000000002E-3</v>
      </c>
      <c r="W28" s="7">
        <v>6.0000000000000001E-3</v>
      </c>
      <c r="X28" s="14">
        <f t="shared" si="2"/>
        <v>2.0380000000000002E-2</v>
      </c>
      <c r="Y28" s="14">
        <f t="shared" si="3"/>
        <v>0.10347938555776579</v>
      </c>
      <c r="Z28" s="6">
        <v>0.223</v>
      </c>
      <c r="AA28" s="10">
        <v>0.11899999999999999</v>
      </c>
      <c r="AB28" s="14">
        <f t="shared" si="4"/>
        <v>0.16996</v>
      </c>
    </row>
  </sheetData>
  <mergeCells count="24">
    <mergeCell ref="U11:W11"/>
    <mergeCell ref="U17:W17"/>
    <mergeCell ref="U23:W23"/>
    <mergeCell ref="Z5:AA5"/>
    <mergeCell ref="Z11:AA11"/>
    <mergeCell ref="Z17:AA17"/>
    <mergeCell ref="Z23:AA23"/>
    <mergeCell ref="U5:W5"/>
    <mergeCell ref="Z2:AA2"/>
    <mergeCell ref="Z1:AA1"/>
    <mergeCell ref="C5:M5"/>
    <mergeCell ref="C17:M17"/>
    <mergeCell ref="C23:M23"/>
    <mergeCell ref="O5:S5"/>
    <mergeCell ref="C11:M11"/>
    <mergeCell ref="O11:S11"/>
    <mergeCell ref="O17:S17"/>
    <mergeCell ref="O23:S23"/>
    <mergeCell ref="C1:M1"/>
    <mergeCell ref="C2:M2"/>
    <mergeCell ref="O2:S2"/>
    <mergeCell ref="O1:S1"/>
    <mergeCell ref="U1:W1"/>
    <mergeCell ref="U2:W2"/>
  </mergeCells>
  <pageMargins left="0.7" right="0.7" top="0.78740157499999996" bottom="0.78740157499999996" header="0.3" footer="0.3"/>
  <ignoredErrors>
    <ignoredError sqref="N8:T10 N6:N7 T6:T7 N14:T16 N12:N13 T12:T13 N20:T22 N18:N19 T18:T19 N24:N25 T24:T25 N11 P11:T11 N17 P17:T17 N23 P23:T23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"/>
  <sheetViews>
    <sheetView workbookViewId="0">
      <selection activeCell="C18" sqref="C18"/>
    </sheetView>
  </sheetViews>
  <sheetFormatPr baseColWidth="10" defaultRowHeight="15" x14ac:dyDescent="0.25"/>
  <sheetData>
    <row r="1" spans="1:3" x14ac:dyDescent="0.25">
      <c r="A1" s="22" t="s">
        <v>31</v>
      </c>
      <c r="B1" s="27" t="s">
        <v>30</v>
      </c>
      <c r="C1" s="27" t="s">
        <v>29</v>
      </c>
    </row>
    <row r="2" spans="1:3" x14ac:dyDescent="0.25">
      <c r="A2" s="1" t="s">
        <v>3</v>
      </c>
      <c r="B2" s="28">
        <v>1</v>
      </c>
      <c r="C2" s="28">
        <v>1</v>
      </c>
    </row>
    <row r="3" spans="1:3" x14ac:dyDescent="0.25">
      <c r="A3" s="1" t="s">
        <v>4</v>
      </c>
      <c r="B3" s="28">
        <v>84</v>
      </c>
      <c r="C3" s="28">
        <v>28</v>
      </c>
    </row>
    <row r="4" spans="1:3" x14ac:dyDescent="0.25">
      <c r="A4" s="1" t="s">
        <v>5</v>
      </c>
      <c r="B4" s="28">
        <v>264</v>
      </c>
      <c r="C4" s="28">
        <v>265</v>
      </c>
    </row>
    <row r="6" spans="1:3" x14ac:dyDescent="0.25">
      <c r="A6" s="23" t="s">
        <v>32</v>
      </c>
    </row>
    <row r="7" spans="1:3" x14ac:dyDescent="0.25">
      <c r="A7" t="s">
        <v>33</v>
      </c>
    </row>
  </sheetData>
  <hyperlinks>
    <hyperlink ref="A6" r:id="rId1"/>
  </hyperlinks>
  <pageMargins left="0.7" right="0.7" top="0.78740157499999996" bottom="0.78740157499999996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ef_pe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2023-08-20T12:26:30Z</dcterms:modified>
</cp:coreProperties>
</file>