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HEETS\EXCEL\laxmi_data_excel\"/>
    </mc:Choice>
  </mc:AlternateContent>
  <bookViews>
    <workbookView xWindow="0" yWindow="0" windowWidth="20490" windowHeight="7050" activeTab="6"/>
  </bookViews>
  <sheets>
    <sheet name="EX01" sheetId="2" r:id="rId1"/>
    <sheet name="EX02" sheetId="3" r:id="rId2"/>
    <sheet name="EX03" sheetId="4" r:id="rId3"/>
    <sheet name="EX04" sheetId="5" r:id="rId4"/>
    <sheet name="EX05" sheetId="6" r:id="rId5"/>
    <sheet name="EX06" sheetId="1" r:id="rId6"/>
    <sheet name="EX07" sheetId="9" r:id="rId7"/>
    <sheet name="Q1" sheetId="7" r:id="rId8"/>
    <sheet name="Q2" sheetId="8" r:id="rId9"/>
    <sheet name="EX08" sheetId="10" r:id="rId10"/>
    <sheet name="Sheet11" sheetId="11" r:id="rId11"/>
    <sheet name="Sheet2" sheetId="13" r:id="rId12"/>
    <sheet name="ex9" sheetId="14" r:id="rId13"/>
  </sheets>
  <definedNames>
    <definedName name="_xlnm._FilterDatabase" localSheetId="5" hidden="1">'EX06'!$A$1:$G$311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9" l="1"/>
  <c r="G13" i="9"/>
  <c r="C2" i="9"/>
  <c r="C3" i="9"/>
  <c r="C4" i="9"/>
  <c r="C5" i="9"/>
  <c r="C6" i="9"/>
  <c r="C7" i="9"/>
  <c r="C8" i="9"/>
  <c r="G16" i="9" l="1"/>
  <c r="G15" i="9"/>
  <c r="J14" i="1" l="1"/>
  <c r="K13" i="1"/>
  <c r="L13" i="1"/>
  <c r="M13" i="1"/>
  <c r="K14" i="1"/>
  <c r="L14" i="1"/>
  <c r="M14" i="1"/>
  <c r="K15" i="1"/>
  <c r="L15" i="1"/>
  <c r="M15" i="1"/>
  <c r="J15" i="1"/>
  <c r="L2" i="1"/>
  <c r="M2" i="1"/>
  <c r="L3" i="1"/>
  <c r="M3" i="1"/>
  <c r="L4" i="1"/>
  <c r="M4" i="1"/>
  <c r="K3" i="1"/>
  <c r="K4" i="1"/>
  <c r="K2" i="1"/>
  <c r="L3" i="6"/>
  <c r="M9" i="3"/>
  <c r="M3" i="3" l="1"/>
  <c r="I8" i="2"/>
  <c r="K9" i="2"/>
  <c r="K8" i="2"/>
  <c r="J9" i="2"/>
  <c r="J8" i="2"/>
  <c r="J10" i="2"/>
  <c r="J11" i="2"/>
  <c r="I9" i="2"/>
  <c r="I10" i="2"/>
  <c r="I11" i="2"/>
  <c r="M11" i="2"/>
  <c r="L11" i="2"/>
  <c r="K11" i="2"/>
  <c r="M10" i="2"/>
  <c r="L10" i="2"/>
  <c r="K10" i="2"/>
  <c r="M9" i="2"/>
  <c r="L9" i="2"/>
  <c r="M8" i="2"/>
  <c r="L8" i="2"/>
  <c r="I2" i="2"/>
  <c r="K2" i="2"/>
  <c r="L2" i="2"/>
  <c r="M2" i="2"/>
  <c r="K3" i="2"/>
  <c r="L3" i="2"/>
  <c r="M3" i="2"/>
  <c r="K4" i="2"/>
  <c r="L4" i="2"/>
  <c r="M4" i="2"/>
  <c r="K5" i="2"/>
  <c r="L5" i="2"/>
  <c r="M5" i="2"/>
  <c r="J2" i="2"/>
  <c r="J3" i="2"/>
  <c r="J4" i="2"/>
  <c r="J5" i="2"/>
  <c r="I3" i="2"/>
  <c r="I4" i="2"/>
  <c r="I5" i="2"/>
  <c r="E4" i="14" l="1"/>
  <c r="C2" i="14"/>
  <c r="E5" i="14" s="1"/>
  <c r="C8" i="14"/>
  <c r="C11" i="14"/>
  <c r="C10" i="14"/>
  <c r="C4" i="14"/>
  <c r="C3" i="14"/>
  <c r="C7" i="14"/>
  <c r="C6" i="14"/>
  <c r="C5" i="14"/>
  <c r="C9" i="14"/>
  <c r="H6" i="10"/>
  <c r="G3" i="10"/>
  <c r="G2" i="10"/>
  <c r="H2" i="10"/>
  <c r="I14" i="7"/>
  <c r="G14" i="9"/>
  <c r="N13" i="1"/>
  <c r="K9" i="1"/>
  <c r="L8" i="6"/>
  <c r="L9" i="6"/>
  <c r="L10" i="6"/>
  <c r="L4" i="6"/>
  <c r="L5" i="6"/>
  <c r="L6" i="6"/>
  <c r="L7" i="6"/>
  <c r="G71" i="11" l="1"/>
  <c r="H71" i="11"/>
  <c r="F13" i="13" l="1"/>
  <c r="G11" i="13"/>
  <c r="G2" i="13" l="1"/>
  <c r="C2" i="13"/>
  <c r="H2" i="13"/>
  <c r="I2" i="13"/>
  <c r="H3" i="13"/>
  <c r="I3" i="13"/>
  <c r="H4" i="13"/>
  <c r="I4" i="13"/>
  <c r="H5" i="13"/>
  <c r="I5" i="13"/>
  <c r="G3" i="13"/>
  <c r="G4" i="13"/>
  <c r="G5" i="13"/>
  <c r="C4" i="13"/>
  <c r="C3" i="13"/>
  <c r="C5" i="13"/>
  <c r="C6" i="13"/>
  <c r="P3" i="8" l="1"/>
  <c r="P4" i="8"/>
  <c r="P5" i="8"/>
  <c r="P6" i="8"/>
  <c r="P7" i="8"/>
  <c r="P8" i="8"/>
  <c r="N4" i="6"/>
  <c r="N5" i="6"/>
  <c r="N6" i="6"/>
  <c r="N7" i="6"/>
  <c r="N8" i="6"/>
  <c r="N9" i="6"/>
  <c r="N10" i="6"/>
  <c r="N3" i="6"/>
  <c r="O3" i="6"/>
  <c r="O4" i="8" l="1"/>
  <c r="O5" i="8"/>
  <c r="O6" i="8"/>
  <c r="O7" i="8"/>
  <c r="O8" i="8"/>
  <c r="O3" i="8" l="1"/>
  <c r="H58" i="11" l="1"/>
  <c r="G43" i="11"/>
  <c r="G31" i="11"/>
  <c r="H31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" i="11"/>
  <c r="G4" i="10"/>
  <c r="H4" i="10" s="1"/>
  <c r="H3" i="10"/>
  <c r="J2" i="10"/>
  <c r="C16" i="6" l="1"/>
  <c r="O2" i="4" l="1"/>
  <c r="G4" i="4"/>
  <c r="G3" i="4"/>
</calcChain>
</file>

<file path=xl/sharedStrings.xml><?xml version="1.0" encoding="utf-8"?>
<sst xmlns="http://schemas.openxmlformats.org/spreadsheetml/2006/main" count="1410" uniqueCount="454">
  <si>
    <t>S.No</t>
  </si>
  <si>
    <t>DATE</t>
  </si>
  <si>
    <t>Name of Employee</t>
  </si>
  <si>
    <t>Designation</t>
  </si>
  <si>
    <t>State</t>
  </si>
  <si>
    <t>AMIT PANDEY</t>
  </si>
  <si>
    <t>SALES</t>
  </si>
  <si>
    <t>TSE</t>
  </si>
  <si>
    <t>DELHI</t>
  </si>
  <si>
    <t>SOHAN SINGH KANDARI</t>
  </si>
  <si>
    <t>SHIV PUJAN YADAV</t>
  </si>
  <si>
    <t>NAGENDRA BIR SINGH</t>
  </si>
  <si>
    <t>GUJARAT</t>
  </si>
  <si>
    <t>PREM KUMAR SHRESHTHA</t>
  </si>
  <si>
    <t>MUMTAZ ALI</t>
  </si>
  <si>
    <t>RAJ KUMAR CHAUDHARY</t>
  </si>
  <si>
    <t>SANJEEV KUMAR MISHRA</t>
  </si>
  <si>
    <t>SUKH RAM</t>
  </si>
  <si>
    <t>RAM BILAS</t>
  </si>
  <si>
    <t>KAMAL KANT SHARMA</t>
  </si>
  <si>
    <t>HEMANT SINGH</t>
  </si>
  <si>
    <t>ANAND JAIN</t>
  </si>
  <si>
    <t>KUBER NATH PANDEY</t>
  </si>
  <si>
    <t>VIJAY KUMAR GAUR</t>
  </si>
  <si>
    <t>G NATRAJ DORA</t>
  </si>
  <si>
    <t>RAM GULAM KAMAT</t>
  </si>
  <si>
    <t>VIRENDRA SINGH RANA</t>
  </si>
  <si>
    <t>SANJEEV GUPTA</t>
  </si>
  <si>
    <t>GIRISH SHARMA</t>
  </si>
  <si>
    <t>Ramesh Chand Sharma</t>
  </si>
  <si>
    <t>SUSHIL KUMAR TYAGI</t>
  </si>
  <si>
    <t>MANOJ KUMAR MANDAL</t>
  </si>
  <si>
    <t>MAHESH SETIA</t>
  </si>
  <si>
    <t>SANGEETA KHANNA</t>
  </si>
  <si>
    <t>ASHOK KUMAR</t>
  </si>
  <si>
    <t>SANJEEV SHARMA</t>
  </si>
  <si>
    <t>SANJAY TIWARI</t>
  </si>
  <si>
    <t>C.B SHARMA</t>
  </si>
  <si>
    <t>VIVEK SHARMA</t>
  </si>
  <si>
    <t>NILOY ROY CHOWDHURY</t>
  </si>
  <si>
    <t>WEST BENGAL</t>
  </si>
  <si>
    <t>SUDIPTA A SINHA</t>
  </si>
  <si>
    <t>ORISSA</t>
  </si>
  <si>
    <t>PRADEEP SHARMA</t>
  </si>
  <si>
    <t>TSM</t>
  </si>
  <si>
    <t>UTTAR PRADESH</t>
  </si>
  <si>
    <t>MANIK LAL DAS</t>
  </si>
  <si>
    <t>SHISHUPAL SINGH RATHORE</t>
  </si>
  <si>
    <t>S.N. YADAV</t>
  </si>
  <si>
    <t>TSI</t>
  </si>
  <si>
    <t>MAHARASHTRA</t>
  </si>
  <si>
    <t>SANJEEV SINGH RATHORE</t>
  </si>
  <si>
    <t>RAJASTHAN</t>
  </si>
  <si>
    <t>VIKAS KUMAR PANDEY</t>
  </si>
  <si>
    <t>SANJOY SARKAR</t>
  </si>
  <si>
    <t>BASANTA KUMAR DAS</t>
  </si>
  <si>
    <t>SUDHI RANJAN SARKAR</t>
  </si>
  <si>
    <t>PRAKASH KUMAR JHA</t>
  </si>
  <si>
    <t>JHARKHAND</t>
  </si>
  <si>
    <t>SWAPAN CHAKRABORTY</t>
  </si>
  <si>
    <t>MAHESH CHAND GOYAL</t>
  </si>
  <si>
    <t>ARUN KUMAR UPADHYAY</t>
  </si>
  <si>
    <t>SWAPAN SEN CHOWDHURY</t>
  </si>
  <si>
    <t>TRIPURA</t>
  </si>
  <si>
    <t>CHANDAN DEBNATH</t>
  </si>
  <si>
    <t>BARADA KANTA DHAL</t>
  </si>
  <si>
    <t>ALKA RAWAT</t>
  </si>
  <si>
    <t>DILIP DAS</t>
  </si>
  <si>
    <t>ARJUN SINGH</t>
  </si>
  <si>
    <t>BASANTA KUMAR PARIDA</t>
  </si>
  <si>
    <t>MANOJ KUMAR MITTAL</t>
  </si>
  <si>
    <t>PREM NARAYAN SINGH</t>
  </si>
  <si>
    <t>DHABALESWAR BEHERA</t>
  </si>
  <si>
    <t>RAMESH CHHABRA</t>
  </si>
  <si>
    <t>ASHOK KUMAR SHARMA</t>
  </si>
  <si>
    <t>BANSI LAL</t>
  </si>
  <si>
    <t>SANJAY SHARMA</t>
  </si>
  <si>
    <t>BIHAR</t>
  </si>
  <si>
    <t>SANJAY KUMAR SHARMA-I</t>
  </si>
  <si>
    <t>ARUN KUMAR MISHRA</t>
  </si>
  <si>
    <t>MAHESH GUPTA</t>
  </si>
  <si>
    <t>SANTOSH KUMAR MISHRA</t>
  </si>
  <si>
    <t>SHIV KUMAR RASTOGI</t>
  </si>
  <si>
    <t>BIMAL KUMAR BHAWASINGHKA</t>
  </si>
  <si>
    <t>RAM KUMAR MOURYA</t>
  </si>
  <si>
    <t>MARTIN DAS</t>
  </si>
  <si>
    <t>MADHAY PRADESH</t>
  </si>
  <si>
    <t>PRAKASH S. SHELKE</t>
  </si>
  <si>
    <t>MUMBAI</t>
  </si>
  <si>
    <t>AMITAVA CHAKRABOTY</t>
  </si>
  <si>
    <t>AHIVARAN SINGH</t>
  </si>
  <si>
    <t>PRAVAT KUMAR SINGH</t>
  </si>
  <si>
    <t>SURENDRA NATH MALLICK</t>
  </si>
  <si>
    <t>SURYA KANT PANDEY</t>
  </si>
  <si>
    <t>R. MUNUSHAMAIAH</t>
  </si>
  <si>
    <t>KARNATAKA</t>
  </si>
  <si>
    <t>AMBRESH PRASAD MISHRA</t>
  </si>
  <si>
    <t>B. KISHORE KUMAR</t>
  </si>
  <si>
    <t>ANDHRA PRADESH</t>
  </si>
  <si>
    <t>RAMESH GAUR</t>
  </si>
  <si>
    <t>DILIP KUMAR SINGH</t>
  </si>
  <si>
    <t>N.RAVI PRAKASH</t>
  </si>
  <si>
    <t>AKSHAYA KUMAR BEHURA</t>
  </si>
  <si>
    <t>DURGA CHARAN SATAPATHY</t>
  </si>
  <si>
    <t>RAMESH SINGH</t>
  </si>
  <si>
    <t>ASHOK KUMAR MADDHESHIYA</t>
  </si>
  <si>
    <t>SUDIP MUKHERJEE</t>
  </si>
  <si>
    <t>MANOJ KUMAR ROUT</t>
  </si>
  <si>
    <t>JAG PAL</t>
  </si>
  <si>
    <t>KIRAN ARORA</t>
  </si>
  <si>
    <t>PRASANTA KUMAR NAYAK</t>
  </si>
  <si>
    <t>PANKAJ KUMAR JHA</t>
  </si>
  <si>
    <t>TAPAN ROY</t>
  </si>
  <si>
    <t>ASSAM</t>
  </si>
  <si>
    <t>PRAVEEN KUMAR</t>
  </si>
  <si>
    <t>SUJIT KUMAR</t>
  </si>
  <si>
    <t>POOJA CHHABRA</t>
  </si>
  <si>
    <t>RITESH KUMAR</t>
  </si>
  <si>
    <t>BHUWAN MOHAN DABRAL</t>
  </si>
  <si>
    <t>VISHWANTH YADAV</t>
  </si>
  <si>
    <t>AKHILESH KUMAR MISHRA</t>
  </si>
  <si>
    <t>SARVHITAM SHARMA</t>
  </si>
  <si>
    <t>ARVIND KUMAR</t>
  </si>
  <si>
    <t>TAPAS SINHA</t>
  </si>
  <si>
    <t>VINOD KUMAR GUPTA</t>
  </si>
  <si>
    <t>UJJAL MAITY</t>
  </si>
  <si>
    <t>AJAY KUMAR MISHRA</t>
  </si>
  <si>
    <t>PRAMOD KUMAR KUSHWAHA</t>
  </si>
  <si>
    <t>MALAY KANTI CHANDA</t>
  </si>
  <si>
    <t>DEEPAK KUMAR YADAV</t>
  </si>
  <si>
    <t>GARIMA PATWAL</t>
  </si>
  <si>
    <t>SEEMA CHAUDHARY</t>
  </si>
  <si>
    <t>NIRANJAN SAHOO</t>
  </si>
  <si>
    <t>SANJAY KHANNA</t>
  </si>
  <si>
    <t>SURESH MAHALA</t>
  </si>
  <si>
    <t>ANIL KUMAR DAS</t>
  </si>
  <si>
    <t>NARENDER SHARMA</t>
  </si>
  <si>
    <t>HARYANA</t>
  </si>
  <si>
    <t>ADITYA KAMRA</t>
  </si>
  <si>
    <t>MANAS RANJAN SAHOO</t>
  </si>
  <si>
    <t>AJAYA KUMAR PANDA</t>
  </si>
  <si>
    <t>PRABIR KUMAR PAUL</t>
  </si>
  <si>
    <t>SUMAN CHAKRABORTY</t>
  </si>
  <si>
    <t>SUMAN SHIL</t>
  </si>
  <si>
    <t>BISWAJIT SAHA</t>
  </si>
  <si>
    <t>RAKESH SAHA</t>
  </si>
  <si>
    <t>GYAN PRAKASH TIWARI</t>
  </si>
  <si>
    <t>VINOD KUMAR PATEL</t>
  </si>
  <si>
    <t>MUKESH GODRA</t>
  </si>
  <si>
    <t>RAJENDRA SINGH GOSHI</t>
  </si>
  <si>
    <t>MADHYA PRADESH</t>
  </si>
  <si>
    <t>PREM</t>
  </si>
  <si>
    <t>KAPIL SHARMA</t>
  </si>
  <si>
    <t>RAMESH CHANDRA PRADHAN</t>
  </si>
  <si>
    <t>KRISHNA CHANDRA MANGUAL</t>
  </si>
  <si>
    <t>SANJIB MALAKAR</t>
  </si>
  <si>
    <t>NAVEEN PARMAR</t>
  </si>
  <si>
    <t>RAKESH KUMAR VERMA</t>
  </si>
  <si>
    <t>SUBIR CHAKRABORTY</t>
  </si>
  <si>
    <t>ASHISH SRIVASTAVA</t>
  </si>
  <si>
    <t>ANIL SHARMA</t>
  </si>
  <si>
    <t>OM PRAKASH KAPOOR</t>
  </si>
  <si>
    <t>SANKAR DAS</t>
  </si>
  <si>
    <t>AJAY KUMAR SINGH</t>
  </si>
  <si>
    <t>RAM LAKSHAY</t>
  </si>
  <si>
    <t>SUNIL KUMAR PAL</t>
  </si>
  <si>
    <t>NISHANT SHARMA</t>
  </si>
  <si>
    <t>DINESH SINGH RAWAT</t>
  </si>
  <si>
    <t>PRAMOD KUMAR JAIN</t>
  </si>
  <si>
    <t>SANJAY KUMAR</t>
  </si>
  <si>
    <t>SHIVJEE SINGH</t>
  </si>
  <si>
    <t>LAXMI NARASHIMHAN RAJAN</t>
  </si>
  <si>
    <t>RAHUL SINGH</t>
  </si>
  <si>
    <t>ANAND RAWAT</t>
  </si>
  <si>
    <t>UTPAL SARKAR</t>
  </si>
  <si>
    <t>SACHENDRA KUMAR SHUKLA</t>
  </si>
  <si>
    <t>BICKY KUMAR</t>
  </si>
  <si>
    <t>ASHISH KUMAR RAI</t>
  </si>
  <si>
    <t>RAJESH KANT</t>
  </si>
  <si>
    <t>S K YAKUB</t>
  </si>
  <si>
    <t>SUNIL KUMAR MISHRA</t>
  </si>
  <si>
    <t>SANJEEV KUMAR</t>
  </si>
  <si>
    <t>RANDHIR KUMAR JHA</t>
  </si>
  <si>
    <t>VIRENDER PRATAP SINGH</t>
  </si>
  <si>
    <t>UMESH MANOHAR KHUL</t>
  </si>
  <si>
    <t>KAJAL MUKHERJEE</t>
  </si>
  <si>
    <t>JOY ROY CHOWDHURY</t>
  </si>
  <si>
    <t>VINOD KUMAR TRIPATHI</t>
  </si>
  <si>
    <t>SRIRAM</t>
  </si>
  <si>
    <t>ASHOK KUMAR TRIPATHI</t>
  </si>
  <si>
    <t>RAVI KUMAR MISHRA</t>
  </si>
  <si>
    <t>PINAKI GANGULI</t>
  </si>
  <si>
    <t>CHATISGARH</t>
  </si>
  <si>
    <t>SANJEEV ADHIKARI</t>
  </si>
  <si>
    <t>BANGLA DESH</t>
  </si>
  <si>
    <t>SUSHANTA KUMAR DAS</t>
  </si>
  <si>
    <t>PRADEEP SINGH</t>
  </si>
  <si>
    <t>AKASH MALHOTRA</t>
  </si>
  <si>
    <t>ASHOK DUTTA</t>
  </si>
  <si>
    <t>PANKAJ KUMAR CHAURASIYA</t>
  </si>
  <si>
    <t>SHRAWAN KUMAR</t>
  </si>
  <si>
    <t>BIPIN KUMAR GUPTA</t>
  </si>
  <si>
    <t>KARTICK CHOWDHURY</t>
  </si>
  <si>
    <t>RABI PRADHAN</t>
  </si>
  <si>
    <t>RAJEEV RANJAN JAISWAL</t>
  </si>
  <si>
    <t>MAYADHAR SAHOO</t>
  </si>
  <si>
    <t>AMIYA KUMAR MOHAPATRA</t>
  </si>
  <si>
    <t>NEERAJ KUMAR SAXENA</t>
  </si>
  <si>
    <t>VISHAL SHARMA</t>
  </si>
  <si>
    <t>RAJENDRA NARAYAN GUPTA</t>
  </si>
  <si>
    <t>CHANDRA SEKHAR SAHU</t>
  </si>
  <si>
    <t>BALGOPAL PRADHAN</t>
  </si>
  <si>
    <t>RAHUL TIWARI</t>
  </si>
  <si>
    <t>SURESH KUMAR AWASTHI</t>
  </si>
  <si>
    <t>ASHISH KUMAR NIGAM</t>
  </si>
  <si>
    <t>ASHISH YADAV</t>
  </si>
  <si>
    <t>ROHIT SINGH</t>
  </si>
  <si>
    <t>ADITYA RAJ</t>
  </si>
  <si>
    <t>TUSHAR RASTOGI</t>
  </si>
  <si>
    <t>MANOJ MAHAUR</t>
  </si>
  <si>
    <t>OM PRAKASH PANDEY</t>
  </si>
  <si>
    <t>NARENDRA TAMRAKAR</t>
  </si>
  <si>
    <t>GAUTAM KUMAR</t>
  </si>
  <si>
    <t>NEERAJ KUMAR BHARTI</t>
  </si>
  <si>
    <t>ALOK KUMAR SAHOO</t>
  </si>
  <si>
    <t>LAMA AMIT</t>
  </si>
  <si>
    <t>ANIL KUMAR KASHYAP</t>
  </si>
  <si>
    <t>DESHMUKH KIRAN SOPANRAO</t>
  </si>
  <si>
    <t>VIVEK P HINGNIKAR</t>
  </si>
  <si>
    <t>SHABBIR HUSSAIN</t>
  </si>
  <si>
    <t>RAJDEV</t>
  </si>
  <si>
    <t>GIRISH C MAULEKHI</t>
  </si>
  <si>
    <t>RAKESH DAS</t>
  </si>
  <si>
    <t>DEBASHISH DEY</t>
  </si>
  <si>
    <t>GAURAV KUMAR</t>
  </si>
  <si>
    <t>AMIT DUBEY</t>
  </si>
  <si>
    <t>RAVINDRA KUMAR</t>
  </si>
  <si>
    <t>DILEEP PANDEY</t>
  </si>
  <si>
    <t>SUJEET KUMAR SINHA</t>
  </si>
  <si>
    <t>CHINTU GHOSH</t>
  </si>
  <si>
    <t>VIJAY KUMAR</t>
  </si>
  <si>
    <t>ASHISH KUMAR MISHRA</t>
  </si>
  <si>
    <t>YUGAL KISHOR GARG</t>
  </si>
  <si>
    <t>MOHIT SAXENA</t>
  </si>
  <si>
    <t>RAMESH KUMAR CHAUDHARY</t>
  </si>
  <si>
    <t>PRADEEP KUMAR YADAV</t>
  </si>
  <si>
    <t>AJAY KUMAR TIWARI</t>
  </si>
  <si>
    <t>DISANTA OJAH</t>
  </si>
  <si>
    <t>RAJESH KUMAR SHRIVASTAVA</t>
  </si>
  <si>
    <t>RAMESH CHANDRA DASH</t>
  </si>
  <si>
    <t>MANOJ KUMAR MAURYA</t>
  </si>
  <si>
    <t>SANJAY KUMAR PATRA</t>
  </si>
  <si>
    <t>BIKASH HAZRA</t>
  </si>
  <si>
    <t>BHUBAN MOHAN SAHOO</t>
  </si>
  <si>
    <t>BANA BIHARI TRIPATHY</t>
  </si>
  <si>
    <t>SANGRAM KISHORE MOHANTY</t>
  </si>
  <si>
    <t>ASHISH KUMAR NAYAK</t>
  </si>
  <si>
    <t>RATAN ROUTH</t>
  </si>
  <si>
    <t>VIMAL TIWARI</t>
  </si>
  <si>
    <t>PINTU DEBNATH</t>
  </si>
  <si>
    <t>SUBHASH CHAND SINGH</t>
  </si>
  <si>
    <t>RAVI KUMAR</t>
  </si>
  <si>
    <t>SUBHRANSHU SEKHAR DAS</t>
  </si>
  <si>
    <t>DHEERAJ CHATURVEDI</t>
  </si>
  <si>
    <t>UTTAM BEHERA</t>
  </si>
  <si>
    <t>VIPENDRA KUMAR SINGH</t>
  </si>
  <si>
    <t>DILIP SAHOO</t>
  </si>
  <si>
    <t>JITENDRA KUMAR NAIK</t>
  </si>
  <si>
    <t>JYOTI RANJAN SAHOO</t>
  </si>
  <si>
    <t>MALAYA KUMAR LENKA</t>
  </si>
  <si>
    <t>PROSENJIT PAL</t>
  </si>
  <si>
    <t>AKHILESH SHARMA KUMAR</t>
  </si>
  <si>
    <t>JYOTI PRAKASH NAYAK</t>
  </si>
  <si>
    <t>PRAMOD KUMAR PRADHAN</t>
  </si>
  <si>
    <t>PUNIT KUMAR</t>
  </si>
  <si>
    <t>MALIK MOHIB AHMED</t>
  </si>
  <si>
    <t>RAVI CHOUHAN</t>
  </si>
  <si>
    <t>VARUN BOSE</t>
  </si>
  <si>
    <t>VIJAY KUMAR SRIVASTAVA</t>
  </si>
  <si>
    <t>AKASH MAHESHWARI</t>
  </si>
  <si>
    <t>VARUN MISHRA</t>
  </si>
  <si>
    <t>AVLENDRA PRATAP SINGH</t>
  </si>
  <si>
    <t>SOMNATH CHAKRABORTY</t>
  </si>
  <si>
    <t>SOM DUTTA SETH</t>
  </si>
  <si>
    <t>SUSHANT KUMAR</t>
  </si>
  <si>
    <t>TAMILNADU</t>
  </si>
  <si>
    <t>PRIYABRATA SWAIN</t>
  </si>
  <si>
    <t>MANISH KUMAR PATHAK</t>
  </si>
  <si>
    <t>YOGESH KUMAR JAISWAL</t>
  </si>
  <si>
    <t>KUNDAN KUMAR SINGH</t>
  </si>
  <si>
    <t>AKHILENDRA PRATAP SINGH</t>
  </si>
  <si>
    <t>HARSHPAL SINGH</t>
  </si>
  <si>
    <t>MANOJ KUMAR</t>
  </si>
  <si>
    <t>MANOJ KUMAR SRIVASTAV</t>
  </si>
  <si>
    <t>ALOK SINGH</t>
  </si>
  <si>
    <t>ARVIND KUMAR SINGH</t>
  </si>
  <si>
    <t>VIVEK SHUKLA</t>
  </si>
  <si>
    <t>VIJAY SAXENA</t>
  </si>
  <si>
    <t>DUSHYANT LAL SRIVASTAVA</t>
  </si>
  <si>
    <t>MAHESH KUMAR SINGH</t>
  </si>
  <si>
    <t>DURGA CHARAN SETHI</t>
  </si>
  <si>
    <t>ANANTA NARAYAN PRASAD PATI</t>
  </si>
  <si>
    <t>VISHAL DHAWAN</t>
  </si>
  <si>
    <t>KAMLESH KUMAR G PATEL</t>
  </si>
  <si>
    <t>VIVEK TRIVEDI</t>
  </si>
  <si>
    <t>VIJETA KHANNA</t>
  </si>
  <si>
    <t>CHANDAN KUMAR SANTARA</t>
  </si>
  <si>
    <t>SHANKAR DHARA</t>
  </si>
  <si>
    <t>DIPANKAR DEY</t>
  </si>
  <si>
    <t>DINBANDHU SINGH</t>
  </si>
  <si>
    <t>CHHATTISGARH</t>
  </si>
  <si>
    <t>AMIT AGRWAL</t>
  </si>
  <si>
    <t>BIMAN MALAKAR</t>
  </si>
  <si>
    <t>PRAVIN KUMAR SHARMA</t>
  </si>
  <si>
    <t>MAHENDRA KUMAR TIWARI</t>
  </si>
  <si>
    <t>LAXMAN SINGH</t>
  </si>
  <si>
    <t>PREM KUMAR JHA</t>
  </si>
  <si>
    <t>SANTOSH KUMAR SONI</t>
  </si>
  <si>
    <t>NARENDRA KUMAR SRIVASTAVA</t>
  </si>
  <si>
    <t>SRIDHAR ROUT</t>
  </si>
  <si>
    <t>SANJAY SRIVASTAVA</t>
  </si>
  <si>
    <t>ABHISHEK SRIVASTAVA</t>
  </si>
  <si>
    <t>HITAISH DUTTA</t>
  </si>
  <si>
    <t>SUNIL KUMAR SHARMA</t>
  </si>
  <si>
    <t>JAI PRAKASH CHAURASIA</t>
  </si>
  <si>
    <t>NEMANI VENKTA RAMANA MURTHY</t>
  </si>
  <si>
    <t>NEERAJ KUMAR SHARMA</t>
  </si>
  <si>
    <t>YOGESH KUMAR ARORA</t>
  </si>
  <si>
    <t>YASHPAL DOSHI</t>
  </si>
  <si>
    <t>ARPIT MISHRA</t>
  </si>
  <si>
    <t>BAPPADITYA SENGUPTA SENGUPTA</t>
  </si>
  <si>
    <t>SANTOSH KUMAR</t>
  </si>
  <si>
    <t>Sales</t>
  </si>
  <si>
    <t>ISR</t>
  </si>
  <si>
    <t>PSR</t>
  </si>
  <si>
    <t>ID</t>
  </si>
  <si>
    <t>Delhi</t>
  </si>
  <si>
    <t>Year</t>
  </si>
  <si>
    <t>Total</t>
  </si>
  <si>
    <t>SUM Through To a Specified Year</t>
  </si>
  <si>
    <t>Q</t>
  </si>
  <si>
    <t>W</t>
  </si>
  <si>
    <t>E</t>
  </si>
  <si>
    <t>R</t>
  </si>
  <si>
    <t>T</t>
  </si>
  <si>
    <t>Table 1: West_Freestyle</t>
  </si>
  <si>
    <t>Quad</t>
  </si>
  <si>
    <t>Carlota</t>
  </si>
  <si>
    <t>Tri Fly</t>
  </si>
  <si>
    <t>Table 2: West_BellenGroup</t>
  </si>
  <si>
    <t>Bellen</t>
  </si>
  <si>
    <t>Bellen Dancer</t>
  </si>
  <si>
    <t>Bellen Jugglers</t>
  </si>
  <si>
    <t>Table 3: West_BeginnerGroup</t>
  </si>
  <si>
    <t>Sunshine</t>
  </si>
  <si>
    <t>Mumbai</t>
  </si>
  <si>
    <t>Bihar</t>
  </si>
  <si>
    <t>UP</t>
  </si>
  <si>
    <t>MP</t>
  </si>
  <si>
    <t>UK</t>
  </si>
  <si>
    <t>Qtr</t>
  </si>
  <si>
    <t>ALPHA</t>
  </si>
  <si>
    <t>BETA</t>
  </si>
  <si>
    <t>GAMA</t>
  </si>
  <si>
    <t>RANGE NAME</t>
  </si>
  <si>
    <t>PRO</t>
  </si>
  <si>
    <t>VALUES</t>
  </si>
  <si>
    <t>A</t>
  </si>
  <si>
    <t>B</t>
  </si>
  <si>
    <t>H</t>
  </si>
  <si>
    <t>N</t>
  </si>
  <si>
    <t>O</t>
  </si>
  <si>
    <t>D</t>
  </si>
  <si>
    <t>J</t>
  </si>
  <si>
    <t>P</t>
  </si>
  <si>
    <t>F</t>
  </si>
  <si>
    <t>L</t>
  </si>
  <si>
    <t>NORTH</t>
  </si>
  <si>
    <t>EAST</t>
  </si>
  <si>
    <t>SOUTH</t>
  </si>
  <si>
    <t>WEST</t>
  </si>
  <si>
    <t>RANGE</t>
  </si>
  <si>
    <t>GOLD</t>
  </si>
  <si>
    <t>SILVER</t>
  </si>
  <si>
    <t>PLATINUM</t>
  </si>
  <si>
    <t>VALUE</t>
  </si>
  <si>
    <t>C</t>
  </si>
  <si>
    <t>Qty</t>
  </si>
  <si>
    <t>Tripura</t>
  </si>
  <si>
    <t>Ist</t>
  </si>
  <si>
    <t>IInd</t>
  </si>
  <si>
    <t>IIIrd</t>
  </si>
  <si>
    <t>IVth</t>
  </si>
  <si>
    <t>Output</t>
  </si>
  <si>
    <t>NAME</t>
  </si>
  <si>
    <t>0</t>
  </si>
  <si>
    <t>1- 20</t>
  </si>
  <si>
    <t>500</t>
  </si>
  <si>
    <t>21 - 40</t>
  </si>
  <si>
    <t>1000</t>
  </si>
  <si>
    <t>41 - 80</t>
  </si>
  <si>
    <t>2000</t>
  </si>
  <si>
    <t>81 - 100</t>
  </si>
  <si>
    <t>4000</t>
  </si>
  <si>
    <t>&gt;100</t>
  </si>
  <si>
    <t>8000</t>
  </si>
  <si>
    <t>Incentive</t>
  </si>
  <si>
    <t>SLAB</t>
  </si>
  <si>
    <t>PS01</t>
  </si>
  <si>
    <t>PS02</t>
  </si>
  <si>
    <t>PS03</t>
  </si>
  <si>
    <t>PS04</t>
  </si>
  <si>
    <t>PS05</t>
  </si>
  <si>
    <t>PS06</t>
  </si>
  <si>
    <t>PS07</t>
  </si>
  <si>
    <t>PS08</t>
  </si>
  <si>
    <t>PS09</t>
  </si>
  <si>
    <t>Date</t>
  </si>
  <si>
    <t>ps01</t>
  </si>
  <si>
    <t>sPS01</t>
  </si>
  <si>
    <t>PS-02</t>
  </si>
  <si>
    <t>PS-040</t>
  </si>
  <si>
    <t>PS-07101</t>
  </si>
  <si>
    <t xml:space="preserve"> </t>
  </si>
  <si>
    <t>name</t>
  </si>
  <si>
    <t>exam</t>
  </si>
  <si>
    <t>math</t>
  </si>
  <si>
    <t>a</t>
  </si>
  <si>
    <t>b</t>
  </si>
  <si>
    <t>c</t>
  </si>
  <si>
    <t>d</t>
  </si>
  <si>
    <t>e</t>
  </si>
  <si>
    <t xml:space="preserve">unit test </t>
  </si>
  <si>
    <t xml:space="preserve">mid term </t>
  </si>
  <si>
    <t>final</t>
  </si>
  <si>
    <t>unit test</t>
  </si>
  <si>
    <t>helper</t>
  </si>
  <si>
    <t>revenue</t>
  </si>
  <si>
    <t>category</t>
  </si>
  <si>
    <t>laptop</t>
  </si>
  <si>
    <t>mobile</t>
  </si>
  <si>
    <t>tv</t>
  </si>
  <si>
    <t>tables</t>
  </si>
  <si>
    <t>item</t>
  </si>
  <si>
    <t>samsung</t>
  </si>
  <si>
    <t>jio</t>
  </si>
  <si>
    <t>nokia</t>
  </si>
  <si>
    <t>aple</t>
  </si>
  <si>
    <t>vodafone</t>
  </si>
  <si>
    <t>moto</t>
  </si>
  <si>
    <t>sales</t>
  </si>
  <si>
    <t>VLOOKUP($I13,CHOOSE({1,2,3,4},$B$1:$B$311,$E$1:$E$311,$F$1:$F$311,$G$1:$G$311),MATCH(J$12,{B$1,E$1,F$1,G$1},0))</t>
  </si>
  <si>
    <t xml:space="preserve"> =VLOOKUP($I13,CHOOSE({1,2,3,4},$B$1:$B$311,$E$1:$E$311,$F$1:$F$311,$G$1:$G$311),MATCH(J$12,({$B$1,$E$1,,$F$1,g14}),0))</t>
  </si>
  <si>
    <t>helper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</si>
</sst>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444746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2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15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left"/>
    </xf>
    <xf numFmtId="0" fontId="1" fillId="2" borderId="1" xfId="1" applyAlignment="1">
      <alignment vertical="center"/>
    </xf>
    <xf numFmtId="0" fontId="1" fillId="2" borderId="1" xfId="1"/>
    <xf numFmtId="0" fontId="1" fillId="2" borderId="1" xfId="1" applyAlignment="1">
      <alignment horizontal="left" indent="1"/>
    </xf>
    <xf numFmtId="0" fontId="1" fillId="0" borderId="1" xfId="1" applyFill="1" applyAlignment="1">
      <alignment horizontal="center"/>
    </xf>
    <xf numFmtId="0" fontId="0" fillId="0" borderId="4" xfId="0" applyBorder="1"/>
    <xf numFmtId="0" fontId="2" fillId="0" borderId="0" xfId="1" applyFont="1" applyFill="1" applyBorder="1" applyAlignment="1">
      <alignment horizontal="left" indent="1"/>
    </xf>
    <xf numFmtId="0" fontId="2" fillId="0" borderId="0" xfId="0" applyFont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3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4" fillId="11" borderId="7" xfId="0" applyNumberFormat="1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6" fillId="0" borderId="0" xfId="0" applyFont="1"/>
    <xf numFmtId="0" fontId="5" fillId="11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12" borderId="7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12" borderId="0" xfId="0" applyNumberFormat="1" applyFill="1" applyAlignment="1">
      <alignment horizontal="center"/>
    </xf>
    <xf numFmtId="16" fontId="0" fillId="0" borderId="0" xfId="0" applyNumberFormat="1"/>
    <xf numFmtId="0" fontId="0" fillId="0" borderId="0" xfId="0" applyAlignment="1">
      <alignment horizontal="center"/>
    </xf>
    <xf numFmtId="0" fontId="0" fillId="13" borderId="7" xfId="0" applyFill="1" applyBorder="1"/>
    <xf numFmtId="0" fontId="8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11" xfId="0" applyBorder="1" applyAlignment="1">
      <alignment horizontal="left"/>
    </xf>
    <xf numFmtId="15" fontId="0" fillId="0" borderId="7" xfId="0" applyNumberFormat="1" applyBorder="1"/>
    <xf numFmtId="0" fontId="3" fillId="3" borderId="0" xfId="0" applyFont="1" applyFill="1" applyBorder="1" applyAlignment="1">
      <alignment vertical="center"/>
    </xf>
    <xf numFmtId="0" fontId="0" fillId="0" borderId="0" xfId="0" applyFill="1"/>
    <xf numFmtId="0" fontId="3" fillId="3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NumberFormat="1" applyBorder="1"/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B1" zoomScale="140" zoomScaleNormal="140" workbookViewId="0">
      <selection activeCell="J4" sqref="J4"/>
    </sheetView>
  </sheetViews>
  <sheetFormatPr defaultRowHeight="15" x14ac:dyDescent="0.25"/>
  <cols>
    <col min="1" max="1" width="9.5703125" bestFit="1" customWidth="1"/>
    <col min="2" max="2" width="24.42578125" bestFit="1" customWidth="1"/>
    <col min="3" max="3" width="11.5703125" bestFit="1" customWidth="1"/>
    <col min="4" max="4" width="10.7109375" bestFit="1" customWidth="1"/>
    <col min="5" max="5" width="8.42578125" bestFit="1" customWidth="1"/>
    <col min="6" max="6" width="7.28515625" customWidth="1"/>
    <col min="8" max="8" width="3.140625" bestFit="1" customWidth="1"/>
    <col min="9" max="9" width="13.7109375" customWidth="1"/>
    <col min="10" max="10" width="24.42578125" bestFit="1" customWidth="1"/>
    <col min="11" max="11" width="10.85546875" bestFit="1" customWidth="1"/>
    <col min="12" max="12" width="5.7109375" bestFit="1" customWidth="1"/>
    <col min="13" max="13" width="10.28515625" bestFit="1" customWidth="1"/>
  </cols>
  <sheetData>
    <row r="1" spans="1:13" x14ac:dyDescent="0.25">
      <c r="A1" s="1" t="s">
        <v>1</v>
      </c>
      <c r="B1" s="2" t="s">
        <v>2</v>
      </c>
      <c r="C1" s="1" t="s">
        <v>335</v>
      </c>
      <c r="D1" s="2" t="s">
        <v>3</v>
      </c>
      <c r="E1" s="2" t="s">
        <v>4</v>
      </c>
      <c r="F1" s="2" t="s">
        <v>332</v>
      </c>
      <c r="H1" s="58" t="s">
        <v>335</v>
      </c>
      <c r="I1" s="58" t="s">
        <v>1</v>
      </c>
      <c r="J1" s="48" t="s">
        <v>2</v>
      </c>
      <c r="K1" s="48" t="s">
        <v>3</v>
      </c>
      <c r="L1" s="48" t="s">
        <v>4</v>
      </c>
      <c r="M1" s="48" t="s">
        <v>332</v>
      </c>
    </row>
    <row r="2" spans="1:13" x14ac:dyDescent="0.25">
      <c r="A2" s="4">
        <v>43101</v>
      </c>
      <c r="B2" s="5" t="s">
        <v>5</v>
      </c>
      <c r="C2" s="3">
        <v>1</v>
      </c>
      <c r="D2" s="5" t="s">
        <v>7</v>
      </c>
      <c r="E2" s="6" t="s">
        <v>8</v>
      </c>
      <c r="F2" s="6">
        <v>6072</v>
      </c>
      <c r="H2" s="59">
        <v>2</v>
      </c>
      <c r="I2" s="55">
        <f>INDEX($A$2:$F$12,MATCH($H2,$C$2:$C$12,0),MATCH(I$1,$A$1:$F$1,0))</f>
        <v>43102</v>
      </c>
      <c r="J2" s="55" t="str">
        <f>INDEX($A$2:$F$12,MATCH($H2,$C$2:$C$12,0),MATCH(J$1,$A$1:$F$1,0))</f>
        <v>SOHAN SINGH KANDARI</v>
      </c>
      <c r="K2" s="55" t="str">
        <f t="shared" ref="K2:M2" si="0">INDEX($A$2:$F$12,MATCH($H2,$C$2:$C$12,0),MATCH(K$1,$A$1:$F$1,0))</f>
        <v>TSM</v>
      </c>
      <c r="L2" s="55" t="str">
        <f t="shared" si="0"/>
        <v>DELHI</v>
      </c>
      <c r="M2" s="60">
        <f t="shared" si="0"/>
        <v>9937</v>
      </c>
    </row>
    <row r="3" spans="1:13" x14ac:dyDescent="0.25">
      <c r="A3" s="4">
        <v>43102</v>
      </c>
      <c r="B3" s="6" t="s">
        <v>9</v>
      </c>
      <c r="C3" s="7">
        <v>2</v>
      </c>
      <c r="D3" s="6" t="s">
        <v>44</v>
      </c>
      <c r="E3" s="6" t="s">
        <v>8</v>
      </c>
      <c r="F3" s="6">
        <v>9937</v>
      </c>
      <c r="H3" s="59">
        <v>6</v>
      </c>
      <c r="I3" s="55">
        <f t="shared" ref="I3:M5" si="1">INDEX($A$2:$F$12,MATCH($H3,$C$2:$C$12,0),MATCH(I$1,$A$1:$F$1,0))</f>
        <v>43106</v>
      </c>
      <c r="J3" s="55" t="str">
        <f t="shared" si="1"/>
        <v>MUMTAZ ALI</v>
      </c>
      <c r="K3" s="55" t="str">
        <f t="shared" si="1"/>
        <v>TSE</v>
      </c>
      <c r="L3" s="55" t="str">
        <f t="shared" si="1"/>
        <v>DELHI</v>
      </c>
      <c r="M3" s="60">
        <f t="shared" si="1"/>
        <v>7671</v>
      </c>
    </row>
    <row r="4" spans="1:13" x14ac:dyDescent="0.25">
      <c r="A4" s="4">
        <v>43103</v>
      </c>
      <c r="B4" s="5" t="s">
        <v>10</v>
      </c>
      <c r="C4" s="3">
        <v>3</v>
      </c>
      <c r="D4" s="5" t="s">
        <v>49</v>
      </c>
      <c r="E4" s="8" t="s">
        <v>8</v>
      </c>
      <c r="F4" s="6">
        <v>11083</v>
      </c>
      <c r="H4" s="59">
        <v>7</v>
      </c>
      <c r="I4" s="55">
        <f t="shared" si="1"/>
        <v>43107</v>
      </c>
      <c r="J4" s="55" t="str">
        <f t="shared" si="1"/>
        <v>RAJ KUMAR CHAUDHARY</v>
      </c>
      <c r="K4" s="55" t="str">
        <f t="shared" si="1"/>
        <v>TSM</v>
      </c>
      <c r="L4" s="55" t="str">
        <f t="shared" si="1"/>
        <v>DELHI</v>
      </c>
      <c r="M4" s="60">
        <f t="shared" si="1"/>
        <v>8289</v>
      </c>
    </row>
    <row r="5" spans="1:13" x14ac:dyDescent="0.25">
      <c r="A5" s="4">
        <v>43104</v>
      </c>
      <c r="B5" s="6" t="s">
        <v>11</v>
      </c>
      <c r="C5" s="7">
        <v>4</v>
      </c>
      <c r="D5" s="6" t="s">
        <v>333</v>
      </c>
      <c r="E5" s="6" t="s">
        <v>12</v>
      </c>
      <c r="F5" s="6">
        <v>2794</v>
      </c>
      <c r="H5" s="59">
        <v>10</v>
      </c>
      <c r="I5" s="55">
        <f t="shared" si="1"/>
        <v>43110</v>
      </c>
      <c r="J5" s="55" t="str">
        <f t="shared" si="1"/>
        <v>RAM BILAS</v>
      </c>
      <c r="K5" s="55" t="str">
        <f t="shared" si="1"/>
        <v>PSR</v>
      </c>
      <c r="L5" s="55" t="str">
        <f t="shared" si="1"/>
        <v>DELHI</v>
      </c>
      <c r="M5" s="60">
        <f t="shared" si="1"/>
        <v>4929</v>
      </c>
    </row>
    <row r="6" spans="1:13" x14ac:dyDescent="0.25">
      <c r="A6" s="4">
        <v>43105</v>
      </c>
      <c r="B6" s="6" t="s">
        <v>13</v>
      </c>
      <c r="C6" s="3">
        <v>5</v>
      </c>
      <c r="D6" s="6" t="s">
        <v>334</v>
      </c>
      <c r="E6" s="6" t="s">
        <v>8</v>
      </c>
      <c r="F6" s="6">
        <v>1795</v>
      </c>
    </row>
    <row r="7" spans="1:13" x14ac:dyDescent="0.25">
      <c r="A7" s="4">
        <v>43106</v>
      </c>
      <c r="B7" s="6" t="s">
        <v>14</v>
      </c>
      <c r="C7" s="7">
        <v>6</v>
      </c>
      <c r="D7" s="5" t="s">
        <v>7</v>
      </c>
      <c r="E7" s="6" t="s">
        <v>8</v>
      </c>
      <c r="F7" s="6">
        <v>7671</v>
      </c>
      <c r="H7" s="58" t="s">
        <v>335</v>
      </c>
      <c r="I7" s="58" t="s">
        <v>1</v>
      </c>
      <c r="J7" s="48" t="s">
        <v>2</v>
      </c>
      <c r="K7" s="48" t="s">
        <v>3</v>
      </c>
      <c r="L7" s="48" t="s">
        <v>4</v>
      </c>
      <c r="M7" s="48" t="s">
        <v>332</v>
      </c>
    </row>
    <row r="8" spans="1:13" x14ac:dyDescent="0.25">
      <c r="A8" s="4">
        <v>43107</v>
      </c>
      <c r="B8" s="5" t="s">
        <v>15</v>
      </c>
      <c r="C8" s="3">
        <v>7</v>
      </c>
      <c r="D8" s="6" t="s">
        <v>44</v>
      </c>
      <c r="E8" s="8" t="s">
        <v>8</v>
      </c>
      <c r="F8" s="6">
        <v>8289</v>
      </c>
      <c r="H8" s="59">
        <v>2</v>
      </c>
      <c r="I8" s="55">
        <f>VLOOKUP($H8,CHOOSE({1,2,3,4,5},$C$1:$C$12,$A$1:$A$12,$B$1:$B$12,$D$1:$D$12,$F$1:$F$12),MATCH(I$7,$A$1:$F$1,0))</f>
        <v>2</v>
      </c>
      <c r="J8" s="55">
        <f>VLOOKUP($H8,CHOOSE({1,2,3,4,5},$C$1:$C$12,$A$1:$A$12,$B$1:$B$12,$D$1:$D$12,$F$1:$F$12),MATCH(J$7,$A$1:$F$1,0))</f>
        <v>43102</v>
      </c>
      <c r="K8" s="55" t="str">
        <f>INDEX($A$2:$F$12,MATCH($H8,$C$2:$C$12,0),MATCH(K$1,$A$1:$F$1,0))</f>
        <v>TSM</v>
      </c>
      <c r="L8" s="55" t="str">
        <f t="shared" ref="L8:M8" si="2">INDEX($A$2:$F$12,MATCH($H8,$C$2:$C$12,0),MATCH(L$1,$A$1:$F$1,0))</f>
        <v>DELHI</v>
      </c>
      <c r="M8" s="60">
        <f t="shared" si="2"/>
        <v>9937</v>
      </c>
    </row>
    <row r="9" spans="1:13" x14ac:dyDescent="0.25">
      <c r="A9" s="4">
        <v>43108</v>
      </c>
      <c r="B9" s="5" t="s">
        <v>16</v>
      </c>
      <c r="C9" s="7">
        <v>8</v>
      </c>
      <c r="D9" s="5" t="s">
        <v>49</v>
      </c>
      <c r="E9" s="8" t="s">
        <v>8</v>
      </c>
      <c r="F9" s="6">
        <v>8318</v>
      </c>
      <c r="H9" s="59">
        <v>6</v>
      </c>
      <c r="I9" s="55">
        <f>VLOOKUP($H9,CHOOSE({1,2,3,4,5},$C$1:$C$12,$A$1:$A$12,$B$1:$B$12,$D$1:$D$12,$F$1:$F$12),MATCH(I$7,$A$1:$F$1,0))</f>
        <v>6</v>
      </c>
      <c r="J9" s="55">
        <f>VLOOKUP($H9,CHOOSE({1,2,3,4,5},$C$1:$C$12,$A$1:$A$12,$B$1:$B$12,$D$1:$D$12,$F$1:$F$12),MATCH(J$7,$A$1:$F$1,0))</f>
        <v>43106</v>
      </c>
      <c r="K9" s="55" t="str">
        <f>INDEX($A$2:$F$12,MATCH($H9,$C$2:$C$12,0),MATCH(K$1,$A$1:$F$1,0))</f>
        <v>TSE</v>
      </c>
      <c r="L9" s="55" t="str">
        <f t="shared" ref="K9:M11" si="3">INDEX($A$2:$F$12,MATCH($H9,$C$2:$C$12,0),MATCH(L$1,$A$1:$F$1,0))</f>
        <v>DELHI</v>
      </c>
      <c r="M9" s="60">
        <f t="shared" si="3"/>
        <v>7671</v>
      </c>
    </row>
    <row r="10" spans="1:13" x14ac:dyDescent="0.25">
      <c r="A10" s="4">
        <v>43109</v>
      </c>
      <c r="B10" s="5" t="s">
        <v>17</v>
      </c>
      <c r="C10" s="3">
        <v>9</v>
      </c>
      <c r="D10" s="6" t="s">
        <v>333</v>
      </c>
      <c r="E10" s="8" t="s">
        <v>8</v>
      </c>
      <c r="F10" s="6">
        <v>15770</v>
      </c>
      <c r="H10" s="59">
        <v>7</v>
      </c>
      <c r="I10" s="55">
        <f>VLOOKUP($H10,CHOOSE({1,2,3,4,5},$C$1:$C$12,$A$1:$A$12,$B$1:$B$12,$D$1:$D$12,$F$1:$F$12),MATCH(I$7,$A$1:$F$1,0))</f>
        <v>7</v>
      </c>
      <c r="J10" s="55">
        <f>VLOOKUP($H10,CHOOSE({1,2,3,4,5},$C$1:$C$12,$A$1:$A$12,$B$1:$B$12,$D$1:$D$12,$F$1:$F$12),MATCH(J$7,$A$1:$F$1,0))</f>
        <v>43107</v>
      </c>
      <c r="K10" s="55" t="str">
        <f t="shared" si="3"/>
        <v>TSM</v>
      </c>
      <c r="L10" s="55" t="str">
        <f t="shared" si="3"/>
        <v>DELHI</v>
      </c>
      <c r="M10" s="60">
        <f t="shared" si="3"/>
        <v>8289</v>
      </c>
    </row>
    <row r="11" spans="1:13" x14ac:dyDescent="0.25">
      <c r="A11" s="4">
        <v>43110</v>
      </c>
      <c r="B11" s="6" t="s">
        <v>18</v>
      </c>
      <c r="C11" s="7">
        <v>10</v>
      </c>
      <c r="D11" s="6" t="s">
        <v>334</v>
      </c>
      <c r="E11" s="6" t="s">
        <v>8</v>
      </c>
      <c r="F11" s="6">
        <v>4929</v>
      </c>
      <c r="H11" s="59">
        <v>10</v>
      </c>
      <c r="I11" s="55">
        <f>VLOOKUP($H11,CHOOSE({1,2,3,4,5},$C$1:$C$12,$A$1:$A$12,$B$1:$B$12,$D$1:$D$12,$F$1:$F$12),MATCH(I$7,$A$1:$F$1,0))</f>
        <v>10</v>
      </c>
      <c r="J11" s="55">
        <f>VLOOKUP($H11,CHOOSE({1,2,3,4,5},$C$1:$C$12,$A$1:$A$12,$B$1:$B$12,$D$1:$D$12,$F$1:$F$12),MATCH(J$7,$A$1:$F$1,0))</f>
        <v>43110</v>
      </c>
      <c r="K11" s="55" t="str">
        <f t="shared" si="3"/>
        <v>PSR</v>
      </c>
      <c r="L11" s="55" t="str">
        <f t="shared" si="3"/>
        <v>DELHI</v>
      </c>
      <c r="M11" s="60">
        <f t="shared" si="3"/>
        <v>4929</v>
      </c>
    </row>
    <row r="12" spans="1:13" x14ac:dyDescent="0.25">
      <c r="A12" s="4">
        <v>43111</v>
      </c>
      <c r="B12" s="5" t="s">
        <v>18</v>
      </c>
      <c r="C12" s="3">
        <v>11</v>
      </c>
      <c r="D12" s="5" t="s">
        <v>7</v>
      </c>
      <c r="E12" s="8" t="s">
        <v>8</v>
      </c>
      <c r="F12" s="6">
        <v>3281</v>
      </c>
    </row>
    <row r="15" spans="1:13" x14ac:dyDescent="0.25">
      <c r="A15" s="2" t="s">
        <v>2</v>
      </c>
      <c r="B15" s="1" t="s">
        <v>335</v>
      </c>
      <c r="C15" s="2" t="s">
        <v>3</v>
      </c>
      <c r="D15" s="2" t="s">
        <v>4</v>
      </c>
      <c r="E15" s="2" t="s">
        <v>332</v>
      </c>
      <c r="I15" s="1" t="s">
        <v>335</v>
      </c>
      <c r="J15" s="47" t="s">
        <v>2</v>
      </c>
      <c r="K15" s="48" t="s">
        <v>332</v>
      </c>
    </row>
    <row r="16" spans="1:13" x14ac:dyDescent="0.25">
      <c r="A16" s="5" t="s">
        <v>5</v>
      </c>
      <c r="B16" s="3">
        <v>1</v>
      </c>
      <c r="C16" s="5" t="s">
        <v>7</v>
      </c>
      <c r="D16" s="6" t="s">
        <v>8</v>
      </c>
      <c r="E16" s="6">
        <v>6072</v>
      </c>
      <c r="I16" s="46">
        <v>9</v>
      </c>
      <c r="J16" s="49" t="s">
        <v>17</v>
      </c>
      <c r="K16" s="50"/>
    </row>
    <row r="17" spans="1:11" x14ac:dyDescent="0.25">
      <c r="A17" s="6" t="s">
        <v>9</v>
      </c>
      <c r="B17" s="7">
        <v>2</v>
      </c>
      <c r="C17" s="6" t="s">
        <v>44</v>
      </c>
      <c r="D17" s="6" t="s">
        <v>8</v>
      </c>
      <c r="E17" s="6">
        <v>9937</v>
      </c>
      <c r="I17" s="51"/>
      <c r="J17" s="52"/>
      <c r="K17" s="53"/>
    </row>
    <row r="18" spans="1:11" x14ac:dyDescent="0.25">
      <c r="A18" s="5" t="s">
        <v>10</v>
      </c>
      <c r="B18" s="3">
        <v>3</v>
      </c>
      <c r="C18" s="5" t="s">
        <v>49</v>
      </c>
      <c r="D18" s="8" t="s">
        <v>8</v>
      </c>
      <c r="E18" s="6">
        <v>11083</v>
      </c>
      <c r="I18" s="51"/>
      <c r="J18" s="53"/>
      <c r="K18" s="53"/>
    </row>
    <row r="19" spans="1:11" x14ac:dyDescent="0.25">
      <c r="A19" s="6" t="s">
        <v>11</v>
      </c>
      <c r="B19" s="7">
        <v>4</v>
      </c>
      <c r="C19" s="6" t="s">
        <v>333</v>
      </c>
      <c r="D19" s="6" t="s">
        <v>12</v>
      </c>
      <c r="E19" s="6">
        <v>2794</v>
      </c>
      <c r="I19" s="51"/>
      <c r="J19" s="53"/>
      <c r="K19" s="53"/>
    </row>
    <row r="20" spans="1:11" x14ac:dyDescent="0.25">
      <c r="A20" s="6" t="s">
        <v>13</v>
      </c>
      <c r="B20" s="3">
        <v>5</v>
      </c>
      <c r="C20" s="6" t="s">
        <v>334</v>
      </c>
      <c r="D20" s="6" t="s">
        <v>8</v>
      </c>
      <c r="E20" s="6">
        <v>1795</v>
      </c>
      <c r="I20" s="53"/>
      <c r="J20" s="53"/>
      <c r="K20" s="53"/>
    </row>
    <row r="21" spans="1:11" x14ac:dyDescent="0.25">
      <c r="A21" s="6" t="s">
        <v>14</v>
      </c>
      <c r="B21" s="7">
        <v>6</v>
      </c>
      <c r="C21" s="5" t="s">
        <v>7</v>
      </c>
      <c r="D21" s="6" t="s">
        <v>8</v>
      </c>
      <c r="E21" s="6">
        <v>7671</v>
      </c>
      <c r="I21" s="53"/>
      <c r="J21" s="53"/>
      <c r="K21" s="53"/>
    </row>
    <row r="22" spans="1:11" x14ac:dyDescent="0.25">
      <c r="A22" s="5" t="s">
        <v>15</v>
      </c>
      <c r="B22" s="3">
        <v>7</v>
      </c>
      <c r="C22" s="6" t="s">
        <v>44</v>
      </c>
      <c r="D22" s="8" t="s">
        <v>8</v>
      </c>
      <c r="E22" s="6">
        <v>8289</v>
      </c>
    </row>
    <row r="23" spans="1:11" x14ac:dyDescent="0.25">
      <c r="A23" s="5" t="s">
        <v>16</v>
      </c>
      <c r="B23" s="7">
        <v>8</v>
      </c>
      <c r="C23" s="5" t="s">
        <v>49</v>
      </c>
      <c r="D23" s="8" t="s">
        <v>8</v>
      </c>
      <c r="E23" s="6">
        <v>8318</v>
      </c>
    </row>
    <row r="24" spans="1:11" x14ac:dyDescent="0.25">
      <c r="A24" s="5" t="s">
        <v>17</v>
      </c>
      <c r="B24" s="3">
        <v>9</v>
      </c>
      <c r="C24" s="6" t="s">
        <v>333</v>
      </c>
      <c r="D24" s="8" t="s">
        <v>8</v>
      </c>
      <c r="E24" s="6">
        <v>15770</v>
      </c>
    </row>
    <row r="25" spans="1:11" x14ac:dyDescent="0.25">
      <c r="A25" s="6" t="s">
        <v>18</v>
      </c>
      <c r="B25" s="7">
        <v>10</v>
      </c>
      <c r="C25" s="6" t="s">
        <v>334</v>
      </c>
      <c r="D25" s="6" t="s">
        <v>8</v>
      </c>
      <c r="E25" s="6">
        <v>4929</v>
      </c>
    </row>
    <row r="26" spans="1:11" x14ac:dyDescent="0.25">
      <c r="A26" s="5" t="s">
        <v>18</v>
      </c>
      <c r="B26" s="3">
        <v>11</v>
      </c>
      <c r="C26" s="5" t="s">
        <v>7</v>
      </c>
      <c r="D26" s="8" t="s">
        <v>8</v>
      </c>
      <c r="E26" s="6">
        <v>3281</v>
      </c>
    </row>
  </sheetData>
  <dataValidations count="2">
    <dataValidation type="list" allowBlank="1" showInputMessage="1" showErrorMessage="1" sqref="I16">
      <formula1>$B$16:$B$26</formula1>
    </dataValidation>
    <dataValidation type="list" allowBlank="1" showInputMessage="1" showErrorMessage="1" sqref="J16">
      <formula1>$A$16:$A$26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9"/>
  <sheetViews>
    <sheetView zoomScale="145" zoomScaleNormal="145" workbookViewId="0">
      <selection activeCell="D15" sqref="D15"/>
    </sheetView>
  </sheetViews>
  <sheetFormatPr defaultRowHeight="15" x14ac:dyDescent="0.25"/>
  <cols>
    <col min="3" max="3" width="23" bestFit="1" customWidth="1"/>
    <col min="8" max="8" width="16.7109375" bestFit="1" customWidth="1"/>
  </cols>
  <sheetData>
    <row r="1" spans="3:10" x14ac:dyDescent="0.25">
      <c r="C1" s="37" t="s">
        <v>394</v>
      </c>
      <c r="D1" s="37" t="s">
        <v>6</v>
      </c>
    </row>
    <row r="2" spans="3:10" x14ac:dyDescent="0.25">
      <c r="C2" s="36" t="s">
        <v>5</v>
      </c>
      <c r="D2" s="19">
        <v>167</v>
      </c>
      <c r="F2">
        <v>1</v>
      </c>
      <c r="G2">
        <f>LARGE(D2:D9,F2)</f>
        <v>179</v>
      </c>
      <c r="H2" t="str">
        <f>VLOOKUP(G2,CHOOSE({1,2},D1:D9,C1:C9),2,0)</f>
        <v>SHIV PUJAN YADAV</v>
      </c>
      <c r="I2">
        <v>3</v>
      </c>
      <c r="J2">
        <f>SMALL(D2:D9,I2)</f>
        <v>121</v>
      </c>
    </row>
    <row r="3" spans="3:10" x14ac:dyDescent="0.25">
      <c r="C3" s="19" t="s">
        <v>9</v>
      </c>
      <c r="D3" s="19">
        <v>165</v>
      </c>
      <c r="F3">
        <v>1</v>
      </c>
      <c r="G3">
        <f>LARGE(D3:D10,F3)</f>
        <v>179</v>
      </c>
      <c r="H3" t="str">
        <f>INDEX(C1:D9,MATCH(G3,D1:D9,0),1)</f>
        <v>SHIV PUJAN YADAV</v>
      </c>
    </row>
    <row r="4" spans="3:10" x14ac:dyDescent="0.25">
      <c r="C4" s="36" t="s">
        <v>10</v>
      </c>
      <c r="D4" s="19">
        <v>179</v>
      </c>
      <c r="F4">
        <v>1</v>
      </c>
      <c r="G4">
        <f>LARGE(D4:D11,F4)</f>
        <v>179</v>
      </c>
      <c r="H4" t="str">
        <f ca="1">OFFSET(D1,MATCH(G4,D1:D9,0)-1,-1)</f>
        <v>SHIV PUJAN YADAV</v>
      </c>
    </row>
    <row r="5" spans="3:10" x14ac:dyDescent="0.25">
      <c r="C5" s="19" t="s">
        <v>11</v>
      </c>
      <c r="D5" s="19">
        <v>55</v>
      </c>
    </row>
    <row r="6" spans="3:10" x14ac:dyDescent="0.25">
      <c r="C6" s="19" t="s">
        <v>13</v>
      </c>
      <c r="D6" s="19">
        <v>161</v>
      </c>
      <c r="G6">
        <v>179</v>
      </c>
      <c r="H6" t="str">
        <f>VLOOKUP(G6,CHOOSE({1,2},$D$1:$D$9,$C$1:$C$9),2,0)</f>
        <v>SHIV PUJAN YADAV</v>
      </c>
    </row>
    <row r="7" spans="3:10" x14ac:dyDescent="0.25">
      <c r="C7" s="19" t="s">
        <v>14</v>
      </c>
      <c r="D7" s="19">
        <v>121</v>
      </c>
    </row>
    <row r="8" spans="3:10" x14ac:dyDescent="0.25">
      <c r="C8" s="36" t="s">
        <v>15</v>
      </c>
      <c r="D8" s="19">
        <v>90</v>
      </c>
    </row>
    <row r="9" spans="3:10" x14ac:dyDescent="0.25">
      <c r="C9" s="36" t="s">
        <v>16</v>
      </c>
      <c r="D9" s="19">
        <v>156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"/>
  <sheetViews>
    <sheetView topLeftCell="A66" zoomScale="160" zoomScaleNormal="160" workbookViewId="0">
      <selection activeCell="H77" sqref="H77:H78"/>
    </sheetView>
  </sheetViews>
  <sheetFormatPr defaultRowHeight="15" x14ac:dyDescent="0.25"/>
  <cols>
    <col min="2" max="2" width="8.7109375" style="39"/>
  </cols>
  <sheetData>
    <row r="1" spans="2:10" x14ac:dyDescent="0.25">
      <c r="B1" s="39" t="s">
        <v>332</v>
      </c>
      <c r="C1" t="s">
        <v>406</v>
      </c>
      <c r="D1" t="s">
        <v>406</v>
      </c>
      <c r="E1" t="s">
        <v>406</v>
      </c>
      <c r="I1" s="41" t="s">
        <v>407</v>
      </c>
      <c r="J1" s="41"/>
    </row>
    <row r="2" spans="2:10" x14ac:dyDescent="0.25">
      <c r="B2" s="39">
        <v>139</v>
      </c>
      <c r="C2">
        <f>VLOOKUP(B2,$F$2:$G$7,2,1)</f>
        <v>8000</v>
      </c>
      <c r="D2">
        <f>LOOKUP(B2,$F$2:$G$7,$G$2:$G$7)</f>
        <v>8000</v>
      </c>
      <c r="E2">
        <f>LOOKUP(B2,{0,20,40,80,100,101},{0,500,1000,2000,4000,8000})</f>
        <v>8000</v>
      </c>
      <c r="F2">
        <v>0</v>
      </c>
      <c r="G2">
        <v>0</v>
      </c>
      <c r="I2" s="40" t="s">
        <v>395</v>
      </c>
      <c r="J2" s="40" t="s">
        <v>395</v>
      </c>
    </row>
    <row r="3" spans="2:10" x14ac:dyDescent="0.25">
      <c r="B3" s="39">
        <v>0</v>
      </c>
      <c r="C3">
        <f t="shared" ref="C3:C26" si="0">VLOOKUP(B3,$F$2:$G$7,2,1)</f>
        <v>0</v>
      </c>
      <c r="D3">
        <f t="shared" ref="D3:D26" si="1">LOOKUP(B3,$F$2:$G$7,$G$2:$G$7)</f>
        <v>0</v>
      </c>
      <c r="E3">
        <f>LOOKUP(B3,{0,20,40,80,100,101},{0,500,1000,2000,4000,8000})</f>
        <v>0</v>
      </c>
      <c r="F3">
        <v>20</v>
      </c>
      <c r="G3">
        <v>500</v>
      </c>
      <c r="I3" s="40" t="s">
        <v>396</v>
      </c>
      <c r="J3" s="40" t="s">
        <v>397</v>
      </c>
    </row>
    <row r="4" spans="2:10" x14ac:dyDescent="0.25">
      <c r="B4" s="39">
        <v>62</v>
      </c>
      <c r="C4">
        <f t="shared" si="0"/>
        <v>1000</v>
      </c>
      <c r="D4">
        <f t="shared" si="1"/>
        <v>1000</v>
      </c>
      <c r="E4">
        <f>LOOKUP(B4,{0,20,40,80,100,101},{0,500,1000,2000,4000,8000})</f>
        <v>1000</v>
      </c>
      <c r="F4">
        <v>40</v>
      </c>
      <c r="G4">
        <v>1000</v>
      </c>
      <c r="I4" s="40" t="s">
        <v>398</v>
      </c>
      <c r="J4" s="40" t="s">
        <v>399</v>
      </c>
    </row>
    <row r="5" spans="2:10" x14ac:dyDescent="0.25">
      <c r="B5" s="39">
        <v>9</v>
      </c>
      <c r="C5">
        <f t="shared" si="0"/>
        <v>0</v>
      </c>
      <c r="D5">
        <f t="shared" si="1"/>
        <v>0</v>
      </c>
      <c r="E5">
        <f>LOOKUP(B5,{0,20,40,80,100,101},{0,500,1000,2000,4000,8000})</f>
        <v>0</v>
      </c>
      <c r="F5">
        <v>80</v>
      </c>
      <c r="G5">
        <v>2000</v>
      </c>
      <c r="I5" s="40" t="s">
        <v>400</v>
      </c>
      <c r="J5" s="40" t="s">
        <v>401</v>
      </c>
    </row>
    <row r="6" spans="2:10" x14ac:dyDescent="0.25">
      <c r="B6" s="39">
        <v>95</v>
      </c>
      <c r="C6">
        <f t="shared" si="0"/>
        <v>2000</v>
      </c>
      <c r="D6">
        <f t="shared" si="1"/>
        <v>2000</v>
      </c>
      <c r="E6">
        <f>LOOKUP(B6,{0,20,40,80,100,101},{0,500,1000,2000,4000,8000})</f>
        <v>2000</v>
      </c>
      <c r="F6">
        <v>100</v>
      </c>
      <c r="G6">
        <v>4000</v>
      </c>
      <c r="I6" s="40" t="s">
        <v>402</v>
      </c>
      <c r="J6" s="40" t="s">
        <v>403</v>
      </c>
    </row>
    <row r="7" spans="2:10" x14ac:dyDescent="0.25">
      <c r="B7" s="39">
        <v>33</v>
      </c>
      <c r="C7">
        <f t="shared" si="0"/>
        <v>500</v>
      </c>
      <c r="D7">
        <f t="shared" si="1"/>
        <v>500</v>
      </c>
      <c r="E7">
        <f>LOOKUP(B7,{0,20,40,80,100,101},{0,500,1000,2000,4000,8000})</f>
        <v>500</v>
      </c>
      <c r="F7">
        <v>101</v>
      </c>
      <c r="G7">
        <v>8000</v>
      </c>
      <c r="I7" s="40" t="s">
        <v>404</v>
      </c>
      <c r="J7" s="40" t="s">
        <v>405</v>
      </c>
    </row>
    <row r="8" spans="2:10" x14ac:dyDescent="0.25">
      <c r="B8" s="39">
        <v>0</v>
      </c>
      <c r="C8">
        <f t="shared" si="0"/>
        <v>0</v>
      </c>
      <c r="D8">
        <f t="shared" si="1"/>
        <v>0</v>
      </c>
      <c r="E8">
        <f>LOOKUP(B8,{0,20,40,80,100,101},{0,500,1000,2000,4000,8000})</f>
        <v>0</v>
      </c>
    </row>
    <row r="9" spans="2:10" x14ac:dyDescent="0.25">
      <c r="B9" s="39">
        <v>22</v>
      </c>
      <c r="C9">
        <f t="shared" si="0"/>
        <v>500</v>
      </c>
      <c r="D9">
        <f t="shared" si="1"/>
        <v>500</v>
      </c>
      <c r="E9">
        <f>LOOKUP(B9,{0,20,40,80,100,101},{0,500,1000,2000,4000,8000})</f>
        <v>500</v>
      </c>
      <c r="I9" s="38"/>
      <c r="J9" s="38"/>
    </row>
    <row r="10" spans="2:10" x14ac:dyDescent="0.25">
      <c r="B10" s="39">
        <v>27</v>
      </c>
      <c r="C10">
        <f t="shared" si="0"/>
        <v>500</v>
      </c>
      <c r="D10">
        <f t="shared" si="1"/>
        <v>500</v>
      </c>
      <c r="E10">
        <f>LOOKUP(B10,{0,20,40,80,100,101},{0,500,1000,2000,4000,8000})</f>
        <v>500</v>
      </c>
    </row>
    <row r="11" spans="2:10" x14ac:dyDescent="0.25">
      <c r="B11" s="39">
        <v>159</v>
      </c>
      <c r="C11">
        <f t="shared" si="0"/>
        <v>8000</v>
      </c>
      <c r="D11">
        <f t="shared" si="1"/>
        <v>8000</v>
      </c>
      <c r="E11">
        <f>LOOKUP(B11,{0,20,40,80,100,101},{0,500,1000,2000,4000,8000})</f>
        <v>8000</v>
      </c>
    </row>
    <row r="12" spans="2:10" x14ac:dyDescent="0.25">
      <c r="B12" s="39">
        <v>177</v>
      </c>
      <c r="C12">
        <f t="shared" si="0"/>
        <v>8000</v>
      </c>
      <c r="D12">
        <f t="shared" si="1"/>
        <v>8000</v>
      </c>
      <c r="E12">
        <f>LOOKUP(B12,{0,20,40,80,100,101},{0,500,1000,2000,4000,8000})</f>
        <v>8000</v>
      </c>
    </row>
    <row r="13" spans="2:10" x14ac:dyDescent="0.25">
      <c r="B13" s="39">
        <v>108</v>
      </c>
      <c r="C13">
        <f t="shared" si="0"/>
        <v>8000</v>
      </c>
      <c r="D13">
        <f t="shared" si="1"/>
        <v>8000</v>
      </c>
      <c r="E13">
        <f>LOOKUP(B13,{0,20,40,80,100,101},{0,500,1000,2000,4000,8000})</f>
        <v>8000</v>
      </c>
    </row>
    <row r="14" spans="2:10" x14ac:dyDescent="0.25">
      <c r="B14" s="39">
        <v>124</v>
      </c>
      <c r="C14">
        <f t="shared" si="0"/>
        <v>8000</v>
      </c>
      <c r="D14">
        <f t="shared" si="1"/>
        <v>8000</v>
      </c>
      <c r="E14">
        <f>LOOKUP(B14,{0,20,40,80,100,101},{0,500,1000,2000,4000,8000})</f>
        <v>8000</v>
      </c>
    </row>
    <row r="15" spans="2:10" x14ac:dyDescent="0.25">
      <c r="B15" s="39">
        <v>109</v>
      </c>
      <c r="C15">
        <f t="shared" si="0"/>
        <v>8000</v>
      </c>
      <c r="D15">
        <f t="shared" si="1"/>
        <v>8000</v>
      </c>
      <c r="E15">
        <f>LOOKUP(B15,{0,20,40,80,100,101},{0,500,1000,2000,4000,8000})</f>
        <v>8000</v>
      </c>
    </row>
    <row r="16" spans="2:10" x14ac:dyDescent="0.25">
      <c r="B16" s="39">
        <v>106</v>
      </c>
      <c r="C16">
        <f t="shared" si="0"/>
        <v>8000</v>
      </c>
      <c r="D16">
        <f t="shared" si="1"/>
        <v>8000</v>
      </c>
      <c r="E16">
        <f>LOOKUP(B16,{0,20,40,80,100,101},{0,500,1000,2000,4000,8000})</f>
        <v>8000</v>
      </c>
    </row>
    <row r="17" spans="2:8" x14ac:dyDescent="0.25">
      <c r="B17" s="39">
        <v>135</v>
      </c>
      <c r="C17">
        <f t="shared" si="0"/>
        <v>8000</v>
      </c>
      <c r="D17">
        <f t="shared" si="1"/>
        <v>8000</v>
      </c>
      <c r="E17">
        <f>LOOKUP(B17,{0,20,40,80,100,101},{0,500,1000,2000,4000,8000})</f>
        <v>8000</v>
      </c>
    </row>
    <row r="18" spans="2:8" x14ac:dyDescent="0.25">
      <c r="B18" s="39">
        <v>177</v>
      </c>
      <c r="C18">
        <f t="shared" si="0"/>
        <v>8000</v>
      </c>
      <c r="D18">
        <f t="shared" si="1"/>
        <v>8000</v>
      </c>
      <c r="E18">
        <f>LOOKUP(B18,{0,20,40,80,100,101},{0,500,1000,2000,4000,8000})</f>
        <v>8000</v>
      </c>
    </row>
    <row r="19" spans="2:8" x14ac:dyDescent="0.25">
      <c r="B19" s="39">
        <v>49</v>
      </c>
      <c r="C19">
        <f t="shared" si="0"/>
        <v>1000</v>
      </c>
      <c r="D19">
        <f t="shared" si="1"/>
        <v>1000</v>
      </c>
      <c r="E19">
        <f>LOOKUP(B19,{0,20,40,80,100,101},{0,500,1000,2000,4000,8000})</f>
        <v>1000</v>
      </c>
    </row>
    <row r="20" spans="2:8" x14ac:dyDescent="0.25">
      <c r="B20" s="39">
        <v>182</v>
      </c>
      <c r="C20">
        <f t="shared" si="0"/>
        <v>8000</v>
      </c>
      <c r="D20">
        <f t="shared" si="1"/>
        <v>8000</v>
      </c>
      <c r="E20">
        <f>LOOKUP(B20,{0,20,40,80,100,101},{0,500,1000,2000,4000,8000})</f>
        <v>8000</v>
      </c>
    </row>
    <row r="21" spans="2:8" x14ac:dyDescent="0.25">
      <c r="B21" s="39">
        <v>187</v>
      </c>
      <c r="C21">
        <f t="shared" si="0"/>
        <v>8000</v>
      </c>
      <c r="D21">
        <f t="shared" si="1"/>
        <v>8000</v>
      </c>
      <c r="E21">
        <f>LOOKUP(B21,{0,20,40,80,100,101},{0,500,1000,2000,4000,8000})</f>
        <v>8000</v>
      </c>
    </row>
    <row r="22" spans="2:8" x14ac:dyDescent="0.25">
      <c r="B22" s="39">
        <v>93</v>
      </c>
      <c r="C22">
        <f t="shared" si="0"/>
        <v>2000</v>
      </c>
      <c r="D22">
        <f t="shared" si="1"/>
        <v>2000</v>
      </c>
      <c r="E22">
        <f>LOOKUP(B22,{0,20,40,80,100,101},{0,500,1000,2000,4000,8000})</f>
        <v>2000</v>
      </c>
    </row>
    <row r="23" spans="2:8" x14ac:dyDescent="0.25">
      <c r="B23" s="39">
        <v>8</v>
      </c>
      <c r="C23">
        <f t="shared" si="0"/>
        <v>0</v>
      </c>
      <c r="D23">
        <f t="shared" si="1"/>
        <v>0</v>
      </c>
      <c r="E23">
        <f>LOOKUP(B23,{0,20,40,80,100,101},{0,500,1000,2000,4000,8000})</f>
        <v>0</v>
      </c>
    </row>
    <row r="24" spans="2:8" x14ac:dyDescent="0.25">
      <c r="B24" s="39">
        <v>79</v>
      </c>
      <c r="C24">
        <f t="shared" si="0"/>
        <v>1000</v>
      </c>
      <c r="D24">
        <f t="shared" si="1"/>
        <v>1000</v>
      </c>
      <c r="E24">
        <f>LOOKUP(B24,{0,20,40,80,100,101},{0,500,1000,2000,4000,8000})</f>
        <v>1000</v>
      </c>
    </row>
    <row r="25" spans="2:8" x14ac:dyDescent="0.25">
      <c r="B25" s="39">
        <v>45</v>
      </c>
      <c r="C25">
        <f t="shared" si="0"/>
        <v>1000</v>
      </c>
      <c r="D25">
        <f t="shared" si="1"/>
        <v>1000</v>
      </c>
      <c r="E25">
        <f>LOOKUP(B25,{0,20,40,80,100,101},{0,500,1000,2000,4000,8000})</f>
        <v>1000</v>
      </c>
    </row>
    <row r="26" spans="2:8" x14ac:dyDescent="0.25">
      <c r="B26" s="39">
        <v>28</v>
      </c>
      <c r="C26">
        <f t="shared" si="0"/>
        <v>500</v>
      </c>
      <c r="D26">
        <f t="shared" si="1"/>
        <v>500</v>
      </c>
      <c r="E26">
        <f>LOOKUP(B26,{0,20,40,80,100,101},{0,500,1000,2000,4000,8000})</f>
        <v>500</v>
      </c>
    </row>
    <row r="30" spans="2:8" x14ac:dyDescent="0.25">
      <c r="B30" s="39" t="s">
        <v>335</v>
      </c>
      <c r="C30" t="s">
        <v>417</v>
      </c>
      <c r="D30" t="s">
        <v>6</v>
      </c>
      <c r="F30" s="39" t="s">
        <v>335</v>
      </c>
      <c r="G30" t="s">
        <v>332</v>
      </c>
    </row>
    <row r="31" spans="2:8" x14ac:dyDescent="0.25">
      <c r="B31" s="39" t="s">
        <v>408</v>
      </c>
      <c r="C31" s="42">
        <v>44562</v>
      </c>
      <c r="D31">
        <v>157</v>
      </c>
      <c r="F31" s="39" t="s">
        <v>408</v>
      </c>
      <c r="G31">
        <f>LOOKUP(6,1/(B31:B39=F31),D31:D39)</f>
        <v>65</v>
      </c>
      <c r="H31">
        <f>LOOKUP(2,1/(--(B31:B39=F31)),D31:D39)</f>
        <v>65</v>
      </c>
    </row>
    <row r="32" spans="2:8" x14ac:dyDescent="0.25">
      <c r="B32" s="39" t="s">
        <v>409</v>
      </c>
      <c r="C32" s="42">
        <v>44563</v>
      </c>
      <c r="D32">
        <v>178</v>
      </c>
    </row>
    <row r="33" spans="2:7" x14ac:dyDescent="0.25">
      <c r="B33" s="39" t="s">
        <v>410</v>
      </c>
      <c r="C33" s="42">
        <v>44564</v>
      </c>
      <c r="D33">
        <v>50</v>
      </c>
    </row>
    <row r="34" spans="2:7" x14ac:dyDescent="0.25">
      <c r="B34" s="39" t="s">
        <v>408</v>
      </c>
      <c r="C34" s="42">
        <v>44565</v>
      </c>
      <c r="D34">
        <v>102</v>
      </c>
    </row>
    <row r="35" spans="2:7" x14ac:dyDescent="0.25">
      <c r="B35" s="39" t="s">
        <v>412</v>
      </c>
      <c r="C35" s="42">
        <v>44566</v>
      </c>
      <c r="D35">
        <v>104</v>
      </c>
    </row>
    <row r="36" spans="2:7" x14ac:dyDescent="0.25">
      <c r="B36" s="39" t="s">
        <v>413</v>
      </c>
      <c r="C36" s="42">
        <v>44567</v>
      </c>
      <c r="D36">
        <v>28</v>
      </c>
    </row>
    <row r="37" spans="2:7" x14ac:dyDescent="0.25">
      <c r="B37" s="39" t="s">
        <v>408</v>
      </c>
      <c r="C37" s="42">
        <v>44568</v>
      </c>
      <c r="D37">
        <v>65</v>
      </c>
    </row>
    <row r="38" spans="2:7" x14ac:dyDescent="0.25">
      <c r="B38" s="39" t="s">
        <v>415</v>
      </c>
      <c r="C38" s="42">
        <v>44569</v>
      </c>
      <c r="D38">
        <v>103</v>
      </c>
    </row>
    <row r="39" spans="2:7" x14ac:dyDescent="0.25">
      <c r="B39" s="39" t="s">
        <v>416</v>
      </c>
      <c r="C39" s="42">
        <v>44570</v>
      </c>
      <c r="D39">
        <v>161</v>
      </c>
    </row>
    <row r="42" spans="2:7" x14ac:dyDescent="0.25">
      <c r="B42" s="39" t="s">
        <v>335</v>
      </c>
      <c r="C42" t="s">
        <v>417</v>
      </c>
      <c r="D42" t="s">
        <v>6</v>
      </c>
      <c r="F42" s="39" t="s">
        <v>335</v>
      </c>
      <c r="G42" t="s">
        <v>6</v>
      </c>
    </row>
    <row r="43" spans="2:7" x14ac:dyDescent="0.25">
      <c r="B43" s="39" t="s">
        <v>408</v>
      </c>
      <c r="C43" s="42">
        <v>44562</v>
      </c>
      <c r="D43">
        <v>157</v>
      </c>
      <c r="F43" s="39" t="s">
        <v>418</v>
      </c>
      <c r="G43">
        <f>LOOKUP(2,1/EXACT(B43:B51,F43),D43:D51)</f>
        <v>102</v>
      </c>
    </row>
    <row r="44" spans="2:7" x14ac:dyDescent="0.25">
      <c r="B44" s="39" t="s">
        <v>409</v>
      </c>
      <c r="C44" s="42">
        <v>44563</v>
      </c>
      <c r="D44">
        <v>178</v>
      </c>
    </row>
    <row r="45" spans="2:7" x14ac:dyDescent="0.25">
      <c r="B45" s="39" t="s">
        <v>410</v>
      </c>
      <c r="C45" s="42">
        <v>44564</v>
      </c>
      <c r="D45">
        <v>50</v>
      </c>
    </row>
    <row r="46" spans="2:7" x14ac:dyDescent="0.25">
      <c r="B46" s="39" t="s">
        <v>418</v>
      </c>
      <c r="C46" s="42">
        <v>44565</v>
      </c>
      <c r="D46">
        <v>102</v>
      </c>
    </row>
    <row r="47" spans="2:7" x14ac:dyDescent="0.25">
      <c r="B47" s="39" t="s">
        <v>412</v>
      </c>
      <c r="C47" s="42">
        <v>44566</v>
      </c>
      <c r="D47">
        <v>104</v>
      </c>
    </row>
    <row r="48" spans="2:7" x14ac:dyDescent="0.25">
      <c r="B48" s="39" t="s">
        <v>413</v>
      </c>
      <c r="C48" s="42">
        <v>44567</v>
      </c>
      <c r="D48">
        <v>28</v>
      </c>
    </row>
    <row r="49" spans="2:8" x14ac:dyDescent="0.25">
      <c r="B49" s="39" t="s">
        <v>408</v>
      </c>
      <c r="C49" s="42">
        <v>44568</v>
      </c>
      <c r="D49">
        <v>65</v>
      </c>
    </row>
    <row r="50" spans="2:8" x14ac:dyDescent="0.25">
      <c r="B50" s="39" t="s">
        <v>415</v>
      </c>
      <c r="C50" s="42">
        <v>44569</v>
      </c>
      <c r="D50">
        <v>103</v>
      </c>
    </row>
    <row r="51" spans="2:8" x14ac:dyDescent="0.25">
      <c r="B51" s="39" t="s">
        <v>416</v>
      </c>
      <c r="C51" s="42">
        <v>44570</v>
      </c>
      <c r="D51">
        <v>161</v>
      </c>
    </row>
    <row r="57" spans="2:8" x14ac:dyDescent="0.25">
      <c r="B57" s="39" t="s">
        <v>335</v>
      </c>
      <c r="C57" t="s">
        <v>417</v>
      </c>
      <c r="D57" t="s">
        <v>6</v>
      </c>
      <c r="G57" s="39" t="s">
        <v>335</v>
      </c>
      <c r="H57" s="39" t="s">
        <v>332</v>
      </c>
    </row>
    <row r="58" spans="2:8" x14ac:dyDescent="0.25">
      <c r="B58" s="39" t="s">
        <v>419</v>
      </c>
      <c r="C58" s="42">
        <v>44562</v>
      </c>
      <c r="D58">
        <v>157</v>
      </c>
      <c r="G58" s="39">
        <v>1</v>
      </c>
      <c r="H58" s="39">
        <f>VLOOKUP("*"&amp;G58,B58:D66,3,0)</f>
        <v>157</v>
      </c>
    </row>
    <row r="59" spans="2:8" x14ac:dyDescent="0.25">
      <c r="B59" s="39" t="s">
        <v>409</v>
      </c>
      <c r="C59" s="42">
        <v>44563</v>
      </c>
      <c r="D59">
        <v>178</v>
      </c>
      <c r="G59" s="39">
        <v>5</v>
      </c>
      <c r="H59" s="39"/>
    </row>
    <row r="60" spans="2:8" x14ac:dyDescent="0.25">
      <c r="B60" s="39" t="s">
        <v>408</v>
      </c>
      <c r="C60" s="42">
        <v>44564</v>
      </c>
      <c r="D60">
        <v>50</v>
      </c>
    </row>
    <row r="61" spans="2:8" x14ac:dyDescent="0.25">
      <c r="B61" s="39" t="s">
        <v>411</v>
      </c>
      <c r="C61" s="42">
        <v>44565</v>
      </c>
      <c r="D61">
        <v>102</v>
      </c>
    </row>
    <row r="62" spans="2:8" x14ac:dyDescent="0.25">
      <c r="B62" s="39" t="s">
        <v>412</v>
      </c>
      <c r="C62" s="42">
        <v>44566</v>
      </c>
      <c r="D62">
        <v>104</v>
      </c>
    </row>
    <row r="63" spans="2:8" x14ac:dyDescent="0.25">
      <c r="B63" s="39" t="s">
        <v>413</v>
      </c>
      <c r="C63" s="42">
        <v>44567</v>
      </c>
      <c r="D63">
        <v>28</v>
      </c>
    </row>
    <row r="64" spans="2:8" x14ac:dyDescent="0.25">
      <c r="B64" s="39" t="s">
        <v>414</v>
      </c>
      <c r="C64" s="42">
        <v>44568</v>
      </c>
      <c r="D64">
        <v>65</v>
      </c>
    </row>
    <row r="65" spans="2:10" x14ac:dyDescent="0.25">
      <c r="B65" s="39" t="s">
        <v>415</v>
      </c>
      <c r="C65" s="42">
        <v>44569</v>
      </c>
      <c r="D65">
        <v>103</v>
      </c>
    </row>
    <row r="66" spans="2:10" x14ac:dyDescent="0.25">
      <c r="B66" s="39" t="s">
        <v>416</v>
      </c>
      <c r="C66" s="42">
        <v>44570</v>
      </c>
      <c r="D66">
        <v>161</v>
      </c>
    </row>
    <row r="70" spans="2:10" x14ac:dyDescent="0.25">
      <c r="B70" s="39" t="s">
        <v>335</v>
      </c>
      <c r="C70" t="s">
        <v>417</v>
      </c>
      <c r="D70" t="s">
        <v>6</v>
      </c>
      <c r="F70" s="39" t="s">
        <v>335</v>
      </c>
      <c r="G70" t="s">
        <v>6</v>
      </c>
      <c r="I70" s="39" t="s">
        <v>335</v>
      </c>
      <c r="J70" t="s">
        <v>6</v>
      </c>
    </row>
    <row r="71" spans="2:10" x14ac:dyDescent="0.25">
      <c r="B71" s="39">
        <v>1</v>
      </c>
      <c r="C71" s="42">
        <v>44562</v>
      </c>
      <c r="D71">
        <v>157</v>
      </c>
      <c r="F71" s="39" t="s">
        <v>409</v>
      </c>
      <c r="G71" t="e">
        <f>VLOOKUP(RIGHT(F71,1),$B$70:$D$79,3,0)</f>
        <v>#N/A</v>
      </c>
      <c r="H71" t="str">
        <f>RIGHT(F71,1)</f>
        <v>2</v>
      </c>
      <c r="I71" s="39" t="s">
        <v>420</v>
      </c>
    </row>
    <row r="72" spans="2:10" x14ac:dyDescent="0.25">
      <c r="B72" s="39">
        <v>2</v>
      </c>
      <c r="C72" s="42">
        <v>44563</v>
      </c>
      <c r="D72">
        <v>178</v>
      </c>
      <c r="F72" s="39" t="s">
        <v>411</v>
      </c>
      <c r="I72" s="39" t="s">
        <v>421</v>
      </c>
    </row>
    <row r="73" spans="2:10" x14ac:dyDescent="0.25">
      <c r="B73" s="39">
        <v>3</v>
      </c>
      <c r="C73" s="42">
        <v>44564</v>
      </c>
      <c r="D73">
        <v>50</v>
      </c>
      <c r="F73" s="39" t="s">
        <v>414</v>
      </c>
      <c r="I73" s="39" t="s">
        <v>422</v>
      </c>
    </row>
    <row r="74" spans="2:10" x14ac:dyDescent="0.25">
      <c r="B74" s="39">
        <v>4</v>
      </c>
      <c r="C74" s="42">
        <v>44565</v>
      </c>
      <c r="D74">
        <v>102</v>
      </c>
    </row>
    <row r="75" spans="2:10" x14ac:dyDescent="0.25">
      <c r="B75" s="39">
        <v>7101</v>
      </c>
      <c r="C75" s="42">
        <v>44566</v>
      </c>
      <c r="D75">
        <v>104</v>
      </c>
      <c r="F75" s="43" t="s">
        <v>409</v>
      </c>
      <c r="I75" s="43" t="s">
        <v>335</v>
      </c>
      <c r="J75" t="s">
        <v>6</v>
      </c>
    </row>
    <row r="76" spans="2:10" x14ac:dyDescent="0.25">
      <c r="B76" s="39">
        <v>6</v>
      </c>
      <c r="C76" s="42">
        <v>44567</v>
      </c>
      <c r="D76">
        <v>28</v>
      </c>
      <c r="F76" s="43" t="s">
        <v>411</v>
      </c>
      <c r="I76" s="43" t="s">
        <v>409</v>
      </c>
    </row>
    <row r="77" spans="2:10" x14ac:dyDescent="0.25">
      <c r="B77" s="39">
        <v>7</v>
      </c>
      <c r="C77" s="42">
        <v>44568</v>
      </c>
      <c r="D77">
        <v>65</v>
      </c>
      <c r="F77" s="43" t="s">
        <v>414</v>
      </c>
      <c r="I77" s="43" t="s">
        <v>411</v>
      </c>
    </row>
    <row r="78" spans="2:10" x14ac:dyDescent="0.25">
      <c r="B78" s="39">
        <v>8</v>
      </c>
      <c r="C78" s="42">
        <v>44569</v>
      </c>
      <c r="D78">
        <v>103</v>
      </c>
      <c r="I78" s="43" t="s">
        <v>414</v>
      </c>
    </row>
    <row r="79" spans="2:10" x14ac:dyDescent="0.25">
      <c r="B79" s="39">
        <v>9</v>
      </c>
      <c r="C79" s="42">
        <v>44570</v>
      </c>
      <c r="D79">
        <v>161</v>
      </c>
      <c r="F79" s="45"/>
    </row>
  </sheetData>
  <phoneticPr fontId="7" type="noConversion"/>
  <pageMargins left="0.7" right="0.7" top="0.75" bottom="0.75" header="0.3" footer="0.3"/>
  <pageSetup orientation="portrait" r:id="rId1"/>
  <ignoredErrors>
    <ignoredError sqref="I2:J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15" sqref="I15"/>
    </sheetView>
  </sheetViews>
  <sheetFormatPr defaultRowHeight="15" x14ac:dyDescent="0.25"/>
  <cols>
    <col min="3" max="3" width="11.42578125" bestFit="1" customWidth="1"/>
  </cols>
  <sheetData>
    <row r="1" spans="1:9" x14ac:dyDescent="0.25">
      <c r="A1" t="s">
        <v>424</v>
      </c>
      <c r="B1" t="s">
        <v>425</v>
      </c>
      <c r="C1" t="s">
        <v>436</v>
      </c>
      <c r="D1" t="s">
        <v>426</v>
      </c>
      <c r="G1" t="s">
        <v>435</v>
      </c>
      <c r="H1" t="s">
        <v>433</v>
      </c>
      <c r="I1" t="s">
        <v>434</v>
      </c>
    </row>
    <row r="2" spans="1:9" x14ac:dyDescent="0.25">
      <c r="A2" t="s">
        <v>427</v>
      </c>
      <c r="B2" t="s">
        <v>432</v>
      </c>
      <c r="C2" t="str">
        <f>A2&amp;"|"&amp;B2</f>
        <v xml:space="preserve">a|unit test </v>
      </c>
      <c r="D2">
        <v>45</v>
      </c>
      <c r="F2" t="s">
        <v>427</v>
      </c>
      <c r="G2" t="e">
        <f>VLOOKUP("aunit test",CHOOSE({1,2},$A$2:$A$6&amp;$B$2:$B$6,$D$2:$D$6),2,0)</f>
        <v>#N/A</v>
      </c>
      <c r="H2" t="e">
        <f>VLOOKUP($F2&amp;"|"&amp;H$1,CHOOSE({1,2},$A$2:$A$6&amp;"|"&amp;$B$2:$B$6,$D$2:$D$6),2,0)</f>
        <v>#N/A</v>
      </c>
      <c r="I2" t="e">
        <f>VLOOKUP($F2&amp;"|"&amp;I$1,CHOOSE({1,2},$A$2:$A$6&amp;"|"&amp;$B$2:$B$6,$D$2:$D$6),2,0)</f>
        <v>#N/A</v>
      </c>
    </row>
    <row r="3" spans="1:9" x14ac:dyDescent="0.25">
      <c r="A3" t="s">
        <v>428</v>
      </c>
      <c r="B3" t="s">
        <v>432</v>
      </c>
      <c r="C3" t="str">
        <f>A3&amp;"|"&amp;B3</f>
        <v xml:space="preserve">b|unit test </v>
      </c>
      <c r="D3">
        <v>23</v>
      </c>
      <c r="F3" t="s">
        <v>428</v>
      </c>
      <c r="G3" t="e">
        <f>VLOOKUP($F3&amp;"|"&amp;G$1,CHOOSE({1,2},$A$2:$A$6&amp;"|"&amp;$B$2:$B$6,$D$2:$D$6),2,0)</f>
        <v>#N/A</v>
      </c>
      <c r="H3" t="e">
        <f>VLOOKUP($F3&amp;"|"&amp;H$1,CHOOSE({1,2},$A$2:$A$6&amp;"|"&amp;$B$2:$B$6,$D$2:$D$6),2,0)</f>
        <v>#N/A</v>
      </c>
      <c r="I3" t="e">
        <f>VLOOKUP($F3&amp;"|"&amp;I$1,CHOOSE({1,2},$A$2:$A$6&amp;"|"&amp;$B$2:$B$6,$D$2:$D$6),2,0)</f>
        <v>#N/A</v>
      </c>
    </row>
    <row r="4" spans="1:9" x14ac:dyDescent="0.25">
      <c r="A4" t="s">
        <v>428</v>
      </c>
      <c r="B4" t="s">
        <v>433</v>
      </c>
      <c r="C4" t="str">
        <f>A4&amp;"|"&amp;B4</f>
        <v xml:space="preserve">b|mid term </v>
      </c>
      <c r="D4">
        <v>12</v>
      </c>
      <c r="F4" t="s">
        <v>429</v>
      </c>
      <c r="G4" t="e">
        <f>VLOOKUP($F4&amp;"|"&amp;G$1,CHOOSE({1,2},$A$2:$A$6&amp;"|"&amp;$B$2:$B$6,$D$2:$D$6),2,0)</f>
        <v>#N/A</v>
      </c>
      <c r="H4" t="e">
        <f>VLOOKUP($F4&amp;"|"&amp;H$1,CHOOSE({1,2},$A$2:$A$6&amp;"|"&amp;$B$2:$B$6,$D$2:$D$6),2,0)</f>
        <v>#N/A</v>
      </c>
      <c r="I4" t="e">
        <f>VLOOKUP($F4&amp;"|"&amp;I$1,CHOOSE({1,2},$A$2:$A$6&amp;"|"&amp;$B$2:$B$6,$D$2:$D$6),2,0)</f>
        <v>#N/A</v>
      </c>
    </row>
    <row r="5" spans="1:9" x14ac:dyDescent="0.25">
      <c r="A5" t="s">
        <v>427</v>
      </c>
      <c r="B5" t="s">
        <v>434</v>
      </c>
      <c r="C5" t="str">
        <f>A5&amp;"|"&amp;B5</f>
        <v>a|final</v>
      </c>
      <c r="D5">
        <v>29</v>
      </c>
      <c r="F5" t="s">
        <v>430</v>
      </c>
      <c r="G5" t="e">
        <f>VLOOKUP($F5&amp;"|"&amp;G$1,CHOOSE({1,2},$A$2:$A$6&amp;"|"&amp;$B$2:$B$6,$D$2:$D$6),2,0)</f>
        <v>#N/A</v>
      </c>
      <c r="H5" t="e">
        <f>VLOOKUP($F5&amp;"|"&amp;H$1,CHOOSE({1,2},$A$2:$A$6&amp;"|"&amp;$B$2:$B$6,$D$2:$D$6),2,0)</f>
        <v>#N/A</v>
      </c>
      <c r="I5" t="e">
        <f>VLOOKUP($F5&amp;"|"&amp;I$1,CHOOSE({1,2},$A$2:$A$6&amp;"|"&amp;$B$2:$B$6,$D$2:$D$6),2,0)</f>
        <v>#N/A</v>
      </c>
    </row>
    <row r="6" spans="1:9" x14ac:dyDescent="0.25">
      <c r="A6" t="s">
        <v>431</v>
      </c>
      <c r="B6" t="s">
        <v>434</v>
      </c>
      <c r="C6" t="str">
        <f>A6&amp;"|"&amp;B6</f>
        <v>e|final</v>
      </c>
      <c r="D6">
        <v>30</v>
      </c>
    </row>
    <row r="7" spans="1:9" x14ac:dyDescent="0.25">
      <c r="A7" t="s">
        <v>423</v>
      </c>
      <c r="C7" t="s">
        <v>423</v>
      </c>
    </row>
    <row r="8" spans="1:9" x14ac:dyDescent="0.25">
      <c r="A8" t="s">
        <v>423</v>
      </c>
      <c r="C8" t="s">
        <v>423</v>
      </c>
    </row>
    <row r="9" spans="1:9" x14ac:dyDescent="0.25">
      <c r="A9" t="s">
        <v>423</v>
      </c>
      <c r="C9" t="s">
        <v>437</v>
      </c>
      <c r="D9" t="s">
        <v>438</v>
      </c>
    </row>
    <row r="10" spans="1:9" x14ac:dyDescent="0.25">
      <c r="A10" t="s">
        <v>423</v>
      </c>
      <c r="C10">
        <v>12000</v>
      </c>
      <c r="D10" t="s">
        <v>439</v>
      </c>
      <c r="F10" t="s">
        <v>438</v>
      </c>
      <c r="G10" t="s">
        <v>440</v>
      </c>
    </row>
    <row r="11" spans="1:9" x14ac:dyDescent="0.25">
      <c r="C11">
        <v>10000</v>
      </c>
      <c r="D11" t="s">
        <v>440</v>
      </c>
      <c r="F11" t="s">
        <v>437</v>
      </c>
      <c r="G11">
        <f>VLOOKUP(G10,CHOOSE({1,2},$D$10:$D$13,$C$10:$C$13),2,0)</f>
        <v>10000</v>
      </c>
    </row>
    <row r="12" spans="1:9" x14ac:dyDescent="0.25">
      <c r="C12">
        <v>4000</v>
      </c>
      <c r="D12" t="s">
        <v>441</v>
      </c>
      <c r="F12" t="s">
        <v>440</v>
      </c>
    </row>
    <row r="13" spans="1:9" x14ac:dyDescent="0.25">
      <c r="C13">
        <v>50000</v>
      </c>
      <c r="D13" t="s">
        <v>442</v>
      </c>
      <c r="F13">
        <f>VLOOKUP(F12,CHOOSE({1,2},D10:D13,C10:C13),2,0)</f>
        <v>10000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443</v>
      </c>
      <c r="B1" t="s">
        <v>450</v>
      </c>
      <c r="C1" t="s">
        <v>436</v>
      </c>
    </row>
    <row r="2" spans="1:5" x14ac:dyDescent="0.25">
      <c r="A2" t="s">
        <v>444</v>
      </c>
      <c r="B2">
        <v>8238</v>
      </c>
      <c r="C2">
        <f>IF(COUNTIF($A$2:A2,A2)=1,SUMIF($A$2:$A$11,A2,$B$2:$B$11),0)</f>
        <v>18139</v>
      </c>
    </row>
    <row r="3" spans="1:5" x14ac:dyDescent="0.25">
      <c r="A3" t="s">
        <v>445</v>
      </c>
      <c r="B3">
        <v>7908</v>
      </c>
      <c r="C3">
        <f>IF(COUNTIF($A$2:A3,A3)=1,SUMIF($A$2:$A$11,A3,$B$2:$B$11),0)</f>
        <v>7908</v>
      </c>
      <c r="E3" t="s">
        <v>447</v>
      </c>
    </row>
    <row r="4" spans="1:5" x14ac:dyDescent="0.25">
      <c r="A4" t="s">
        <v>446</v>
      </c>
      <c r="B4">
        <v>8432</v>
      </c>
      <c r="C4">
        <f>IF(COUNTIF($A$2:A4,A4)=1,SUMIF($A$2:$A$11,A4,$B$2:$B$11),0)</f>
        <v>8432</v>
      </c>
      <c r="E4">
        <f>SUMIF($A$2:$A$11,E3,B2:B11)</f>
        <v>18003</v>
      </c>
    </row>
    <row r="5" spans="1:5" x14ac:dyDescent="0.25">
      <c r="A5" t="s">
        <v>447</v>
      </c>
      <c r="B5">
        <v>8274</v>
      </c>
      <c r="C5">
        <f>IF(COUNTIF($A$2:A5,A5)=1,SUMIF($A$2:$A$11,A5,$B$2:$B$11),0)</f>
        <v>18003</v>
      </c>
      <c r="E5" t="str">
        <f>INDEX($A$2:$A$11,MATCH(MAX($C$2:$C$11),$C$2:$C$11,0))</f>
        <v>samsung</v>
      </c>
    </row>
    <row r="6" spans="1:5" x14ac:dyDescent="0.25">
      <c r="A6" t="s">
        <v>447</v>
      </c>
      <c r="B6">
        <v>9729</v>
      </c>
      <c r="C6">
        <f>IF(COUNTIF($A$2:A6,A6)=1,SUMIF($A$2:$A$11,A6,$B$2:$B$11),0)</f>
        <v>0</v>
      </c>
    </row>
    <row r="7" spans="1:5" x14ac:dyDescent="0.25">
      <c r="A7" t="s">
        <v>444</v>
      </c>
      <c r="B7">
        <v>9901</v>
      </c>
      <c r="C7">
        <f>IF(COUNTIF($A$2:A7,A7)=1,SUMIF($A$2:$A$11,A7,$B$2:$B$11),0)</f>
        <v>0</v>
      </c>
    </row>
    <row r="8" spans="1:5" x14ac:dyDescent="0.25">
      <c r="A8" t="s">
        <v>448</v>
      </c>
      <c r="B8">
        <v>5570</v>
      </c>
      <c r="C8">
        <f>IF(COUNTIF($A$2:A8,A8)=1,SUMIF($A$2:$A$11,A8,$B$2:$B$11),0)</f>
        <v>10670</v>
      </c>
    </row>
    <row r="9" spans="1:5" x14ac:dyDescent="0.25">
      <c r="A9" t="s">
        <v>448</v>
      </c>
      <c r="B9">
        <v>5100</v>
      </c>
      <c r="C9">
        <f>IF(COUNTIF($A$2:A9,A9)=1,SUMIF($A$2:$A$11,A9,$B$2:$B$11),0)</f>
        <v>0</v>
      </c>
    </row>
    <row r="10" spans="1:5" x14ac:dyDescent="0.25">
      <c r="A10" t="s">
        <v>449</v>
      </c>
      <c r="B10">
        <v>5716</v>
      </c>
      <c r="C10">
        <f>IF(COUNTIF($A$2:A10,A10)=1,SUMIF($A$2:$A$11,A10,$B$2:$B$11),0)</f>
        <v>12929</v>
      </c>
    </row>
    <row r="11" spans="1:5" x14ac:dyDescent="0.25">
      <c r="A11" t="s">
        <v>449</v>
      </c>
      <c r="B11">
        <v>7213</v>
      </c>
      <c r="C11">
        <f>IF(COUNTIF($A$2:A11,A11)=1,SUMIF($A$2:$A$11,A11,$B$2:$B$11),0)</f>
        <v>0</v>
      </c>
    </row>
  </sheetData>
  <dataValidations count="1">
    <dataValidation type="list" allowBlank="1" showInputMessage="1" showErrorMessage="1" sqref="E3">
      <formula1>$A$2:$A$11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showGridLines="0" workbookViewId="0">
      <selection activeCell="M10" sqref="M10"/>
    </sheetView>
  </sheetViews>
  <sheetFormatPr defaultRowHeight="15" x14ac:dyDescent="0.25"/>
  <cols>
    <col min="1" max="1" width="14.7109375" bestFit="1" customWidth="1"/>
    <col min="13" max="13" width="12.5703125" customWidth="1"/>
  </cols>
  <sheetData>
    <row r="1" spans="1:15" x14ac:dyDescent="0.25">
      <c r="A1" s="10" t="s">
        <v>4</v>
      </c>
      <c r="B1" s="11">
        <v>2012</v>
      </c>
      <c r="C1" s="11">
        <v>2013</v>
      </c>
      <c r="D1" s="11">
        <v>2014</v>
      </c>
      <c r="E1" s="11">
        <v>2015</v>
      </c>
      <c r="F1" s="11">
        <v>2016</v>
      </c>
      <c r="G1" s="11">
        <v>2017</v>
      </c>
      <c r="H1" s="11">
        <v>2018</v>
      </c>
      <c r="I1" s="11">
        <v>2019</v>
      </c>
      <c r="J1" s="11">
        <v>2020</v>
      </c>
      <c r="L1" s="12" t="s">
        <v>4</v>
      </c>
      <c r="M1" s="13" t="s">
        <v>336</v>
      </c>
    </row>
    <row r="2" spans="1:15" x14ac:dyDescent="0.25">
      <c r="A2" s="14" t="s">
        <v>8</v>
      </c>
      <c r="B2" s="14">
        <v>627</v>
      </c>
      <c r="C2" s="14">
        <v>285</v>
      </c>
      <c r="D2" s="14">
        <v>704</v>
      </c>
      <c r="E2" s="14">
        <v>846</v>
      </c>
      <c r="F2" s="14">
        <v>706</v>
      </c>
      <c r="G2" s="14">
        <v>441</v>
      </c>
      <c r="H2" s="14">
        <v>558</v>
      </c>
      <c r="I2" s="14">
        <v>709</v>
      </c>
      <c r="J2" s="14">
        <v>372</v>
      </c>
      <c r="L2" s="12" t="s">
        <v>337</v>
      </c>
      <c r="M2" s="13">
        <v>2016</v>
      </c>
    </row>
    <row r="3" spans="1:15" x14ac:dyDescent="0.25">
      <c r="A3" s="14" t="s">
        <v>12</v>
      </c>
      <c r="B3" s="14">
        <v>499</v>
      </c>
      <c r="C3" s="14">
        <v>677</v>
      </c>
      <c r="D3" s="14">
        <v>899</v>
      </c>
      <c r="E3" s="14">
        <v>678</v>
      </c>
      <c r="F3" s="14">
        <v>640</v>
      </c>
      <c r="G3" s="14">
        <v>459</v>
      </c>
      <c r="H3" s="14">
        <v>697</v>
      </c>
      <c r="I3" s="14">
        <v>309</v>
      </c>
      <c r="J3" s="14">
        <v>521</v>
      </c>
      <c r="L3" s="12" t="s">
        <v>338</v>
      </c>
      <c r="M3" s="13">
        <f>VLOOKUP(M1,$A$2:$J$11,MATCH(M2,$A$1:$J$1,0))</f>
        <v>706</v>
      </c>
    </row>
    <row r="4" spans="1:15" x14ac:dyDescent="0.25">
      <c r="A4" s="14" t="s">
        <v>40</v>
      </c>
      <c r="B4" s="14">
        <v>316</v>
      </c>
      <c r="C4" s="14">
        <v>349</v>
      </c>
      <c r="D4" s="14">
        <v>726</v>
      </c>
      <c r="E4" s="14">
        <v>408</v>
      </c>
      <c r="F4" s="14">
        <v>383</v>
      </c>
      <c r="G4" s="14">
        <v>263</v>
      </c>
      <c r="H4" s="14">
        <v>234</v>
      </c>
      <c r="I4" s="14">
        <v>877</v>
      </c>
      <c r="J4" s="14">
        <v>451</v>
      </c>
    </row>
    <row r="5" spans="1:15" x14ac:dyDescent="0.25">
      <c r="A5" s="14" t="s">
        <v>42</v>
      </c>
      <c r="B5" s="14">
        <v>494</v>
      </c>
      <c r="C5" s="14">
        <v>953</v>
      </c>
      <c r="D5" s="14">
        <v>496</v>
      </c>
      <c r="E5" s="14">
        <v>401</v>
      </c>
      <c r="F5" s="14">
        <v>927</v>
      </c>
      <c r="G5" s="14">
        <v>250</v>
      </c>
      <c r="H5" s="14">
        <v>200</v>
      </c>
      <c r="I5" s="14">
        <v>232</v>
      </c>
      <c r="J5" s="14">
        <v>399</v>
      </c>
      <c r="L5" s="15" t="s">
        <v>339</v>
      </c>
      <c r="M5" s="16"/>
      <c r="N5" s="16"/>
      <c r="O5" s="16"/>
    </row>
    <row r="6" spans="1:15" x14ac:dyDescent="0.25">
      <c r="A6" s="14" t="s">
        <v>45</v>
      </c>
      <c r="B6" s="14">
        <v>623</v>
      </c>
      <c r="C6" s="14">
        <v>522</v>
      </c>
      <c r="D6" s="14">
        <v>412</v>
      </c>
      <c r="E6" s="14">
        <v>589</v>
      </c>
      <c r="F6" s="14">
        <v>734</v>
      </c>
      <c r="G6" s="14">
        <v>691</v>
      </c>
      <c r="H6" s="14">
        <v>319</v>
      </c>
      <c r="I6" s="14">
        <v>427</v>
      </c>
      <c r="J6" s="14">
        <v>492</v>
      </c>
    </row>
    <row r="7" spans="1:15" x14ac:dyDescent="0.25">
      <c r="A7" s="14" t="s">
        <v>50</v>
      </c>
      <c r="B7" s="14">
        <v>715</v>
      </c>
      <c r="C7" s="14">
        <v>755</v>
      </c>
      <c r="D7" s="14">
        <v>782</v>
      </c>
      <c r="E7" s="14">
        <v>690</v>
      </c>
      <c r="F7" s="14">
        <v>413</v>
      </c>
      <c r="G7" s="14">
        <v>972</v>
      </c>
      <c r="H7" s="14">
        <v>850</v>
      </c>
      <c r="I7" s="14">
        <v>153</v>
      </c>
      <c r="J7" s="14">
        <v>419</v>
      </c>
      <c r="L7" s="12" t="s">
        <v>4</v>
      </c>
      <c r="M7" s="13" t="s">
        <v>336</v>
      </c>
    </row>
    <row r="8" spans="1:15" x14ac:dyDescent="0.25">
      <c r="A8" s="14" t="s">
        <v>52</v>
      </c>
      <c r="B8" s="14">
        <v>217</v>
      </c>
      <c r="C8" s="14">
        <v>872</v>
      </c>
      <c r="D8" s="14">
        <v>916</v>
      </c>
      <c r="E8" s="14">
        <v>600</v>
      </c>
      <c r="F8" s="14">
        <v>434</v>
      </c>
      <c r="G8" s="14">
        <v>718</v>
      </c>
      <c r="H8" s="14">
        <v>224</v>
      </c>
      <c r="I8" s="14">
        <v>502</v>
      </c>
      <c r="J8" s="14">
        <v>579</v>
      </c>
      <c r="L8" s="12" t="s">
        <v>337</v>
      </c>
      <c r="M8" s="13">
        <v>2016</v>
      </c>
    </row>
    <row r="9" spans="1:15" x14ac:dyDescent="0.25">
      <c r="A9" s="14" t="s">
        <v>58</v>
      </c>
      <c r="B9" s="14">
        <v>193</v>
      </c>
      <c r="C9" s="14">
        <v>806</v>
      </c>
      <c r="D9" s="14">
        <v>245</v>
      </c>
      <c r="E9" s="14">
        <v>366</v>
      </c>
      <c r="F9" s="14">
        <v>754</v>
      </c>
      <c r="G9" s="14">
        <v>969</v>
      </c>
      <c r="H9" s="14">
        <v>499</v>
      </c>
      <c r="I9" s="14">
        <v>673</v>
      </c>
      <c r="J9" s="14">
        <v>718</v>
      </c>
      <c r="L9" s="12" t="s">
        <v>338</v>
      </c>
      <c r="M9" s="13">
        <f>VLOOKUP(M7,$A$2:$J$11,MATCH(M8,$A$1:$J$1,0))</f>
        <v>706</v>
      </c>
    </row>
    <row r="10" spans="1:15" x14ac:dyDescent="0.25">
      <c r="A10" s="14" t="s">
        <v>63</v>
      </c>
      <c r="B10" s="14">
        <v>776</v>
      </c>
      <c r="C10" s="14">
        <v>474</v>
      </c>
      <c r="D10" s="14">
        <v>975</v>
      </c>
      <c r="E10" s="14">
        <v>205</v>
      </c>
      <c r="F10" s="14">
        <v>727</v>
      </c>
      <c r="G10" s="14">
        <v>302</v>
      </c>
      <c r="H10" s="14">
        <v>991</v>
      </c>
      <c r="I10" s="14">
        <v>180</v>
      </c>
      <c r="J10" s="14">
        <v>875</v>
      </c>
    </row>
    <row r="11" spans="1:15" x14ac:dyDescent="0.25">
      <c r="A11" s="14" t="s">
        <v>77</v>
      </c>
      <c r="B11" s="14">
        <v>688</v>
      </c>
      <c r="C11" s="14">
        <v>287</v>
      </c>
      <c r="D11" s="14">
        <v>581</v>
      </c>
      <c r="E11" s="14">
        <v>233</v>
      </c>
      <c r="F11" s="14">
        <v>733</v>
      </c>
      <c r="G11" s="14">
        <v>438</v>
      </c>
      <c r="H11" s="14">
        <v>354</v>
      </c>
      <c r="I11" s="14">
        <v>943</v>
      </c>
      <c r="J11" s="14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16"/>
  <sheetViews>
    <sheetView zoomScale="130" zoomScaleNormal="130" workbookViewId="0">
      <selection activeCell="H10" sqref="H10"/>
    </sheetView>
  </sheetViews>
  <sheetFormatPr defaultRowHeight="15" x14ac:dyDescent="0.25"/>
  <sheetData>
    <row r="1" spans="6:20" x14ac:dyDescent="0.25">
      <c r="I1" t="s">
        <v>340</v>
      </c>
      <c r="S1" s="17" t="s">
        <v>345</v>
      </c>
      <c r="T1" s="18"/>
    </row>
    <row r="2" spans="6:20" x14ac:dyDescent="0.25">
      <c r="I2" t="s">
        <v>341</v>
      </c>
      <c r="N2">
        <v>3</v>
      </c>
      <c r="O2" t="e">
        <f>CHOOSE(N2,S1:T4,S7:T10,S13:T16)</f>
        <v>#VALUE!</v>
      </c>
      <c r="S2" s="19" t="s">
        <v>346</v>
      </c>
      <c r="T2" s="19">
        <v>8.2000000000000003E-2</v>
      </c>
    </row>
    <row r="3" spans="6:20" x14ac:dyDescent="0.25">
      <c r="F3">
        <v>3</v>
      </c>
      <c r="G3" t="str">
        <f>CHOOSE(F3,"A","B","C","D","E")</f>
        <v>C</v>
      </c>
      <c r="I3" t="s">
        <v>342</v>
      </c>
      <c r="S3" s="19" t="s">
        <v>347</v>
      </c>
      <c r="T3" s="19">
        <v>0.13</v>
      </c>
    </row>
    <row r="4" spans="6:20" x14ac:dyDescent="0.25">
      <c r="F4">
        <v>4</v>
      </c>
      <c r="G4" t="str">
        <f>CHOOSE(F4,I1,I2,I3,I4)</f>
        <v>R</v>
      </c>
      <c r="I4" t="s">
        <v>343</v>
      </c>
      <c r="S4" s="19" t="s">
        <v>348</v>
      </c>
      <c r="T4" s="19">
        <v>7.6999999999999999E-2</v>
      </c>
    </row>
    <row r="5" spans="6:20" x14ac:dyDescent="0.25">
      <c r="I5" t="s">
        <v>344</v>
      </c>
    </row>
    <row r="7" spans="6:20" x14ac:dyDescent="0.25">
      <c r="S7" s="17" t="s">
        <v>349</v>
      </c>
      <c r="T7" s="18"/>
    </row>
    <row r="8" spans="6:20" x14ac:dyDescent="0.25">
      <c r="S8" s="19" t="s">
        <v>350</v>
      </c>
      <c r="T8" s="19">
        <v>9.9000000000000005E-2</v>
      </c>
    </row>
    <row r="9" spans="6:20" x14ac:dyDescent="0.25">
      <c r="S9" s="19" t="s">
        <v>351</v>
      </c>
      <c r="T9" s="19">
        <v>0.14699999999999999</v>
      </c>
    </row>
    <row r="10" spans="6:20" x14ac:dyDescent="0.25">
      <c r="S10" s="19" t="s">
        <v>352</v>
      </c>
      <c r="T10" s="19">
        <v>0.14599999999999999</v>
      </c>
    </row>
    <row r="13" spans="6:20" x14ac:dyDescent="0.25">
      <c r="S13" s="17" t="s">
        <v>353</v>
      </c>
      <c r="T13" s="18"/>
    </row>
    <row r="14" spans="6:20" x14ac:dyDescent="0.25">
      <c r="S14" s="19" t="s">
        <v>350</v>
      </c>
      <c r="T14" s="19">
        <v>0.14499999999999999</v>
      </c>
    </row>
    <row r="15" spans="6:20" x14ac:dyDescent="0.25">
      <c r="S15" s="19" t="s">
        <v>347</v>
      </c>
      <c r="T15" s="19">
        <v>0.16700000000000001</v>
      </c>
    </row>
    <row r="16" spans="6:20" x14ac:dyDescent="0.25">
      <c r="S16" s="19" t="s">
        <v>354</v>
      </c>
      <c r="T16" s="19">
        <v>0.14399999999999999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2"/>
  <sheetViews>
    <sheetView workbookViewId="0">
      <selection activeCell="E12" sqref="E12"/>
    </sheetView>
  </sheetViews>
  <sheetFormatPr defaultRowHeight="15" x14ac:dyDescent="0.25"/>
  <sheetData>
    <row r="1" spans="1:9" x14ac:dyDescent="0.25">
      <c r="A1" t="s">
        <v>4</v>
      </c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</row>
    <row r="2" spans="1:9" x14ac:dyDescent="0.25">
      <c r="A2" t="s">
        <v>336</v>
      </c>
      <c r="B2">
        <v>130</v>
      </c>
      <c r="C2">
        <v>92</v>
      </c>
      <c r="D2">
        <v>99</v>
      </c>
      <c r="E2">
        <v>136</v>
      </c>
      <c r="F2">
        <v>176</v>
      </c>
      <c r="G2">
        <v>135</v>
      </c>
      <c r="H2">
        <v>136</v>
      </c>
      <c r="I2">
        <v>62</v>
      </c>
    </row>
    <row r="3" spans="1:9" x14ac:dyDescent="0.25">
      <c r="A3" t="s">
        <v>355</v>
      </c>
      <c r="B3">
        <v>76</v>
      </c>
      <c r="C3">
        <v>152</v>
      </c>
      <c r="D3">
        <v>166</v>
      </c>
      <c r="E3">
        <v>42</v>
      </c>
      <c r="F3">
        <v>153</v>
      </c>
      <c r="G3">
        <v>131</v>
      </c>
      <c r="H3">
        <v>84</v>
      </c>
      <c r="I3">
        <v>100</v>
      </c>
    </row>
    <row r="4" spans="1:9" x14ac:dyDescent="0.25">
      <c r="A4" t="s">
        <v>356</v>
      </c>
      <c r="B4">
        <v>80</v>
      </c>
      <c r="C4">
        <v>42</v>
      </c>
      <c r="D4">
        <v>103</v>
      </c>
      <c r="E4">
        <v>25</v>
      </c>
      <c r="F4">
        <v>118</v>
      </c>
      <c r="G4">
        <v>159</v>
      </c>
      <c r="H4">
        <v>85</v>
      </c>
      <c r="I4">
        <v>93</v>
      </c>
    </row>
    <row r="5" spans="1:9" x14ac:dyDescent="0.25">
      <c r="A5" t="s">
        <v>357</v>
      </c>
      <c r="B5">
        <v>90</v>
      </c>
      <c r="C5">
        <v>149</v>
      </c>
      <c r="D5">
        <v>128</v>
      </c>
      <c r="E5">
        <v>125</v>
      </c>
      <c r="F5">
        <v>131</v>
      </c>
      <c r="G5">
        <v>92</v>
      </c>
      <c r="H5">
        <v>116</v>
      </c>
      <c r="I5">
        <v>31</v>
      </c>
    </row>
    <row r="6" spans="1:9" x14ac:dyDescent="0.25">
      <c r="A6" t="s">
        <v>358</v>
      </c>
      <c r="B6">
        <v>82</v>
      </c>
      <c r="C6">
        <v>70</v>
      </c>
      <c r="D6">
        <v>81</v>
      </c>
      <c r="E6">
        <v>45</v>
      </c>
      <c r="F6">
        <v>183</v>
      </c>
      <c r="G6">
        <v>147</v>
      </c>
      <c r="H6">
        <v>175</v>
      </c>
      <c r="I6">
        <v>89</v>
      </c>
    </row>
    <row r="7" spans="1:9" x14ac:dyDescent="0.25">
      <c r="A7" t="s">
        <v>359</v>
      </c>
      <c r="B7">
        <v>67</v>
      </c>
      <c r="C7">
        <v>113</v>
      </c>
      <c r="D7">
        <v>121</v>
      </c>
      <c r="E7">
        <v>159</v>
      </c>
      <c r="F7">
        <v>165</v>
      </c>
      <c r="G7">
        <v>23</v>
      </c>
      <c r="H7">
        <v>67</v>
      </c>
      <c r="I7">
        <v>11</v>
      </c>
    </row>
    <row r="11" spans="1:9" x14ac:dyDescent="0.25">
      <c r="E11" t="s">
        <v>4</v>
      </c>
      <c r="F11" t="s">
        <v>360</v>
      </c>
      <c r="G11" t="s">
        <v>338</v>
      </c>
    </row>
    <row r="12" spans="1:9" x14ac:dyDescent="0.25">
      <c r="E12" t="s">
        <v>336</v>
      </c>
      <c r="F12">
        <v>3</v>
      </c>
      <c r="G12" t="s">
        <v>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8"/>
  <sheetViews>
    <sheetView zoomScale="170" zoomScaleNormal="170" workbookViewId="0">
      <selection activeCell="G11" sqref="G11"/>
    </sheetView>
  </sheetViews>
  <sheetFormatPr defaultRowHeight="15" x14ac:dyDescent="0.25"/>
  <cols>
    <col min="1" max="1" width="6.7109375" customWidth="1"/>
    <col min="2" max="2" width="4.28515625" customWidth="1"/>
    <col min="3" max="3" width="4" customWidth="1"/>
    <col min="4" max="4" width="4.7109375" customWidth="1"/>
    <col min="5" max="5" width="4.5703125" customWidth="1"/>
    <col min="6" max="6" width="2" customWidth="1"/>
    <col min="7" max="7" width="2.7109375" customWidth="1"/>
    <col min="8" max="8" width="6.28515625" customWidth="1"/>
    <col min="9" max="9" width="2.140625" customWidth="1"/>
    <col min="10" max="10" width="6.42578125" customWidth="1"/>
    <col min="11" max="11" width="4.7109375" bestFit="1" customWidth="1"/>
  </cols>
  <sheetData>
    <row r="1" spans="1:15" x14ac:dyDescent="0.25">
      <c r="A1" t="s">
        <v>361</v>
      </c>
      <c r="D1" t="s">
        <v>362</v>
      </c>
      <c r="G1" t="s">
        <v>363</v>
      </c>
    </row>
    <row r="2" spans="1:15" x14ac:dyDescent="0.25">
      <c r="J2" s="20" t="s">
        <v>364</v>
      </c>
      <c r="K2" s="20" t="s">
        <v>365</v>
      </c>
      <c r="L2" s="20" t="s">
        <v>366</v>
      </c>
    </row>
    <row r="3" spans="1:15" x14ac:dyDescent="0.25">
      <c r="A3" s="21" t="s">
        <v>367</v>
      </c>
      <c r="B3" s="21">
        <v>120</v>
      </c>
      <c r="D3" s="22" t="s">
        <v>367</v>
      </c>
      <c r="E3" s="22">
        <v>111</v>
      </c>
      <c r="G3" s="23" t="s">
        <v>367</v>
      </c>
      <c r="H3" s="23">
        <v>1000</v>
      </c>
      <c r="J3" t="s">
        <v>363</v>
      </c>
      <c r="K3" t="s">
        <v>367</v>
      </c>
      <c r="L3" s="24">
        <f>VLOOKUP(K3,CHOOSE(VLOOKUP(J3,$A$11:$B$13,2,0),$A$3:$B$8,$D$3:$E$8,$G$3:$H$8),2,0)</f>
        <v>1000</v>
      </c>
      <c r="N3">
        <f t="shared" ref="N3:N10" si="0">VLOOKUP(K3,CHOOSE(VLOOKUP(J3,$A$11:$B$13,2,0),$A$3:$B$8,$D$3:$E$8,$G$3:$H$8),2,0)</f>
        <v>1000</v>
      </c>
      <c r="O3">
        <f>VLOOKUP(K3,CHOOSE(VLOOKUP(J3,A11:B13,2,0),A3:B8,D3:E8,G3:H8),2,0)</f>
        <v>1000</v>
      </c>
    </row>
    <row r="4" spans="1:15" x14ac:dyDescent="0.25">
      <c r="A4" s="21" t="s">
        <v>368</v>
      </c>
      <c r="B4" s="21">
        <v>20</v>
      </c>
      <c r="D4" s="22" t="s">
        <v>369</v>
      </c>
      <c r="E4" s="22">
        <v>222</v>
      </c>
      <c r="G4" s="23" t="s">
        <v>370</v>
      </c>
      <c r="H4" s="23">
        <v>2000</v>
      </c>
      <c r="J4" t="s">
        <v>362</v>
      </c>
      <c r="K4" t="s">
        <v>367</v>
      </c>
      <c r="L4" s="24">
        <f t="shared" ref="L4:L7" si="1">VLOOKUP(K4,CHOOSE(VLOOKUP(J4,$A$11:$B$13,2,0),$A$3:$B$8,$D$3:$E$8,$G$3:$H$8),2,0)</f>
        <v>111</v>
      </c>
      <c r="N4">
        <f t="shared" si="0"/>
        <v>111</v>
      </c>
    </row>
    <row r="5" spans="1:15" x14ac:dyDescent="0.25">
      <c r="A5" s="21" t="s">
        <v>343</v>
      </c>
      <c r="B5" s="21">
        <v>30</v>
      </c>
      <c r="D5" s="22" t="s">
        <v>343</v>
      </c>
      <c r="E5" s="22">
        <v>333</v>
      </c>
      <c r="G5" s="23" t="s">
        <v>371</v>
      </c>
      <c r="H5" s="23">
        <v>3000</v>
      </c>
      <c r="J5" t="s">
        <v>361</v>
      </c>
      <c r="K5" t="s">
        <v>367</v>
      </c>
      <c r="L5" s="24">
        <f t="shared" si="1"/>
        <v>120</v>
      </c>
      <c r="N5">
        <f t="shared" si="0"/>
        <v>120</v>
      </c>
    </row>
    <row r="6" spans="1:15" x14ac:dyDescent="0.25">
      <c r="A6" s="21" t="s">
        <v>372</v>
      </c>
      <c r="B6" s="21">
        <v>40</v>
      </c>
      <c r="D6" s="22" t="s">
        <v>373</v>
      </c>
      <c r="E6" s="22">
        <v>444</v>
      </c>
      <c r="G6" s="23" t="s">
        <v>374</v>
      </c>
      <c r="H6" s="23">
        <v>4000</v>
      </c>
      <c r="J6" t="s">
        <v>362</v>
      </c>
      <c r="K6" t="s">
        <v>340</v>
      </c>
      <c r="L6" s="24">
        <f t="shared" si="1"/>
        <v>555</v>
      </c>
      <c r="N6">
        <f t="shared" si="0"/>
        <v>555</v>
      </c>
    </row>
    <row r="7" spans="1:15" x14ac:dyDescent="0.25">
      <c r="A7" s="21" t="s">
        <v>340</v>
      </c>
      <c r="B7" s="21">
        <v>50</v>
      </c>
      <c r="D7" s="22" t="s">
        <v>340</v>
      </c>
      <c r="E7" s="22">
        <v>555</v>
      </c>
      <c r="G7" s="23" t="s">
        <v>340</v>
      </c>
      <c r="H7" s="23">
        <v>5000</v>
      </c>
      <c r="J7" t="s">
        <v>363</v>
      </c>
      <c r="K7" t="s">
        <v>340</v>
      </c>
      <c r="L7" s="24">
        <f t="shared" si="1"/>
        <v>5000</v>
      </c>
      <c r="N7">
        <f t="shared" si="0"/>
        <v>5000</v>
      </c>
    </row>
    <row r="8" spans="1:15" x14ac:dyDescent="0.25">
      <c r="A8" s="21" t="s">
        <v>375</v>
      </c>
      <c r="B8" s="21">
        <v>60</v>
      </c>
      <c r="D8" s="22" t="s">
        <v>376</v>
      </c>
      <c r="E8" s="22">
        <v>666</v>
      </c>
      <c r="G8" s="23" t="s">
        <v>343</v>
      </c>
      <c r="H8" s="23">
        <v>6000</v>
      </c>
      <c r="J8" t="s">
        <v>363</v>
      </c>
      <c r="K8" t="s">
        <v>343</v>
      </c>
      <c r="L8" s="24">
        <f>VLOOKUP(K8,CHOOSE(VLOOKUP(J8,$A$11:$B$13,2,0),$A$3:$B$8,$D$3:$E$8,$G$3:$H$8),2,0)</f>
        <v>6000</v>
      </c>
      <c r="N8">
        <f t="shared" si="0"/>
        <v>6000</v>
      </c>
    </row>
    <row r="9" spans="1:15" x14ac:dyDescent="0.25">
      <c r="J9" t="s">
        <v>361</v>
      </c>
      <c r="K9" t="s">
        <v>343</v>
      </c>
      <c r="L9" s="24">
        <f>VLOOKUP(K9,CHOOSE(VLOOKUP(J9,$A$11:$B$13,2,0),$A$3:$B$8,$D$3:$E$8,$G$3:$H$8),2,0)</f>
        <v>30</v>
      </c>
      <c r="N9">
        <f t="shared" si="0"/>
        <v>30</v>
      </c>
    </row>
    <row r="10" spans="1:15" x14ac:dyDescent="0.25">
      <c r="J10" t="s">
        <v>362</v>
      </c>
      <c r="K10" t="s">
        <v>343</v>
      </c>
      <c r="L10" s="24">
        <f>VLOOKUP(K10,CHOOSE(VLOOKUP(J10,$A$11:$B$13,2,0),$A$3:$B$8,$D$3:$E$8,$G$3:$H$8),2,0)</f>
        <v>333</v>
      </c>
      <c r="N10">
        <f t="shared" si="0"/>
        <v>333</v>
      </c>
    </row>
    <row r="11" spans="1:15" x14ac:dyDescent="0.25">
      <c r="A11" s="25" t="s">
        <v>361</v>
      </c>
      <c r="B11" s="25">
        <v>1</v>
      </c>
    </row>
    <row r="12" spans="1:15" x14ac:dyDescent="0.25">
      <c r="A12" s="25" t="s">
        <v>362</v>
      </c>
      <c r="B12" s="25">
        <v>2</v>
      </c>
    </row>
    <row r="13" spans="1:15" x14ac:dyDescent="0.25">
      <c r="A13" s="25" t="s">
        <v>363</v>
      </c>
      <c r="B13" s="25">
        <v>3</v>
      </c>
    </row>
    <row r="16" spans="1:15" x14ac:dyDescent="0.25">
      <c r="A16" t="s">
        <v>361</v>
      </c>
      <c r="C16" t="str">
        <f>CHOOSE(2,A16,A17,A18)</f>
        <v>BETA</v>
      </c>
    </row>
    <row r="17" spans="1:1" x14ac:dyDescent="0.25">
      <c r="A17" t="s">
        <v>362</v>
      </c>
    </row>
    <row r="18" spans="1:1" x14ac:dyDescent="0.25">
      <c r="A18" t="s">
        <v>363</v>
      </c>
    </row>
  </sheetData>
  <conditionalFormatting sqref="H11:H16 B19:M24">
    <cfRule type="expression" dxfId="0" priority="1">
      <formula>A11:A16="Y"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"/>
  <sheetViews>
    <sheetView workbookViewId="0">
      <selection activeCell="K3" sqref="K3"/>
    </sheetView>
  </sheetViews>
  <sheetFormatPr defaultRowHeight="15" x14ac:dyDescent="0.25"/>
  <cols>
    <col min="1" max="1" width="4.7109375" bestFit="1" customWidth="1"/>
    <col min="2" max="2" width="16.7109375" bestFit="1" customWidth="1"/>
    <col min="3" max="3" width="9.7109375" bestFit="1" customWidth="1"/>
    <col min="4" max="4" width="31.28515625" bestFit="1" customWidth="1"/>
    <col min="5" max="5" width="10.7109375" bestFit="1" customWidth="1"/>
    <col min="6" max="6" width="10.7109375" customWidth="1"/>
    <col min="7" max="7" width="5.7109375" bestFit="1" customWidth="1"/>
    <col min="10" max="10" width="23.5703125" bestFit="1" customWidth="1"/>
    <col min="11" max="11" width="11.5703125" bestFit="1" customWidth="1"/>
    <col min="13" max="13" width="13.7109375" customWidth="1"/>
  </cols>
  <sheetData>
    <row r="1" spans="1:14" x14ac:dyDescent="0.25">
      <c r="A1" s="1" t="s">
        <v>0</v>
      </c>
      <c r="B1" s="2" t="s">
        <v>4</v>
      </c>
      <c r="C1" s="1" t="s">
        <v>1</v>
      </c>
      <c r="D1" s="2" t="s">
        <v>2</v>
      </c>
      <c r="E1" s="2" t="s">
        <v>3</v>
      </c>
      <c r="F1" s="2" t="s">
        <v>387</v>
      </c>
      <c r="G1" s="2" t="s">
        <v>332</v>
      </c>
      <c r="J1" s="47" t="s">
        <v>4</v>
      </c>
      <c r="K1" s="56" t="s">
        <v>3</v>
      </c>
      <c r="L1" s="56" t="s">
        <v>387</v>
      </c>
      <c r="M1" s="56" t="s">
        <v>332</v>
      </c>
    </row>
    <row r="2" spans="1:14" x14ac:dyDescent="0.25">
      <c r="A2" s="3">
        <v>1</v>
      </c>
      <c r="B2" s="6" t="s">
        <v>8</v>
      </c>
      <c r="C2" s="4">
        <v>43101</v>
      </c>
      <c r="D2" s="5" t="s">
        <v>5</v>
      </c>
      <c r="E2" s="5" t="s">
        <v>7</v>
      </c>
      <c r="F2" s="9">
        <v>51</v>
      </c>
      <c r="G2" s="6">
        <v>6072</v>
      </c>
      <c r="J2" t="s">
        <v>336</v>
      </c>
      <c r="K2" s="52" t="str">
        <f>INDEX($A$2:$G$311,MATCH($J2,$B$2:$B$311,0),MATCH(K$1,$A$1:$G$1,0))</f>
        <v>TSE</v>
      </c>
      <c r="L2" s="52">
        <f t="shared" ref="L2:M2" si="0">INDEX($A$2:$G$311,MATCH($J2,$B$2:$B$311,0),MATCH(L$1,$A$1:$G$1,0))</f>
        <v>51</v>
      </c>
      <c r="M2" s="52">
        <f t="shared" si="0"/>
        <v>6072</v>
      </c>
    </row>
    <row r="3" spans="1:14" x14ac:dyDescent="0.25">
      <c r="A3" s="7">
        <v>2</v>
      </c>
      <c r="B3" s="6" t="s">
        <v>8</v>
      </c>
      <c r="C3" s="4">
        <v>43102</v>
      </c>
      <c r="D3" s="6" t="s">
        <v>9</v>
      </c>
      <c r="E3" s="6" t="s">
        <v>44</v>
      </c>
      <c r="F3" s="9">
        <v>69</v>
      </c>
      <c r="G3" s="6">
        <v>9937</v>
      </c>
      <c r="J3" t="s">
        <v>356</v>
      </c>
      <c r="K3" s="52" t="str">
        <f t="shared" ref="K3:M4" si="1">INDEX($A$2:$G$311,MATCH($J3,$B$2:$B$311,0),MATCH(K$1,$A$1:$G$1,0))</f>
        <v>PSR</v>
      </c>
      <c r="L3" s="52">
        <f t="shared" si="1"/>
        <v>70</v>
      </c>
      <c r="M3" s="52">
        <f t="shared" si="1"/>
        <v>6051</v>
      </c>
    </row>
    <row r="4" spans="1:14" x14ac:dyDescent="0.25">
      <c r="A4" s="3">
        <v>3</v>
      </c>
      <c r="B4" s="8" t="s">
        <v>8</v>
      </c>
      <c r="C4" s="4">
        <v>43103</v>
      </c>
      <c r="D4" s="5" t="s">
        <v>10</v>
      </c>
      <c r="E4" s="5" t="s">
        <v>49</v>
      </c>
      <c r="F4" s="9">
        <v>32</v>
      </c>
      <c r="G4" s="6">
        <v>11083</v>
      </c>
      <c r="J4" t="s">
        <v>388</v>
      </c>
      <c r="K4" s="52" t="str">
        <f t="shared" si="1"/>
        <v>TSM</v>
      </c>
      <c r="L4" s="52">
        <f t="shared" si="1"/>
        <v>10</v>
      </c>
      <c r="M4" s="52">
        <f t="shared" si="1"/>
        <v>15182</v>
      </c>
    </row>
    <row r="5" spans="1:14" x14ac:dyDescent="0.25">
      <c r="A5" s="7">
        <v>4</v>
      </c>
      <c r="B5" s="6" t="s">
        <v>12</v>
      </c>
      <c r="C5" s="4">
        <v>43104</v>
      </c>
      <c r="D5" s="6" t="s">
        <v>11</v>
      </c>
      <c r="E5" s="6" t="s">
        <v>333</v>
      </c>
      <c r="F5" s="9">
        <v>37</v>
      </c>
      <c r="G5" s="6">
        <v>2794</v>
      </c>
    </row>
    <row r="6" spans="1:14" x14ac:dyDescent="0.25">
      <c r="A6" s="3">
        <v>5</v>
      </c>
      <c r="B6" s="6" t="s">
        <v>8</v>
      </c>
      <c r="C6" s="4">
        <v>43105</v>
      </c>
      <c r="D6" s="6" t="s">
        <v>13</v>
      </c>
      <c r="E6" s="6" t="s">
        <v>334</v>
      </c>
      <c r="F6" s="9">
        <v>79</v>
      </c>
      <c r="G6" s="6">
        <v>1795</v>
      </c>
    </row>
    <row r="7" spans="1:14" x14ac:dyDescent="0.25">
      <c r="A7" s="7">
        <v>6</v>
      </c>
      <c r="B7" s="6" t="s">
        <v>8</v>
      </c>
      <c r="C7" s="4">
        <v>43106</v>
      </c>
      <c r="D7" s="6" t="s">
        <v>14</v>
      </c>
      <c r="E7" s="5" t="s">
        <v>7</v>
      </c>
      <c r="F7" s="9">
        <v>73</v>
      </c>
      <c r="G7" s="6">
        <v>7671</v>
      </c>
    </row>
    <row r="8" spans="1:14" x14ac:dyDescent="0.25">
      <c r="A8" s="3">
        <v>7</v>
      </c>
      <c r="B8" s="8" t="s">
        <v>8</v>
      </c>
      <c r="C8" s="4">
        <v>43107</v>
      </c>
      <c r="D8" s="5" t="s">
        <v>15</v>
      </c>
      <c r="E8" s="6" t="s">
        <v>44</v>
      </c>
      <c r="F8" s="9">
        <v>25</v>
      </c>
      <c r="G8" s="6">
        <v>8289</v>
      </c>
    </row>
    <row r="9" spans="1:14" x14ac:dyDescent="0.25">
      <c r="A9" s="7">
        <v>8</v>
      </c>
      <c r="B9" s="8" t="s">
        <v>8</v>
      </c>
      <c r="C9" s="4">
        <v>43108</v>
      </c>
      <c r="D9" s="5" t="s">
        <v>16</v>
      </c>
      <c r="E9" s="5" t="s">
        <v>49</v>
      </c>
      <c r="F9" s="9">
        <v>58</v>
      </c>
      <c r="G9" s="6">
        <v>8318</v>
      </c>
      <c r="K9">
        <f>DSUM(A1:G311,G1,J1:L4)</f>
        <v>32391</v>
      </c>
    </row>
    <row r="10" spans="1:14" x14ac:dyDescent="0.25">
      <c r="A10" s="3">
        <v>9</v>
      </c>
      <c r="B10" s="8" t="s">
        <v>8</v>
      </c>
      <c r="C10" s="4">
        <v>43109</v>
      </c>
      <c r="D10" s="5" t="s">
        <v>17</v>
      </c>
      <c r="E10" s="6" t="s">
        <v>333</v>
      </c>
      <c r="F10" s="9">
        <v>61</v>
      </c>
      <c r="G10" s="6">
        <v>15770</v>
      </c>
    </row>
    <row r="11" spans="1:14" x14ac:dyDescent="0.25">
      <c r="A11" s="7">
        <v>10</v>
      </c>
      <c r="B11" s="6" t="s">
        <v>8</v>
      </c>
      <c r="C11" s="4">
        <v>43110</v>
      </c>
      <c r="D11" s="6" t="s">
        <v>18</v>
      </c>
      <c r="E11" s="6" t="s">
        <v>334</v>
      </c>
      <c r="F11" s="9">
        <v>59</v>
      </c>
      <c r="G11" s="6">
        <v>4929</v>
      </c>
      <c r="M11" t="s">
        <v>332</v>
      </c>
    </row>
    <row r="12" spans="1:14" x14ac:dyDescent="0.25">
      <c r="A12" s="3">
        <v>11</v>
      </c>
      <c r="B12" s="8" t="s">
        <v>8</v>
      </c>
      <c r="C12" s="4">
        <v>43111</v>
      </c>
      <c r="D12" s="5" t="s">
        <v>18</v>
      </c>
      <c r="E12" s="5" t="s">
        <v>7</v>
      </c>
      <c r="F12" s="9">
        <v>84</v>
      </c>
      <c r="G12" s="6">
        <v>3281</v>
      </c>
      <c r="I12" s="2" t="s">
        <v>4</v>
      </c>
      <c r="J12" s="2" t="s">
        <v>3</v>
      </c>
      <c r="K12" s="2" t="s">
        <v>387</v>
      </c>
      <c r="L12" s="56" t="s">
        <v>332</v>
      </c>
      <c r="M12" s="1" t="s">
        <v>1</v>
      </c>
    </row>
    <row r="13" spans="1:14" x14ac:dyDescent="0.25">
      <c r="A13" s="7">
        <v>12</v>
      </c>
      <c r="B13" s="6" t="s">
        <v>8</v>
      </c>
      <c r="C13" s="4">
        <v>43112</v>
      </c>
      <c r="D13" s="6" t="s">
        <v>19</v>
      </c>
      <c r="E13" s="6" t="s">
        <v>44</v>
      </c>
      <c r="F13" s="9">
        <v>13</v>
      </c>
      <c r="G13" s="6">
        <v>6657</v>
      </c>
      <c r="I13" t="s">
        <v>336</v>
      </c>
      <c r="J13" s="54" t="s">
        <v>452</v>
      </c>
      <c r="K13" s="54" t="e">
        <f>VLOOKUP($I13,CHOOSE({1,2,3,4},$B$1:$B$311,$E$1:$E$311,$F$1:$F$311,$G$1:$G$311),MATCH(K$12,$B$1:$G$1,0))</f>
        <v>#REF!</v>
      </c>
      <c r="L13" s="54" t="e">
        <f>VLOOKUP($I13,CHOOSE({1,2,3,4},$B$1:$B$311,$E$1:$E$311,$F$1:$F$311,$G$1:$G$311),MATCH(L$12,$B$1:$G$1,0))</f>
        <v>#REF!</v>
      </c>
      <c r="M13" s="54" t="str">
        <f>VLOOKUP($I13,CHOOSE({1,2,3,4},$B$1:$B$311,$E$1:$E$311,$F$1:$F$311,$G$1:$G$311),MATCH(M$12,$B$1:$G$1,0))</f>
        <v>ISR</v>
      </c>
      <c r="N13" t="e">
        <f>VLOOKUP(I13&amp;J13&amp;K13&amp;L13,CHOOSE({1,2,3,4},$B$2:$B$311&amp;$D$2:$D$311&amp;$E$2:$E$311&amp;$F$2:$F$311),MATCH(M11,$B$1:$G$1,0),0)</f>
        <v>#REF!</v>
      </c>
    </row>
    <row r="14" spans="1:14" x14ac:dyDescent="0.25">
      <c r="A14" s="3">
        <v>13</v>
      </c>
      <c r="B14" s="6" t="s">
        <v>8</v>
      </c>
      <c r="C14" s="4">
        <v>43113</v>
      </c>
      <c r="D14" s="6" t="s">
        <v>20</v>
      </c>
      <c r="E14" s="5" t="s">
        <v>49</v>
      </c>
      <c r="F14" s="9">
        <v>61</v>
      </c>
      <c r="G14" s="6">
        <v>7635</v>
      </c>
      <c r="I14" t="s">
        <v>356</v>
      </c>
      <c r="J14" s="54">
        <f>VLOOKUP($I14,CHOOSE({1,2,3,4},$B$1:$B$311,$E$1:$E$311,$F$1:$F$311,$G$1:$G$311),MATCH(J$12,$B$1:$G$1,0))</f>
        <v>11342</v>
      </c>
      <c r="K14" s="54" t="e">
        <f>VLOOKUP($I14,CHOOSE({1,2,3,4},$B$1:$B$311,$E$1:$E$311,$F$1:$F$311,$G$1:$G$311),MATCH(K$12,$B$1:$G$1,0))</f>
        <v>#REF!</v>
      </c>
      <c r="L14" s="54" t="e">
        <f>VLOOKUP($I14,CHOOSE({1,2,3,4},$B$1:$B$311,$E$1:$E$311,$F$1:$F$311,$G$1:$G$311),MATCH(L$12,$B$1:$G$1,0))</f>
        <v>#REF!</v>
      </c>
      <c r="M14" s="54" t="str">
        <f>VLOOKUP($I14,CHOOSE({1,2,3,4},$B$1:$B$311,$E$1:$E$311,$F$1:$F$311,$G$1:$G$311),MATCH(M$12,$B$1:$G$1,0))</f>
        <v>PSR</v>
      </c>
    </row>
    <row r="15" spans="1:14" x14ac:dyDescent="0.25">
      <c r="A15" s="7">
        <v>14</v>
      </c>
      <c r="B15" s="8" t="s">
        <v>8</v>
      </c>
      <c r="C15" s="4">
        <v>43114</v>
      </c>
      <c r="D15" s="5" t="s">
        <v>21</v>
      </c>
      <c r="E15" s="6" t="s">
        <v>333</v>
      </c>
      <c r="F15" s="9">
        <v>36</v>
      </c>
      <c r="G15" s="6">
        <v>12858</v>
      </c>
      <c r="I15" t="s">
        <v>388</v>
      </c>
      <c r="J15" s="54">
        <f>VLOOKUP($I15,CHOOSE({1,2,3,4},$B$1:$B$311,$E$1:$E$311,$F$1:$F$311,$G$1:$G$311),MATCH(J$12,$B$1:$G$1,0))</f>
        <v>10346</v>
      </c>
      <c r="K15" s="54" t="e">
        <f>VLOOKUP($I15,CHOOSE({1,2,3,4},$B$1:$B$311,$E$1:$E$311,$F$1:$F$311,$G$1:$G$311),MATCH(K$12,$B$1:$G$1,0))</f>
        <v>#REF!</v>
      </c>
      <c r="L15" s="54" t="e">
        <f>VLOOKUP($I15,CHOOSE({1,2,3,4},$B$1:$B$311,$E$1:$E$311,$F$1:$F$311,$G$1:$G$311),MATCH(L$12,$B$1:$G$1,0))</f>
        <v>#REF!</v>
      </c>
      <c r="M15" s="54" t="str">
        <f>VLOOKUP($I15,CHOOSE({1,2,3,4},$B$1:$B$311,$E$1:$E$311,$F$1:$F$311,$G$1:$G$311),MATCH(M$12,$B$1:$G$1,0))</f>
        <v>TSE</v>
      </c>
    </row>
    <row r="16" spans="1:14" x14ac:dyDescent="0.25">
      <c r="A16" s="3">
        <v>15</v>
      </c>
      <c r="B16" s="8" t="s">
        <v>8</v>
      </c>
      <c r="C16" s="4">
        <v>43115</v>
      </c>
      <c r="D16" s="5" t="s">
        <v>22</v>
      </c>
      <c r="E16" s="6" t="s">
        <v>334</v>
      </c>
      <c r="F16" s="9">
        <v>12</v>
      </c>
      <c r="G16" s="6">
        <v>3201</v>
      </c>
    </row>
    <row r="17" spans="1:10" x14ac:dyDescent="0.25">
      <c r="A17" s="7">
        <v>16</v>
      </c>
      <c r="B17" s="8" t="s">
        <v>8</v>
      </c>
      <c r="C17" s="4">
        <v>43116</v>
      </c>
      <c r="D17" s="5" t="s">
        <v>23</v>
      </c>
      <c r="E17" s="5" t="s">
        <v>7</v>
      </c>
      <c r="F17" s="9">
        <v>11</v>
      </c>
      <c r="G17" s="6">
        <v>16667</v>
      </c>
      <c r="J17" t="s">
        <v>451</v>
      </c>
    </row>
    <row r="18" spans="1:10" x14ac:dyDescent="0.25">
      <c r="A18" s="3">
        <v>17</v>
      </c>
      <c r="B18" s="6" t="s">
        <v>8</v>
      </c>
      <c r="C18" s="4">
        <v>43117</v>
      </c>
      <c r="D18" s="6" t="s">
        <v>24</v>
      </c>
      <c r="E18" s="6" t="s">
        <v>44</v>
      </c>
      <c r="F18" s="9">
        <v>87</v>
      </c>
      <c r="G18" s="6">
        <v>7923</v>
      </c>
    </row>
    <row r="19" spans="1:10" x14ac:dyDescent="0.25">
      <c r="A19" s="7">
        <v>18</v>
      </c>
      <c r="B19" s="8" t="s">
        <v>8</v>
      </c>
      <c r="C19" s="4">
        <v>43118</v>
      </c>
      <c r="D19" s="5" t="s">
        <v>25</v>
      </c>
      <c r="E19" s="5" t="s">
        <v>49</v>
      </c>
      <c r="F19" s="9">
        <v>34</v>
      </c>
      <c r="G19" s="6">
        <v>17119</v>
      </c>
    </row>
    <row r="20" spans="1:10" x14ac:dyDescent="0.25">
      <c r="A20" s="3">
        <v>19</v>
      </c>
      <c r="B20" s="6" t="s">
        <v>8</v>
      </c>
      <c r="C20" s="4">
        <v>43119</v>
      </c>
      <c r="D20" s="6" t="s">
        <v>26</v>
      </c>
      <c r="E20" s="6" t="s">
        <v>333</v>
      </c>
      <c r="F20" s="9">
        <v>75</v>
      </c>
      <c r="G20" s="6">
        <v>12641</v>
      </c>
    </row>
    <row r="21" spans="1:10" x14ac:dyDescent="0.25">
      <c r="A21" s="7">
        <v>20</v>
      </c>
      <c r="B21" s="6" t="s">
        <v>8</v>
      </c>
      <c r="C21" s="4">
        <v>43120</v>
      </c>
      <c r="D21" s="6" t="s">
        <v>27</v>
      </c>
      <c r="E21" s="6" t="s">
        <v>334</v>
      </c>
      <c r="F21" s="9">
        <v>88</v>
      </c>
      <c r="G21" s="6">
        <v>12819</v>
      </c>
    </row>
    <row r="22" spans="1:10" x14ac:dyDescent="0.25">
      <c r="A22" s="3">
        <v>21</v>
      </c>
      <c r="B22" s="6" t="s">
        <v>8</v>
      </c>
      <c r="C22" s="4">
        <v>43121</v>
      </c>
      <c r="D22" s="6" t="s">
        <v>28</v>
      </c>
      <c r="E22" s="5" t="s">
        <v>7</v>
      </c>
      <c r="F22" s="9">
        <v>90</v>
      </c>
      <c r="G22" s="6">
        <v>793</v>
      </c>
    </row>
    <row r="23" spans="1:10" x14ac:dyDescent="0.25">
      <c r="A23" s="7">
        <v>22</v>
      </c>
      <c r="B23" s="6" t="s">
        <v>8</v>
      </c>
      <c r="C23" s="4">
        <v>43122</v>
      </c>
      <c r="D23" s="6" t="s">
        <v>29</v>
      </c>
      <c r="E23" s="6" t="s">
        <v>44</v>
      </c>
      <c r="F23" s="9">
        <v>43</v>
      </c>
      <c r="G23" s="6">
        <v>12756</v>
      </c>
    </row>
    <row r="24" spans="1:10" x14ac:dyDescent="0.25">
      <c r="A24" s="3">
        <v>23</v>
      </c>
      <c r="B24" s="6" t="s">
        <v>8</v>
      </c>
      <c r="C24" s="4">
        <v>43123</v>
      </c>
      <c r="D24" s="6" t="s">
        <v>30</v>
      </c>
      <c r="E24" s="5" t="s">
        <v>49</v>
      </c>
      <c r="F24" s="9">
        <v>46</v>
      </c>
      <c r="G24" s="6">
        <v>16272</v>
      </c>
    </row>
    <row r="25" spans="1:10" x14ac:dyDescent="0.25">
      <c r="A25" s="7">
        <v>24</v>
      </c>
      <c r="B25" s="6" t="s">
        <v>8</v>
      </c>
      <c r="C25" s="4">
        <v>43124</v>
      </c>
      <c r="D25" s="6" t="s">
        <v>31</v>
      </c>
      <c r="E25" s="6" t="s">
        <v>333</v>
      </c>
      <c r="F25" s="9">
        <v>27</v>
      </c>
      <c r="G25" s="6">
        <v>14897</v>
      </c>
    </row>
    <row r="26" spans="1:10" x14ac:dyDescent="0.25">
      <c r="A26" s="3">
        <v>25</v>
      </c>
      <c r="B26" s="6" t="s">
        <v>8</v>
      </c>
      <c r="C26" s="4">
        <v>43125</v>
      </c>
      <c r="D26" s="6" t="s">
        <v>32</v>
      </c>
      <c r="E26" s="6" t="s">
        <v>334</v>
      </c>
      <c r="F26" s="9">
        <v>11</v>
      </c>
      <c r="G26" s="6">
        <v>10700</v>
      </c>
    </row>
    <row r="27" spans="1:10" x14ac:dyDescent="0.25">
      <c r="A27" s="7">
        <v>26</v>
      </c>
      <c r="B27" s="6" t="s">
        <v>8</v>
      </c>
      <c r="C27" s="4">
        <v>43126</v>
      </c>
      <c r="D27" s="6" t="s">
        <v>33</v>
      </c>
      <c r="E27" s="5" t="s">
        <v>7</v>
      </c>
      <c r="F27" s="9">
        <v>59</v>
      </c>
      <c r="G27" s="6">
        <v>11024</v>
      </c>
    </row>
    <row r="28" spans="1:10" x14ac:dyDescent="0.25">
      <c r="A28" s="3">
        <v>27</v>
      </c>
      <c r="B28" s="6" t="s">
        <v>8</v>
      </c>
      <c r="C28" s="4">
        <v>43127</v>
      </c>
      <c r="D28" s="6" t="s">
        <v>34</v>
      </c>
      <c r="E28" s="6" t="s">
        <v>44</v>
      </c>
      <c r="F28" s="9">
        <v>90</v>
      </c>
      <c r="G28" s="6">
        <v>802</v>
      </c>
    </row>
    <row r="29" spans="1:10" x14ac:dyDescent="0.25">
      <c r="A29" s="7">
        <v>28</v>
      </c>
      <c r="B29" s="6" t="s">
        <v>8</v>
      </c>
      <c r="C29" s="4">
        <v>43128</v>
      </c>
      <c r="D29" s="6" t="s">
        <v>35</v>
      </c>
      <c r="E29" s="5" t="s">
        <v>49</v>
      </c>
      <c r="F29" s="9">
        <v>86</v>
      </c>
      <c r="G29" s="6">
        <v>16464</v>
      </c>
    </row>
    <row r="30" spans="1:10" x14ac:dyDescent="0.25">
      <c r="A30" s="3">
        <v>29</v>
      </c>
      <c r="B30" s="6" t="s">
        <v>8</v>
      </c>
      <c r="C30" s="4">
        <v>43129</v>
      </c>
      <c r="D30" s="6" t="s">
        <v>36</v>
      </c>
      <c r="E30" s="6" t="s">
        <v>333</v>
      </c>
      <c r="F30" s="9">
        <v>64</v>
      </c>
      <c r="G30" s="6">
        <v>17792</v>
      </c>
    </row>
    <row r="31" spans="1:10" x14ac:dyDescent="0.25">
      <c r="A31" s="7">
        <v>30</v>
      </c>
      <c r="B31" s="6" t="s">
        <v>8</v>
      </c>
      <c r="C31" s="4">
        <v>43130</v>
      </c>
      <c r="D31" s="6" t="s">
        <v>37</v>
      </c>
      <c r="E31" s="6" t="s">
        <v>334</v>
      </c>
      <c r="F31" s="9">
        <v>45</v>
      </c>
      <c r="G31" s="6">
        <v>17093</v>
      </c>
    </row>
    <row r="32" spans="1:10" x14ac:dyDescent="0.25">
      <c r="A32" s="3">
        <v>31</v>
      </c>
      <c r="B32" s="6" t="s">
        <v>8</v>
      </c>
      <c r="C32" s="4">
        <v>43131</v>
      </c>
      <c r="D32" s="6" t="s">
        <v>38</v>
      </c>
      <c r="E32" s="5" t="s">
        <v>7</v>
      </c>
      <c r="F32" s="9">
        <v>25</v>
      </c>
      <c r="G32" s="6">
        <v>2804</v>
      </c>
    </row>
    <row r="33" spans="1:7" x14ac:dyDescent="0.25">
      <c r="A33" s="7">
        <v>32</v>
      </c>
      <c r="B33" s="6" t="s">
        <v>40</v>
      </c>
      <c r="C33" s="4">
        <v>43132</v>
      </c>
      <c r="D33" s="6" t="s">
        <v>39</v>
      </c>
      <c r="E33" s="6" t="s">
        <v>44</v>
      </c>
      <c r="F33" s="9">
        <v>65</v>
      </c>
      <c r="G33" s="6">
        <v>13343</v>
      </c>
    </row>
    <row r="34" spans="1:7" x14ac:dyDescent="0.25">
      <c r="A34" s="3">
        <v>33</v>
      </c>
      <c r="B34" s="6" t="s">
        <v>42</v>
      </c>
      <c r="C34" s="4">
        <v>43133</v>
      </c>
      <c r="D34" s="6" t="s">
        <v>41</v>
      </c>
      <c r="E34" s="5" t="s">
        <v>49</v>
      </c>
      <c r="F34" s="9">
        <v>82</v>
      </c>
      <c r="G34" s="6">
        <v>15920</v>
      </c>
    </row>
    <row r="35" spans="1:7" x14ac:dyDescent="0.25">
      <c r="A35" s="7">
        <v>34</v>
      </c>
      <c r="B35" s="6" t="s">
        <v>45</v>
      </c>
      <c r="C35" s="4">
        <v>43134</v>
      </c>
      <c r="D35" s="6" t="s">
        <v>43</v>
      </c>
      <c r="E35" s="6" t="s">
        <v>333</v>
      </c>
      <c r="F35" s="9">
        <v>83</v>
      </c>
      <c r="G35" s="6">
        <v>3228</v>
      </c>
    </row>
    <row r="36" spans="1:7" x14ac:dyDescent="0.25">
      <c r="A36" s="3">
        <v>35</v>
      </c>
      <c r="B36" s="6" t="s">
        <v>42</v>
      </c>
      <c r="C36" s="4">
        <v>43135</v>
      </c>
      <c r="D36" s="6" t="s">
        <v>46</v>
      </c>
      <c r="E36" s="6" t="s">
        <v>334</v>
      </c>
      <c r="F36" s="9">
        <v>87</v>
      </c>
      <c r="G36" s="6">
        <v>3427</v>
      </c>
    </row>
    <row r="37" spans="1:7" x14ac:dyDescent="0.25">
      <c r="A37" s="7">
        <v>36</v>
      </c>
      <c r="B37" s="6" t="s">
        <v>45</v>
      </c>
      <c r="C37" s="4">
        <v>43136</v>
      </c>
      <c r="D37" s="6" t="s">
        <v>47</v>
      </c>
      <c r="E37" s="5" t="s">
        <v>7</v>
      </c>
      <c r="F37" s="9">
        <v>37</v>
      </c>
      <c r="G37" s="6">
        <v>5990</v>
      </c>
    </row>
    <row r="38" spans="1:7" x14ac:dyDescent="0.25">
      <c r="A38" s="3">
        <v>37</v>
      </c>
      <c r="B38" s="6" t="s">
        <v>50</v>
      </c>
      <c r="C38" s="4">
        <v>43137</v>
      </c>
      <c r="D38" s="6" t="s">
        <v>48</v>
      </c>
      <c r="E38" s="6" t="s">
        <v>44</v>
      </c>
      <c r="F38" s="9">
        <v>52</v>
      </c>
      <c r="G38" s="6">
        <v>12532</v>
      </c>
    </row>
    <row r="39" spans="1:7" x14ac:dyDescent="0.25">
      <c r="A39" s="7">
        <v>38</v>
      </c>
      <c r="B39" s="6" t="s">
        <v>52</v>
      </c>
      <c r="C39" s="4">
        <v>43138</v>
      </c>
      <c r="D39" s="6" t="s">
        <v>51</v>
      </c>
      <c r="E39" s="5" t="s">
        <v>49</v>
      </c>
      <c r="F39" s="9">
        <v>27</v>
      </c>
      <c r="G39" s="6">
        <v>14420</v>
      </c>
    </row>
    <row r="40" spans="1:7" x14ac:dyDescent="0.25">
      <c r="A40" s="3">
        <v>39</v>
      </c>
      <c r="B40" s="6" t="s">
        <v>52</v>
      </c>
      <c r="C40" s="4">
        <v>43139</v>
      </c>
      <c r="D40" s="6" t="s">
        <v>53</v>
      </c>
      <c r="E40" s="6" t="s">
        <v>333</v>
      </c>
      <c r="F40" s="9">
        <v>57</v>
      </c>
      <c r="G40" s="6">
        <v>10606</v>
      </c>
    </row>
    <row r="41" spans="1:7" x14ac:dyDescent="0.25">
      <c r="A41" s="7">
        <v>40</v>
      </c>
      <c r="B41" s="6" t="s">
        <v>40</v>
      </c>
      <c r="C41" s="4">
        <v>43140</v>
      </c>
      <c r="D41" s="6" t="s">
        <v>54</v>
      </c>
      <c r="E41" s="6" t="s">
        <v>334</v>
      </c>
      <c r="F41" s="9">
        <v>63</v>
      </c>
      <c r="G41" s="6">
        <v>9423</v>
      </c>
    </row>
    <row r="42" spans="1:7" x14ac:dyDescent="0.25">
      <c r="A42" s="3">
        <v>41</v>
      </c>
      <c r="B42" s="6" t="s">
        <v>42</v>
      </c>
      <c r="C42" s="4">
        <v>43141</v>
      </c>
      <c r="D42" s="6" t="s">
        <v>55</v>
      </c>
      <c r="E42" s="5" t="s">
        <v>7</v>
      </c>
      <c r="F42" s="9">
        <v>14</v>
      </c>
      <c r="G42" s="6">
        <v>4736</v>
      </c>
    </row>
    <row r="43" spans="1:7" x14ac:dyDescent="0.25">
      <c r="A43" s="7">
        <v>42</v>
      </c>
      <c r="B43" s="6" t="s">
        <v>40</v>
      </c>
      <c r="C43" s="4">
        <v>43142</v>
      </c>
      <c r="D43" s="6" t="s">
        <v>56</v>
      </c>
      <c r="E43" s="6" t="s">
        <v>44</v>
      </c>
      <c r="F43" s="9">
        <v>50</v>
      </c>
      <c r="G43" s="6">
        <v>8981</v>
      </c>
    </row>
    <row r="44" spans="1:7" x14ac:dyDescent="0.25">
      <c r="A44" s="3">
        <v>43</v>
      </c>
      <c r="B44" s="6" t="s">
        <v>58</v>
      </c>
      <c r="C44" s="4">
        <v>43143</v>
      </c>
      <c r="D44" s="6" t="s">
        <v>57</v>
      </c>
      <c r="E44" s="5" t="s">
        <v>49</v>
      </c>
      <c r="F44" s="9">
        <v>36</v>
      </c>
      <c r="G44" s="6">
        <v>7923</v>
      </c>
    </row>
    <row r="45" spans="1:7" x14ac:dyDescent="0.25">
      <c r="A45" s="7">
        <v>44</v>
      </c>
      <c r="B45" s="6" t="s">
        <v>40</v>
      </c>
      <c r="C45" s="4">
        <v>43144</v>
      </c>
      <c r="D45" s="6" t="s">
        <v>59</v>
      </c>
      <c r="E45" s="6" t="s">
        <v>333</v>
      </c>
      <c r="F45" s="9">
        <v>22</v>
      </c>
      <c r="G45" s="6">
        <v>8540</v>
      </c>
    </row>
    <row r="46" spans="1:7" x14ac:dyDescent="0.25">
      <c r="A46" s="3">
        <v>45</v>
      </c>
      <c r="B46" s="6" t="s">
        <v>8</v>
      </c>
      <c r="C46" s="4">
        <v>43145</v>
      </c>
      <c r="D46" s="6" t="s">
        <v>60</v>
      </c>
      <c r="E46" s="6" t="s">
        <v>334</v>
      </c>
      <c r="F46" s="9">
        <v>83</v>
      </c>
      <c r="G46" s="6">
        <v>2230</v>
      </c>
    </row>
    <row r="47" spans="1:7" x14ac:dyDescent="0.25">
      <c r="A47" s="7">
        <v>46</v>
      </c>
      <c r="B47" s="6" t="s">
        <v>58</v>
      </c>
      <c r="C47" s="4">
        <v>43146</v>
      </c>
      <c r="D47" s="6" t="s">
        <v>61</v>
      </c>
      <c r="E47" s="5" t="s">
        <v>7</v>
      </c>
      <c r="F47" s="9">
        <v>59</v>
      </c>
      <c r="G47" s="6">
        <v>2100</v>
      </c>
    </row>
    <row r="48" spans="1:7" x14ac:dyDescent="0.25">
      <c r="A48" s="3">
        <v>47</v>
      </c>
      <c r="B48" s="6" t="s">
        <v>63</v>
      </c>
      <c r="C48" s="4">
        <v>43147</v>
      </c>
      <c r="D48" s="6" t="s">
        <v>62</v>
      </c>
      <c r="E48" s="6" t="s">
        <v>44</v>
      </c>
      <c r="F48" s="9">
        <v>10</v>
      </c>
      <c r="G48" s="6">
        <v>15182</v>
      </c>
    </row>
    <row r="49" spans="1:7" x14ac:dyDescent="0.25">
      <c r="A49" s="7">
        <v>48</v>
      </c>
      <c r="B49" s="6" t="s">
        <v>63</v>
      </c>
      <c r="C49" s="4">
        <v>43148</v>
      </c>
      <c r="D49" s="6" t="s">
        <v>64</v>
      </c>
      <c r="E49" s="5" t="s">
        <v>49</v>
      </c>
      <c r="F49" s="9">
        <v>89</v>
      </c>
      <c r="G49" s="6">
        <v>15636</v>
      </c>
    </row>
    <row r="50" spans="1:7" x14ac:dyDescent="0.25">
      <c r="A50" s="3">
        <v>49</v>
      </c>
      <c r="B50" s="6" t="s">
        <v>42</v>
      </c>
      <c r="C50" s="4">
        <v>43149</v>
      </c>
      <c r="D50" s="6" t="s">
        <v>65</v>
      </c>
      <c r="E50" s="6" t="s">
        <v>333</v>
      </c>
      <c r="F50" s="9">
        <v>45</v>
      </c>
      <c r="G50" s="6">
        <v>12618</v>
      </c>
    </row>
    <row r="51" spans="1:7" x14ac:dyDescent="0.25">
      <c r="A51" s="7">
        <v>50</v>
      </c>
      <c r="B51" s="6" t="s">
        <v>8</v>
      </c>
      <c r="C51" s="4">
        <v>43150</v>
      </c>
      <c r="D51" s="6" t="s">
        <v>66</v>
      </c>
      <c r="E51" s="6" t="s">
        <v>334</v>
      </c>
      <c r="F51" s="9">
        <v>56</v>
      </c>
      <c r="G51" s="6">
        <v>3042</v>
      </c>
    </row>
    <row r="52" spans="1:7" x14ac:dyDescent="0.25">
      <c r="A52" s="3">
        <v>51</v>
      </c>
      <c r="B52" s="6" t="s">
        <v>8</v>
      </c>
      <c r="C52" s="4">
        <v>43151</v>
      </c>
      <c r="D52" s="6" t="s">
        <v>67</v>
      </c>
      <c r="E52" s="5" t="s">
        <v>7</v>
      </c>
      <c r="F52" s="9">
        <v>46</v>
      </c>
      <c r="G52" s="6">
        <v>4787</v>
      </c>
    </row>
    <row r="53" spans="1:7" x14ac:dyDescent="0.25">
      <c r="A53" s="7">
        <v>52</v>
      </c>
      <c r="B53" s="6" t="s">
        <v>8</v>
      </c>
      <c r="C53" s="4">
        <v>43152</v>
      </c>
      <c r="D53" s="6" t="s">
        <v>68</v>
      </c>
      <c r="E53" s="6" t="s">
        <v>44</v>
      </c>
      <c r="F53" s="9">
        <v>28</v>
      </c>
      <c r="G53" s="6">
        <v>15862</v>
      </c>
    </row>
    <row r="54" spans="1:7" x14ac:dyDescent="0.25">
      <c r="A54" s="3">
        <v>53</v>
      </c>
      <c r="B54" s="6" t="s">
        <v>42</v>
      </c>
      <c r="C54" s="4">
        <v>43153</v>
      </c>
      <c r="D54" s="6" t="s">
        <v>69</v>
      </c>
      <c r="E54" s="5" t="s">
        <v>49</v>
      </c>
      <c r="F54" s="9">
        <v>11</v>
      </c>
      <c r="G54" s="6">
        <v>15007</v>
      </c>
    </row>
    <row r="55" spans="1:7" x14ac:dyDescent="0.25">
      <c r="A55" s="7">
        <v>54</v>
      </c>
      <c r="B55" s="6" t="s">
        <v>8</v>
      </c>
      <c r="C55" s="4">
        <v>43154</v>
      </c>
      <c r="D55" s="6" t="s">
        <v>70</v>
      </c>
      <c r="E55" s="6" t="s">
        <v>333</v>
      </c>
      <c r="F55" s="9">
        <v>16</v>
      </c>
      <c r="G55" s="6">
        <v>641</v>
      </c>
    </row>
    <row r="56" spans="1:7" x14ac:dyDescent="0.25">
      <c r="A56" s="3">
        <v>55</v>
      </c>
      <c r="B56" s="6" t="s">
        <v>8</v>
      </c>
      <c r="C56" s="4">
        <v>43155</v>
      </c>
      <c r="D56" s="6" t="s">
        <v>71</v>
      </c>
      <c r="E56" s="6" t="s">
        <v>334</v>
      </c>
      <c r="F56" s="9">
        <v>33</v>
      </c>
      <c r="G56" s="6">
        <v>18388</v>
      </c>
    </row>
    <row r="57" spans="1:7" x14ac:dyDescent="0.25">
      <c r="A57" s="7">
        <v>56</v>
      </c>
      <c r="B57" s="6" t="s">
        <v>42</v>
      </c>
      <c r="C57" s="4">
        <v>43156</v>
      </c>
      <c r="D57" s="6" t="s">
        <v>72</v>
      </c>
      <c r="E57" s="5" t="s">
        <v>7</v>
      </c>
      <c r="F57" s="9">
        <v>67</v>
      </c>
      <c r="G57" s="6">
        <v>3864</v>
      </c>
    </row>
    <row r="58" spans="1:7" x14ac:dyDescent="0.25">
      <c r="A58" s="3">
        <v>57</v>
      </c>
      <c r="B58" s="6" t="s">
        <v>8</v>
      </c>
      <c r="C58" s="4">
        <v>43157</v>
      </c>
      <c r="D58" s="6" t="s">
        <v>73</v>
      </c>
      <c r="E58" s="6" t="s">
        <v>44</v>
      </c>
      <c r="F58" s="9">
        <v>89</v>
      </c>
      <c r="G58" s="6">
        <v>16554</v>
      </c>
    </row>
    <row r="59" spans="1:7" x14ac:dyDescent="0.25">
      <c r="A59" s="7">
        <v>58</v>
      </c>
      <c r="B59" s="6" t="s">
        <v>8</v>
      </c>
      <c r="C59" s="4">
        <v>43158</v>
      </c>
      <c r="D59" s="6" t="s">
        <v>74</v>
      </c>
      <c r="E59" s="5" t="s">
        <v>49</v>
      </c>
      <c r="F59" s="9">
        <v>44</v>
      </c>
      <c r="G59" s="6">
        <v>14072</v>
      </c>
    </row>
    <row r="60" spans="1:7" x14ac:dyDescent="0.25">
      <c r="A60" s="3">
        <v>59</v>
      </c>
      <c r="B60" s="8" t="s">
        <v>8</v>
      </c>
      <c r="C60" s="4">
        <v>43159</v>
      </c>
      <c r="D60" s="5" t="s">
        <v>75</v>
      </c>
      <c r="E60" s="6" t="s">
        <v>333</v>
      </c>
      <c r="F60" s="9">
        <v>47</v>
      </c>
      <c r="G60" s="6">
        <v>10891</v>
      </c>
    </row>
    <row r="61" spans="1:7" x14ac:dyDescent="0.25">
      <c r="A61" s="7">
        <v>60</v>
      </c>
      <c r="B61" s="6" t="s">
        <v>77</v>
      </c>
      <c r="C61" s="4">
        <v>43160</v>
      </c>
      <c r="D61" s="6" t="s">
        <v>76</v>
      </c>
      <c r="E61" s="6" t="s">
        <v>334</v>
      </c>
      <c r="F61" s="9">
        <v>70</v>
      </c>
      <c r="G61" s="6">
        <v>6051</v>
      </c>
    </row>
    <row r="62" spans="1:7" x14ac:dyDescent="0.25">
      <c r="A62" s="3">
        <v>61</v>
      </c>
      <c r="B62" s="8" t="s">
        <v>8</v>
      </c>
      <c r="C62" s="4">
        <v>43161</v>
      </c>
      <c r="D62" s="5" t="s">
        <v>78</v>
      </c>
      <c r="E62" s="5" t="s">
        <v>7</v>
      </c>
      <c r="F62" s="9">
        <v>87</v>
      </c>
      <c r="G62" s="6">
        <v>14738</v>
      </c>
    </row>
    <row r="63" spans="1:7" x14ac:dyDescent="0.25">
      <c r="A63" s="7">
        <v>62</v>
      </c>
      <c r="B63" s="8" t="s">
        <v>8</v>
      </c>
      <c r="C63" s="4">
        <v>43162</v>
      </c>
      <c r="D63" s="5" t="s">
        <v>79</v>
      </c>
      <c r="E63" s="6" t="s">
        <v>44</v>
      </c>
      <c r="F63" s="9">
        <v>64</v>
      </c>
      <c r="G63" s="6">
        <v>2160</v>
      </c>
    </row>
    <row r="64" spans="1:7" x14ac:dyDescent="0.25">
      <c r="A64" s="3">
        <v>63</v>
      </c>
      <c r="B64" s="8" t="s">
        <v>8</v>
      </c>
      <c r="C64" s="4">
        <v>43163</v>
      </c>
      <c r="D64" s="5" t="s">
        <v>80</v>
      </c>
      <c r="E64" s="5" t="s">
        <v>49</v>
      </c>
      <c r="F64" s="9">
        <v>52</v>
      </c>
      <c r="G64" s="6">
        <v>7914</v>
      </c>
    </row>
    <row r="65" spans="1:7" x14ac:dyDescent="0.25">
      <c r="A65" s="7">
        <v>64</v>
      </c>
      <c r="B65" s="8" t="s">
        <v>8</v>
      </c>
      <c r="C65" s="4">
        <v>43164</v>
      </c>
      <c r="D65" s="5" t="s">
        <v>81</v>
      </c>
      <c r="E65" s="6" t="s">
        <v>333</v>
      </c>
      <c r="F65" s="9">
        <v>34</v>
      </c>
      <c r="G65" s="6">
        <v>861</v>
      </c>
    </row>
    <row r="66" spans="1:7" x14ac:dyDescent="0.25">
      <c r="A66" s="3">
        <v>65</v>
      </c>
      <c r="B66" s="8" t="s">
        <v>8</v>
      </c>
      <c r="C66" s="4">
        <v>43165</v>
      </c>
      <c r="D66" s="5" t="s">
        <v>82</v>
      </c>
      <c r="E66" s="6" t="s">
        <v>334</v>
      </c>
      <c r="F66" s="9">
        <v>62</v>
      </c>
      <c r="G66" s="6">
        <v>358</v>
      </c>
    </row>
    <row r="67" spans="1:7" x14ac:dyDescent="0.25">
      <c r="A67" s="7">
        <v>66</v>
      </c>
      <c r="B67" s="6" t="s">
        <v>42</v>
      </c>
      <c r="C67" s="4">
        <v>43166</v>
      </c>
      <c r="D67" s="6" t="s">
        <v>83</v>
      </c>
      <c r="E67" s="5" t="s">
        <v>7</v>
      </c>
      <c r="F67" s="9">
        <v>79</v>
      </c>
      <c r="G67" s="6">
        <v>15977</v>
      </c>
    </row>
    <row r="68" spans="1:7" x14ac:dyDescent="0.25">
      <c r="A68" s="3">
        <v>67</v>
      </c>
      <c r="B68" s="8" t="s">
        <v>8</v>
      </c>
      <c r="C68" s="4">
        <v>43167</v>
      </c>
      <c r="D68" s="5" t="s">
        <v>84</v>
      </c>
      <c r="E68" s="6" t="s">
        <v>44</v>
      </c>
      <c r="F68" s="9">
        <v>85</v>
      </c>
      <c r="G68" s="6">
        <v>17006</v>
      </c>
    </row>
    <row r="69" spans="1:7" x14ac:dyDescent="0.25">
      <c r="A69" s="7">
        <v>68</v>
      </c>
      <c r="B69" s="6" t="s">
        <v>86</v>
      </c>
      <c r="C69" s="4">
        <v>43168</v>
      </c>
      <c r="D69" s="6" t="s">
        <v>85</v>
      </c>
      <c r="E69" s="5" t="s">
        <v>49</v>
      </c>
      <c r="F69" s="9">
        <v>37</v>
      </c>
      <c r="G69" s="6">
        <v>1351</v>
      </c>
    </row>
    <row r="70" spans="1:7" x14ac:dyDescent="0.25">
      <c r="A70" s="3">
        <v>69</v>
      </c>
      <c r="B70" s="6" t="s">
        <v>88</v>
      </c>
      <c r="C70" s="4">
        <v>43169</v>
      </c>
      <c r="D70" s="6" t="s">
        <v>87</v>
      </c>
      <c r="E70" s="6" t="s">
        <v>333</v>
      </c>
      <c r="F70" s="9">
        <v>72</v>
      </c>
      <c r="G70" s="6">
        <v>5593</v>
      </c>
    </row>
    <row r="71" spans="1:7" x14ac:dyDescent="0.25">
      <c r="A71" s="7">
        <v>70</v>
      </c>
      <c r="B71" s="6" t="s">
        <v>40</v>
      </c>
      <c r="C71" s="4">
        <v>43170</v>
      </c>
      <c r="D71" s="6" t="s">
        <v>89</v>
      </c>
      <c r="E71" s="6" t="s">
        <v>334</v>
      </c>
      <c r="F71" s="9">
        <v>52</v>
      </c>
      <c r="G71" s="6">
        <v>5139</v>
      </c>
    </row>
    <row r="72" spans="1:7" x14ac:dyDescent="0.25">
      <c r="A72" s="3">
        <v>71</v>
      </c>
      <c r="B72" s="6" t="s">
        <v>45</v>
      </c>
      <c r="C72" s="4">
        <v>43171</v>
      </c>
      <c r="D72" s="6" t="s">
        <v>90</v>
      </c>
      <c r="E72" s="5" t="s">
        <v>7</v>
      </c>
      <c r="F72" s="9">
        <v>45</v>
      </c>
      <c r="G72" s="6">
        <v>1716</v>
      </c>
    </row>
    <row r="73" spans="1:7" x14ac:dyDescent="0.25">
      <c r="A73" s="7">
        <v>72</v>
      </c>
      <c r="B73" s="6" t="s">
        <v>42</v>
      </c>
      <c r="C73" s="4">
        <v>43172</v>
      </c>
      <c r="D73" s="6" t="s">
        <v>91</v>
      </c>
      <c r="E73" s="6" t="s">
        <v>44</v>
      </c>
      <c r="F73" s="9">
        <v>82</v>
      </c>
      <c r="G73" s="6">
        <v>11142</v>
      </c>
    </row>
    <row r="74" spans="1:7" x14ac:dyDescent="0.25">
      <c r="A74" s="3">
        <v>73</v>
      </c>
      <c r="B74" s="6" t="s">
        <v>42</v>
      </c>
      <c r="C74" s="4">
        <v>43173</v>
      </c>
      <c r="D74" s="6" t="s">
        <v>92</v>
      </c>
      <c r="E74" s="5" t="s">
        <v>49</v>
      </c>
      <c r="F74" s="9">
        <v>41</v>
      </c>
      <c r="G74" s="6">
        <v>2152</v>
      </c>
    </row>
    <row r="75" spans="1:7" x14ac:dyDescent="0.25">
      <c r="A75" s="7">
        <v>74</v>
      </c>
      <c r="B75" s="6" t="s">
        <v>77</v>
      </c>
      <c r="C75" s="4">
        <v>43174</v>
      </c>
      <c r="D75" s="6" t="s">
        <v>93</v>
      </c>
      <c r="E75" s="6" t="s">
        <v>333</v>
      </c>
      <c r="F75" s="9">
        <v>68</v>
      </c>
      <c r="G75" s="6">
        <v>17781</v>
      </c>
    </row>
    <row r="76" spans="1:7" x14ac:dyDescent="0.25">
      <c r="A76" s="3">
        <v>75</v>
      </c>
      <c r="B76" s="6" t="s">
        <v>95</v>
      </c>
      <c r="C76" s="4">
        <v>43175</v>
      </c>
      <c r="D76" s="6" t="s">
        <v>94</v>
      </c>
      <c r="E76" s="6" t="s">
        <v>334</v>
      </c>
      <c r="F76" s="9">
        <v>16</v>
      </c>
      <c r="G76" s="6">
        <v>12494</v>
      </c>
    </row>
    <row r="77" spans="1:7" x14ac:dyDescent="0.25">
      <c r="A77" s="7">
        <v>76</v>
      </c>
      <c r="B77" s="6" t="s">
        <v>50</v>
      </c>
      <c r="C77" s="4">
        <v>43176</v>
      </c>
      <c r="D77" s="6" t="s">
        <v>96</v>
      </c>
      <c r="E77" s="5" t="s">
        <v>7</v>
      </c>
      <c r="F77" s="9">
        <v>30</v>
      </c>
      <c r="G77" s="6">
        <v>14184</v>
      </c>
    </row>
    <row r="78" spans="1:7" x14ac:dyDescent="0.25">
      <c r="A78" s="3">
        <v>77</v>
      </c>
      <c r="B78" s="6" t="s">
        <v>98</v>
      </c>
      <c r="C78" s="4">
        <v>43177</v>
      </c>
      <c r="D78" s="6" t="s">
        <v>97</v>
      </c>
      <c r="E78" s="6" t="s">
        <v>44</v>
      </c>
      <c r="F78" s="9">
        <v>14</v>
      </c>
      <c r="G78" s="6">
        <v>3006</v>
      </c>
    </row>
    <row r="79" spans="1:7" x14ac:dyDescent="0.25">
      <c r="A79" s="7">
        <v>78</v>
      </c>
      <c r="B79" s="8" t="s">
        <v>8</v>
      </c>
      <c r="C79" s="4">
        <v>43178</v>
      </c>
      <c r="D79" s="5" t="s">
        <v>99</v>
      </c>
      <c r="E79" s="5" t="s">
        <v>49</v>
      </c>
      <c r="F79" s="9">
        <v>46</v>
      </c>
      <c r="G79" s="6">
        <v>10703</v>
      </c>
    </row>
    <row r="80" spans="1:7" x14ac:dyDescent="0.25">
      <c r="A80" s="3">
        <v>79</v>
      </c>
      <c r="B80" s="8" t="s">
        <v>8</v>
      </c>
      <c r="C80" s="4">
        <v>43179</v>
      </c>
      <c r="D80" s="5" t="s">
        <v>100</v>
      </c>
      <c r="E80" s="6" t="s">
        <v>333</v>
      </c>
      <c r="F80" s="9">
        <v>62</v>
      </c>
      <c r="G80" s="6">
        <v>9964</v>
      </c>
    </row>
    <row r="81" spans="1:7" x14ac:dyDescent="0.25">
      <c r="A81" s="7">
        <v>80</v>
      </c>
      <c r="B81" s="8" t="s">
        <v>8</v>
      </c>
      <c r="C81" s="4">
        <v>43180</v>
      </c>
      <c r="D81" s="6" t="s">
        <v>101</v>
      </c>
      <c r="E81" s="6" t="s">
        <v>334</v>
      </c>
      <c r="F81" s="9">
        <v>82</v>
      </c>
      <c r="G81" s="6">
        <v>8977</v>
      </c>
    </row>
    <row r="82" spans="1:7" x14ac:dyDescent="0.25">
      <c r="A82" s="3">
        <v>81</v>
      </c>
      <c r="B82" s="6" t="s">
        <v>42</v>
      </c>
      <c r="C82" s="4">
        <v>43181</v>
      </c>
      <c r="D82" s="6" t="s">
        <v>102</v>
      </c>
      <c r="E82" s="5" t="s">
        <v>7</v>
      </c>
      <c r="F82" s="9">
        <v>60</v>
      </c>
      <c r="G82" s="6">
        <v>6644</v>
      </c>
    </row>
    <row r="83" spans="1:7" x14ac:dyDescent="0.25">
      <c r="A83" s="7">
        <v>82</v>
      </c>
      <c r="B83" s="6" t="s">
        <v>42</v>
      </c>
      <c r="C83" s="4">
        <v>43182</v>
      </c>
      <c r="D83" s="6" t="s">
        <v>103</v>
      </c>
      <c r="E83" s="6" t="s">
        <v>44</v>
      </c>
      <c r="F83" s="9">
        <v>38</v>
      </c>
      <c r="G83" s="6">
        <v>10290</v>
      </c>
    </row>
    <row r="84" spans="1:7" x14ac:dyDescent="0.25">
      <c r="A84" s="3">
        <v>83</v>
      </c>
      <c r="B84" s="8" t="s">
        <v>8</v>
      </c>
      <c r="C84" s="4">
        <v>43183</v>
      </c>
      <c r="D84" s="5" t="s">
        <v>104</v>
      </c>
      <c r="E84" s="5" t="s">
        <v>49</v>
      </c>
      <c r="F84" s="9">
        <v>51</v>
      </c>
      <c r="G84" s="6">
        <v>9484</v>
      </c>
    </row>
    <row r="85" spans="1:7" x14ac:dyDescent="0.25">
      <c r="A85" s="7">
        <v>84</v>
      </c>
      <c r="B85" s="6" t="s">
        <v>45</v>
      </c>
      <c r="C85" s="4">
        <v>43184</v>
      </c>
      <c r="D85" s="6" t="s">
        <v>105</v>
      </c>
      <c r="E85" s="6" t="s">
        <v>333</v>
      </c>
      <c r="F85" s="9">
        <v>67</v>
      </c>
      <c r="G85" s="6">
        <v>13655</v>
      </c>
    </row>
    <row r="86" spans="1:7" x14ac:dyDescent="0.25">
      <c r="A86" s="3">
        <v>85</v>
      </c>
      <c r="B86" s="6" t="s">
        <v>40</v>
      </c>
      <c r="C86" s="4">
        <v>43185</v>
      </c>
      <c r="D86" s="6" t="s">
        <v>106</v>
      </c>
      <c r="E86" s="6" t="s">
        <v>334</v>
      </c>
      <c r="F86" s="9">
        <v>89</v>
      </c>
      <c r="G86" s="6">
        <v>9848</v>
      </c>
    </row>
    <row r="87" spans="1:7" x14ac:dyDescent="0.25">
      <c r="A87" s="7">
        <v>86</v>
      </c>
      <c r="B87" s="6" t="s">
        <v>42</v>
      </c>
      <c r="C87" s="4">
        <v>43186</v>
      </c>
      <c r="D87" s="6" t="s">
        <v>107</v>
      </c>
      <c r="E87" s="5" t="s">
        <v>7</v>
      </c>
      <c r="F87" s="9">
        <v>54</v>
      </c>
      <c r="G87" s="6">
        <v>7902</v>
      </c>
    </row>
    <row r="88" spans="1:7" x14ac:dyDescent="0.25">
      <c r="A88" s="3">
        <v>87</v>
      </c>
      <c r="B88" s="8" t="s">
        <v>8</v>
      </c>
      <c r="C88" s="4">
        <v>43187</v>
      </c>
      <c r="D88" s="5" t="s">
        <v>108</v>
      </c>
      <c r="E88" s="6" t="s">
        <v>44</v>
      </c>
      <c r="F88" s="9">
        <v>85</v>
      </c>
      <c r="G88" s="6">
        <v>12750</v>
      </c>
    </row>
    <row r="89" spans="1:7" x14ac:dyDescent="0.25">
      <c r="A89" s="7">
        <v>88</v>
      </c>
      <c r="B89" s="8" t="s">
        <v>8</v>
      </c>
      <c r="C89" s="4">
        <v>43188</v>
      </c>
      <c r="D89" s="5" t="s">
        <v>109</v>
      </c>
      <c r="E89" s="5" t="s">
        <v>49</v>
      </c>
      <c r="F89" s="9">
        <v>86</v>
      </c>
      <c r="G89" s="6">
        <v>13994</v>
      </c>
    </row>
    <row r="90" spans="1:7" x14ac:dyDescent="0.25">
      <c r="A90" s="3">
        <v>89</v>
      </c>
      <c r="B90" s="6" t="s">
        <v>42</v>
      </c>
      <c r="C90" s="4">
        <v>43189</v>
      </c>
      <c r="D90" s="6" t="s">
        <v>110</v>
      </c>
      <c r="E90" s="6" t="s">
        <v>333</v>
      </c>
      <c r="F90" s="9">
        <v>26</v>
      </c>
      <c r="G90" s="6">
        <v>18435</v>
      </c>
    </row>
    <row r="91" spans="1:7" x14ac:dyDescent="0.25">
      <c r="A91" s="7">
        <v>90</v>
      </c>
      <c r="B91" s="6" t="s">
        <v>8</v>
      </c>
      <c r="C91" s="4">
        <v>43190</v>
      </c>
      <c r="D91" s="6" t="s">
        <v>111</v>
      </c>
      <c r="E91" s="6" t="s">
        <v>334</v>
      </c>
      <c r="F91" s="9">
        <v>77</v>
      </c>
      <c r="G91" s="6">
        <v>11136</v>
      </c>
    </row>
    <row r="92" spans="1:7" x14ac:dyDescent="0.25">
      <c r="A92" s="3">
        <v>91</v>
      </c>
      <c r="B92" s="8" t="s">
        <v>113</v>
      </c>
      <c r="C92" s="4">
        <v>43191</v>
      </c>
      <c r="D92" s="5" t="s">
        <v>112</v>
      </c>
      <c r="E92" s="5" t="s">
        <v>7</v>
      </c>
      <c r="F92" s="9">
        <v>59</v>
      </c>
      <c r="G92" s="6">
        <v>1816</v>
      </c>
    </row>
    <row r="93" spans="1:7" x14ac:dyDescent="0.25">
      <c r="A93" s="7">
        <v>92</v>
      </c>
      <c r="B93" s="6" t="s">
        <v>77</v>
      </c>
      <c r="C93" s="4">
        <v>43192</v>
      </c>
      <c r="D93" s="6" t="s">
        <v>114</v>
      </c>
      <c r="E93" s="6" t="s">
        <v>44</v>
      </c>
      <c r="F93" s="9">
        <v>27</v>
      </c>
      <c r="G93" s="6">
        <v>14642</v>
      </c>
    </row>
    <row r="94" spans="1:7" x14ac:dyDescent="0.25">
      <c r="A94" s="3">
        <v>93</v>
      </c>
      <c r="B94" s="6" t="s">
        <v>45</v>
      </c>
      <c r="C94" s="4">
        <v>43193</v>
      </c>
      <c r="D94" s="6" t="s">
        <v>115</v>
      </c>
      <c r="E94" s="5" t="s">
        <v>49</v>
      </c>
      <c r="F94" s="9">
        <v>15</v>
      </c>
      <c r="G94" s="6">
        <v>11491</v>
      </c>
    </row>
    <row r="95" spans="1:7" x14ac:dyDescent="0.25">
      <c r="A95" s="7">
        <v>94</v>
      </c>
      <c r="B95" s="6" t="s">
        <v>8</v>
      </c>
      <c r="C95" s="4">
        <v>43194</v>
      </c>
      <c r="D95" s="6" t="s">
        <v>116</v>
      </c>
      <c r="E95" s="6" t="s">
        <v>333</v>
      </c>
      <c r="F95" s="9">
        <v>57</v>
      </c>
      <c r="G95" s="6">
        <v>5209</v>
      </c>
    </row>
    <row r="96" spans="1:7" x14ac:dyDescent="0.25">
      <c r="A96" s="3">
        <v>95</v>
      </c>
      <c r="B96" s="8" t="s">
        <v>8</v>
      </c>
      <c r="C96" s="4">
        <v>43195</v>
      </c>
      <c r="D96" s="5" t="s">
        <v>117</v>
      </c>
      <c r="E96" s="6" t="s">
        <v>334</v>
      </c>
      <c r="F96" s="9">
        <v>11</v>
      </c>
      <c r="G96" s="6">
        <v>16907</v>
      </c>
    </row>
    <row r="97" spans="1:7" x14ac:dyDescent="0.25">
      <c r="A97" s="7">
        <v>96</v>
      </c>
      <c r="B97" s="6" t="s">
        <v>8</v>
      </c>
      <c r="C97" s="4">
        <v>43196</v>
      </c>
      <c r="D97" s="6" t="s">
        <v>118</v>
      </c>
      <c r="E97" s="5" t="s">
        <v>7</v>
      </c>
      <c r="F97" s="9">
        <v>66</v>
      </c>
      <c r="G97" s="6">
        <v>4035</v>
      </c>
    </row>
    <row r="98" spans="1:7" x14ac:dyDescent="0.25">
      <c r="A98" s="3">
        <v>97</v>
      </c>
      <c r="B98" s="8" t="s">
        <v>8</v>
      </c>
      <c r="C98" s="4">
        <v>43197</v>
      </c>
      <c r="D98" s="5" t="s">
        <v>119</v>
      </c>
      <c r="E98" s="6" t="s">
        <v>44</v>
      </c>
      <c r="F98" s="9">
        <v>32</v>
      </c>
      <c r="G98" s="6">
        <v>14694</v>
      </c>
    </row>
    <row r="99" spans="1:7" x14ac:dyDescent="0.25">
      <c r="A99" s="7">
        <v>98</v>
      </c>
      <c r="B99" s="6" t="s">
        <v>8</v>
      </c>
      <c r="C99" s="4">
        <v>43198</v>
      </c>
      <c r="D99" s="6" t="s">
        <v>120</v>
      </c>
      <c r="E99" s="5" t="s">
        <v>49</v>
      </c>
      <c r="F99" s="9">
        <v>20</v>
      </c>
      <c r="G99" s="6">
        <v>4490</v>
      </c>
    </row>
    <row r="100" spans="1:7" x14ac:dyDescent="0.25">
      <c r="A100" s="3">
        <v>99</v>
      </c>
      <c r="B100" s="6" t="s">
        <v>8</v>
      </c>
      <c r="C100" s="4">
        <v>43199</v>
      </c>
      <c r="D100" s="6" t="s">
        <v>121</v>
      </c>
      <c r="E100" s="6" t="s">
        <v>333</v>
      </c>
      <c r="F100" s="9">
        <v>11</v>
      </c>
      <c r="G100" s="6">
        <v>3008</v>
      </c>
    </row>
    <row r="101" spans="1:7" x14ac:dyDescent="0.25">
      <c r="A101" s="7">
        <v>100</v>
      </c>
      <c r="B101" s="6" t="s">
        <v>77</v>
      </c>
      <c r="C101" s="4">
        <v>43200</v>
      </c>
      <c r="D101" s="6" t="s">
        <v>122</v>
      </c>
      <c r="E101" s="6" t="s">
        <v>334</v>
      </c>
      <c r="F101" s="9">
        <v>84</v>
      </c>
      <c r="G101" s="6">
        <v>4222</v>
      </c>
    </row>
    <row r="102" spans="1:7" x14ac:dyDescent="0.25">
      <c r="A102" s="3">
        <v>101</v>
      </c>
      <c r="B102" s="6" t="s">
        <v>40</v>
      </c>
      <c r="C102" s="4">
        <v>43201</v>
      </c>
      <c r="D102" s="6" t="s">
        <v>123</v>
      </c>
      <c r="E102" s="5" t="s">
        <v>7</v>
      </c>
      <c r="F102" s="9">
        <v>57</v>
      </c>
      <c r="G102" s="6">
        <v>7190</v>
      </c>
    </row>
    <row r="103" spans="1:7" x14ac:dyDescent="0.25">
      <c r="A103" s="7">
        <v>102</v>
      </c>
      <c r="B103" s="6" t="s">
        <v>8</v>
      </c>
      <c r="C103" s="4">
        <v>43202</v>
      </c>
      <c r="D103" s="6" t="s">
        <v>124</v>
      </c>
      <c r="E103" s="6" t="s">
        <v>44</v>
      </c>
      <c r="F103" s="9">
        <v>78</v>
      </c>
      <c r="G103" s="6">
        <v>3419</v>
      </c>
    </row>
    <row r="104" spans="1:7" x14ac:dyDescent="0.25">
      <c r="A104" s="3">
        <v>103</v>
      </c>
      <c r="B104" s="6" t="s">
        <v>40</v>
      </c>
      <c r="C104" s="4">
        <v>43203</v>
      </c>
      <c r="D104" s="6" t="s">
        <v>125</v>
      </c>
      <c r="E104" s="5" t="s">
        <v>49</v>
      </c>
      <c r="F104" s="9">
        <v>86</v>
      </c>
      <c r="G104" s="6">
        <v>18100</v>
      </c>
    </row>
    <row r="105" spans="1:7" x14ac:dyDescent="0.25">
      <c r="A105" s="7">
        <v>104</v>
      </c>
      <c r="B105" s="6" t="s">
        <v>45</v>
      </c>
      <c r="C105" s="4">
        <v>43204</v>
      </c>
      <c r="D105" s="6" t="s">
        <v>126</v>
      </c>
      <c r="E105" s="6" t="s">
        <v>333</v>
      </c>
      <c r="F105" s="9">
        <v>69</v>
      </c>
      <c r="G105" s="6">
        <v>16586</v>
      </c>
    </row>
    <row r="106" spans="1:7" x14ac:dyDescent="0.25">
      <c r="A106" s="3">
        <v>105</v>
      </c>
      <c r="B106" s="6" t="s">
        <v>45</v>
      </c>
      <c r="C106" s="4">
        <v>43205</v>
      </c>
      <c r="D106" s="6" t="s">
        <v>127</v>
      </c>
      <c r="E106" s="6" t="s">
        <v>334</v>
      </c>
      <c r="F106" s="9">
        <v>50</v>
      </c>
      <c r="G106" s="6">
        <v>12391</v>
      </c>
    </row>
    <row r="107" spans="1:7" x14ac:dyDescent="0.25">
      <c r="A107" s="7">
        <v>106</v>
      </c>
      <c r="B107" s="6" t="s">
        <v>42</v>
      </c>
      <c r="C107" s="4">
        <v>43206</v>
      </c>
      <c r="D107" s="6" t="s">
        <v>128</v>
      </c>
      <c r="E107" s="5" t="s">
        <v>7</v>
      </c>
      <c r="F107" s="9">
        <v>75</v>
      </c>
      <c r="G107" s="6">
        <v>458</v>
      </c>
    </row>
    <row r="108" spans="1:7" x14ac:dyDescent="0.25">
      <c r="A108" s="3">
        <v>107</v>
      </c>
      <c r="B108" s="6" t="s">
        <v>8</v>
      </c>
      <c r="C108" s="4">
        <v>43207</v>
      </c>
      <c r="D108" s="6" t="s">
        <v>129</v>
      </c>
      <c r="E108" s="6" t="s">
        <v>44</v>
      </c>
      <c r="F108" s="9">
        <v>75</v>
      </c>
      <c r="G108" s="6">
        <v>4459</v>
      </c>
    </row>
    <row r="109" spans="1:7" x14ac:dyDescent="0.25">
      <c r="A109" s="7">
        <v>108</v>
      </c>
      <c r="B109" s="6" t="s">
        <v>8</v>
      </c>
      <c r="C109" s="4">
        <v>43208</v>
      </c>
      <c r="D109" s="6" t="s">
        <v>130</v>
      </c>
      <c r="E109" s="5" t="s">
        <v>49</v>
      </c>
      <c r="F109" s="9">
        <v>65</v>
      </c>
      <c r="G109" s="6">
        <v>2962</v>
      </c>
    </row>
    <row r="110" spans="1:7" x14ac:dyDescent="0.25">
      <c r="A110" s="3">
        <v>109</v>
      </c>
      <c r="B110" s="6" t="s">
        <v>8</v>
      </c>
      <c r="C110" s="4">
        <v>43209</v>
      </c>
      <c r="D110" s="6" t="s">
        <v>131</v>
      </c>
      <c r="E110" s="6" t="s">
        <v>333</v>
      </c>
      <c r="F110" s="9">
        <v>59</v>
      </c>
      <c r="G110" s="6">
        <v>8677</v>
      </c>
    </row>
    <row r="111" spans="1:7" x14ac:dyDescent="0.25">
      <c r="A111" s="7">
        <v>110</v>
      </c>
      <c r="B111" s="6" t="s">
        <v>42</v>
      </c>
      <c r="C111" s="4">
        <v>43210</v>
      </c>
      <c r="D111" s="6" t="s">
        <v>132</v>
      </c>
      <c r="E111" s="6" t="s">
        <v>334</v>
      </c>
      <c r="F111" s="9">
        <v>13</v>
      </c>
      <c r="G111" s="6">
        <v>17409</v>
      </c>
    </row>
    <row r="112" spans="1:7" x14ac:dyDescent="0.25">
      <c r="A112" s="3">
        <v>111</v>
      </c>
      <c r="B112" s="6" t="s">
        <v>45</v>
      </c>
      <c r="C112" s="4">
        <v>43211</v>
      </c>
      <c r="D112" s="6" t="s">
        <v>133</v>
      </c>
      <c r="E112" s="5" t="s">
        <v>7</v>
      </c>
      <c r="F112" s="9">
        <v>32</v>
      </c>
      <c r="G112" s="6">
        <v>17123</v>
      </c>
    </row>
    <row r="113" spans="1:7" x14ac:dyDescent="0.25">
      <c r="A113" s="7">
        <v>112</v>
      </c>
      <c r="B113" s="6" t="s">
        <v>42</v>
      </c>
      <c r="C113" s="4">
        <v>43212</v>
      </c>
      <c r="D113" s="6" t="s">
        <v>134</v>
      </c>
      <c r="E113" s="6" t="s">
        <v>44</v>
      </c>
      <c r="F113" s="9">
        <v>51</v>
      </c>
      <c r="G113" s="6">
        <v>11909</v>
      </c>
    </row>
    <row r="114" spans="1:7" x14ac:dyDescent="0.25">
      <c r="A114" s="3">
        <v>113</v>
      </c>
      <c r="B114" s="8" t="s">
        <v>42</v>
      </c>
      <c r="C114" s="4">
        <v>43213</v>
      </c>
      <c r="D114" s="5" t="s">
        <v>135</v>
      </c>
      <c r="E114" s="5" t="s">
        <v>49</v>
      </c>
      <c r="F114" s="9">
        <v>83</v>
      </c>
      <c r="G114" s="6">
        <v>12884</v>
      </c>
    </row>
    <row r="115" spans="1:7" x14ac:dyDescent="0.25">
      <c r="A115" s="7">
        <v>114</v>
      </c>
      <c r="B115" s="6" t="s">
        <v>137</v>
      </c>
      <c r="C115" s="4">
        <v>43214</v>
      </c>
      <c r="D115" s="6" t="s">
        <v>136</v>
      </c>
      <c r="E115" s="6" t="s">
        <v>333</v>
      </c>
      <c r="F115" s="9">
        <v>69</v>
      </c>
      <c r="G115" s="6">
        <v>2040</v>
      </c>
    </row>
    <row r="116" spans="1:7" x14ac:dyDescent="0.25">
      <c r="A116" s="3">
        <v>115</v>
      </c>
      <c r="B116" s="6" t="s">
        <v>8</v>
      </c>
      <c r="C116" s="4">
        <v>43215</v>
      </c>
      <c r="D116" s="6" t="s">
        <v>138</v>
      </c>
      <c r="E116" s="6" t="s">
        <v>334</v>
      </c>
      <c r="F116" s="9">
        <v>42</v>
      </c>
      <c r="G116" s="6">
        <v>8968</v>
      </c>
    </row>
    <row r="117" spans="1:7" x14ac:dyDescent="0.25">
      <c r="A117" s="7">
        <v>116</v>
      </c>
      <c r="B117" s="8" t="s">
        <v>42</v>
      </c>
      <c r="C117" s="4">
        <v>43216</v>
      </c>
      <c r="D117" s="5" t="s">
        <v>139</v>
      </c>
      <c r="E117" s="5" t="s">
        <v>7</v>
      </c>
      <c r="F117" s="9">
        <v>74</v>
      </c>
      <c r="G117" s="6">
        <v>13530</v>
      </c>
    </row>
    <row r="118" spans="1:7" x14ac:dyDescent="0.25">
      <c r="A118" s="3">
        <v>117</v>
      </c>
      <c r="B118" s="6" t="s">
        <v>42</v>
      </c>
      <c r="C118" s="4">
        <v>43217</v>
      </c>
      <c r="D118" s="6" t="s">
        <v>140</v>
      </c>
      <c r="E118" s="6" t="s">
        <v>44</v>
      </c>
      <c r="F118" s="9">
        <v>36</v>
      </c>
      <c r="G118" s="6">
        <v>13146</v>
      </c>
    </row>
    <row r="119" spans="1:7" x14ac:dyDescent="0.25">
      <c r="A119" s="7">
        <v>118</v>
      </c>
      <c r="B119" s="8" t="s">
        <v>52</v>
      </c>
      <c r="C119" s="4">
        <v>43218</v>
      </c>
      <c r="D119" s="5" t="s">
        <v>141</v>
      </c>
      <c r="E119" s="5" t="s">
        <v>49</v>
      </c>
      <c r="F119" s="9">
        <v>49</v>
      </c>
      <c r="G119" s="6">
        <v>16035</v>
      </c>
    </row>
    <row r="120" spans="1:7" x14ac:dyDescent="0.25">
      <c r="A120" s="3">
        <v>119</v>
      </c>
      <c r="B120" s="6" t="s">
        <v>63</v>
      </c>
      <c r="C120" s="4">
        <v>43219</v>
      </c>
      <c r="D120" s="6" t="s">
        <v>142</v>
      </c>
      <c r="E120" s="6" t="s">
        <v>333</v>
      </c>
      <c r="F120" s="9">
        <v>26</v>
      </c>
      <c r="G120" s="6">
        <v>7767</v>
      </c>
    </row>
    <row r="121" spans="1:7" x14ac:dyDescent="0.25">
      <c r="A121" s="7">
        <v>120</v>
      </c>
      <c r="B121" s="6" t="s">
        <v>52</v>
      </c>
      <c r="C121" s="4">
        <v>43220</v>
      </c>
      <c r="D121" s="6" t="s">
        <v>143</v>
      </c>
      <c r="E121" s="6" t="s">
        <v>334</v>
      </c>
      <c r="F121" s="9">
        <v>49</v>
      </c>
      <c r="G121" s="6">
        <v>1970</v>
      </c>
    </row>
    <row r="122" spans="1:7" x14ac:dyDescent="0.25">
      <c r="A122" s="3">
        <v>121</v>
      </c>
      <c r="B122" s="6" t="s">
        <v>63</v>
      </c>
      <c r="C122" s="4">
        <v>43221</v>
      </c>
      <c r="D122" s="6" t="s">
        <v>144</v>
      </c>
      <c r="E122" s="5" t="s">
        <v>7</v>
      </c>
      <c r="F122" s="9">
        <v>12</v>
      </c>
      <c r="G122" s="6">
        <v>7187</v>
      </c>
    </row>
    <row r="123" spans="1:7" x14ac:dyDescent="0.25">
      <c r="A123" s="7">
        <v>122</v>
      </c>
      <c r="B123" s="6" t="s">
        <v>63</v>
      </c>
      <c r="C123" s="4">
        <v>43222</v>
      </c>
      <c r="D123" s="6" t="s">
        <v>145</v>
      </c>
      <c r="E123" s="6" t="s">
        <v>44</v>
      </c>
      <c r="F123" s="9">
        <v>19</v>
      </c>
      <c r="G123" s="6">
        <v>16597</v>
      </c>
    </row>
    <row r="124" spans="1:7" x14ac:dyDescent="0.25">
      <c r="A124" s="3">
        <v>123</v>
      </c>
      <c r="B124" s="8" t="s">
        <v>45</v>
      </c>
      <c r="C124" s="4">
        <v>43223</v>
      </c>
      <c r="D124" s="5" t="s">
        <v>146</v>
      </c>
      <c r="E124" s="5" t="s">
        <v>49</v>
      </c>
      <c r="F124" s="9">
        <v>64</v>
      </c>
      <c r="G124" s="6">
        <v>1748</v>
      </c>
    </row>
    <row r="125" spans="1:7" x14ac:dyDescent="0.25">
      <c r="A125" s="7">
        <v>124</v>
      </c>
      <c r="B125" s="6" t="s">
        <v>45</v>
      </c>
      <c r="C125" s="4">
        <v>43224</v>
      </c>
      <c r="D125" s="6" t="s">
        <v>147</v>
      </c>
      <c r="E125" s="6" t="s">
        <v>333</v>
      </c>
      <c r="F125" s="9">
        <v>22</v>
      </c>
      <c r="G125" s="6">
        <v>14980</v>
      </c>
    </row>
    <row r="126" spans="1:7" x14ac:dyDescent="0.25">
      <c r="A126" s="3">
        <v>125</v>
      </c>
      <c r="B126" s="8" t="s">
        <v>52</v>
      </c>
      <c r="C126" s="4">
        <v>43225</v>
      </c>
      <c r="D126" s="5" t="s">
        <v>148</v>
      </c>
      <c r="E126" s="6" t="s">
        <v>334</v>
      </c>
      <c r="F126" s="9">
        <v>54</v>
      </c>
      <c r="G126" s="6">
        <v>12558</v>
      </c>
    </row>
    <row r="127" spans="1:7" x14ac:dyDescent="0.25">
      <c r="A127" s="7">
        <v>126</v>
      </c>
      <c r="B127" s="6" t="s">
        <v>150</v>
      </c>
      <c r="C127" s="4">
        <v>43226</v>
      </c>
      <c r="D127" s="6" t="s">
        <v>149</v>
      </c>
      <c r="E127" s="5" t="s">
        <v>7</v>
      </c>
      <c r="F127" s="9">
        <v>49</v>
      </c>
      <c r="G127" s="6">
        <v>13377</v>
      </c>
    </row>
    <row r="128" spans="1:7" x14ac:dyDescent="0.25">
      <c r="A128" s="3">
        <v>127</v>
      </c>
      <c r="B128" s="8" t="s">
        <v>8</v>
      </c>
      <c r="C128" s="4">
        <v>43227</v>
      </c>
      <c r="D128" s="5" t="s">
        <v>151</v>
      </c>
      <c r="E128" s="6" t="s">
        <v>44</v>
      </c>
      <c r="F128" s="9">
        <v>35</v>
      </c>
      <c r="G128" s="6">
        <v>12413</v>
      </c>
    </row>
    <row r="129" spans="1:7" x14ac:dyDescent="0.25">
      <c r="A129" s="7">
        <v>128</v>
      </c>
      <c r="B129" s="8" t="s">
        <v>8</v>
      </c>
      <c r="C129" s="4">
        <v>43228</v>
      </c>
      <c r="D129" s="5" t="s">
        <v>152</v>
      </c>
      <c r="E129" s="5" t="s">
        <v>49</v>
      </c>
      <c r="F129" s="9">
        <v>50</v>
      </c>
      <c r="G129" s="6">
        <v>18611</v>
      </c>
    </row>
    <row r="130" spans="1:7" x14ac:dyDescent="0.25">
      <c r="A130" s="3">
        <v>129</v>
      </c>
      <c r="B130" s="6" t="s">
        <v>42</v>
      </c>
      <c r="C130" s="4">
        <v>43229</v>
      </c>
      <c r="D130" s="6" t="s">
        <v>153</v>
      </c>
      <c r="E130" s="6" t="s">
        <v>333</v>
      </c>
      <c r="F130" s="9">
        <v>55</v>
      </c>
      <c r="G130" s="6">
        <v>15774</v>
      </c>
    </row>
    <row r="131" spans="1:7" x14ac:dyDescent="0.25">
      <c r="A131" s="7">
        <v>130</v>
      </c>
      <c r="B131" s="8" t="s">
        <v>42</v>
      </c>
      <c r="C131" s="4">
        <v>43230</v>
      </c>
      <c r="D131" s="5" t="s">
        <v>154</v>
      </c>
      <c r="E131" s="6" t="s">
        <v>334</v>
      </c>
      <c r="F131" s="9">
        <v>22</v>
      </c>
      <c r="G131" s="6">
        <v>8855</v>
      </c>
    </row>
    <row r="132" spans="1:7" x14ac:dyDescent="0.25">
      <c r="A132" s="3">
        <v>131</v>
      </c>
      <c r="B132" s="6" t="s">
        <v>40</v>
      </c>
      <c r="C132" s="4">
        <v>43231</v>
      </c>
      <c r="D132" s="6" t="s">
        <v>155</v>
      </c>
      <c r="E132" s="5" t="s">
        <v>7</v>
      </c>
      <c r="F132" s="9">
        <v>12</v>
      </c>
      <c r="G132" s="6">
        <v>12278</v>
      </c>
    </row>
    <row r="133" spans="1:7" x14ac:dyDescent="0.25">
      <c r="A133" s="7">
        <v>132</v>
      </c>
      <c r="B133" s="6" t="s">
        <v>86</v>
      </c>
      <c r="C133" s="4">
        <v>43232</v>
      </c>
      <c r="D133" s="6" t="s">
        <v>156</v>
      </c>
      <c r="E133" s="6" t="s">
        <v>44</v>
      </c>
      <c r="F133" s="9">
        <v>62</v>
      </c>
      <c r="G133" s="6">
        <v>6575</v>
      </c>
    </row>
    <row r="134" spans="1:7" x14ac:dyDescent="0.25">
      <c r="A134" s="3">
        <v>133</v>
      </c>
      <c r="B134" s="6" t="s">
        <v>45</v>
      </c>
      <c r="C134" s="4">
        <v>43233</v>
      </c>
      <c r="D134" s="6" t="s">
        <v>157</v>
      </c>
      <c r="E134" s="5" t="s">
        <v>49</v>
      </c>
      <c r="F134" s="9">
        <v>25</v>
      </c>
      <c r="G134" s="6">
        <v>16838</v>
      </c>
    </row>
    <row r="135" spans="1:7" x14ac:dyDescent="0.25">
      <c r="A135" s="7">
        <v>134</v>
      </c>
      <c r="B135" s="6" t="s">
        <v>40</v>
      </c>
      <c r="C135" s="4">
        <v>43234</v>
      </c>
      <c r="D135" s="6" t="s">
        <v>158</v>
      </c>
      <c r="E135" s="6" t="s">
        <v>333</v>
      </c>
      <c r="F135" s="9">
        <v>59</v>
      </c>
      <c r="G135" s="6">
        <v>15062</v>
      </c>
    </row>
    <row r="136" spans="1:7" x14ac:dyDescent="0.25">
      <c r="A136" s="3">
        <v>135</v>
      </c>
      <c r="B136" s="8" t="s">
        <v>45</v>
      </c>
      <c r="C136" s="4">
        <v>43235</v>
      </c>
      <c r="D136" s="5" t="s">
        <v>159</v>
      </c>
      <c r="E136" s="6" t="s">
        <v>334</v>
      </c>
      <c r="F136" s="9">
        <v>31</v>
      </c>
      <c r="G136" s="6">
        <v>9357</v>
      </c>
    </row>
    <row r="137" spans="1:7" x14ac:dyDescent="0.25">
      <c r="A137" s="7">
        <v>136</v>
      </c>
      <c r="B137" s="6" t="s">
        <v>8</v>
      </c>
      <c r="C137" s="4">
        <v>43236</v>
      </c>
      <c r="D137" s="6" t="s">
        <v>160</v>
      </c>
      <c r="E137" s="5" t="s">
        <v>7</v>
      </c>
      <c r="F137" s="9">
        <v>11</v>
      </c>
      <c r="G137" s="6">
        <v>9829</v>
      </c>
    </row>
    <row r="138" spans="1:7" x14ac:dyDescent="0.25">
      <c r="A138" s="3">
        <v>137</v>
      </c>
      <c r="B138" s="8" t="s">
        <v>8</v>
      </c>
      <c r="C138" s="4">
        <v>43237</v>
      </c>
      <c r="D138" s="5" t="s">
        <v>161</v>
      </c>
      <c r="E138" s="6" t="s">
        <v>44</v>
      </c>
      <c r="F138" s="9">
        <v>52</v>
      </c>
      <c r="G138" s="6">
        <v>5667</v>
      </c>
    </row>
    <row r="139" spans="1:7" x14ac:dyDescent="0.25">
      <c r="A139" s="7">
        <v>138</v>
      </c>
      <c r="B139" s="8" t="s">
        <v>63</v>
      </c>
      <c r="C139" s="4">
        <v>43238</v>
      </c>
      <c r="D139" s="5" t="s">
        <v>162</v>
      </c>
      <c r="E139" s="5" t="s">
        <v>49</v>
      </c>
      <c r="F139" s="9">
        <v>58</v>
      </c>
      <c r="G139" s="6">
        <v>7006</v>
      </c>
    </row>
    <row r="140" spans="1:7" x14ac:dyDescent="0.25">
      <c r="A140" s="3">
        <v>139</v>
      </c>
      <c r="B140" s="6" t="s">
        <v>45</v>
      </c>
      <c r="C140" s="4">
        <v>43239</v>
      </c>
      <c r="D140" s="6" t="s">
        <v>163</v>
      </c>
      <c r="E140" s="6" t="s">
        <v>333</v>
      </c>
      <c r="F140" s="9">
        <v>16</v>
      </c>
      <c r="G140" s="6">
        <v>18539</v>
      </c>
    </row>
    <row r="141" spans="1:7" x14ac:dyDescent="0.25">
      <c r="A141" s="7">
        <v>140</v>
      </c>
      <c r="B141" s="6" t="s">
        <v>45</v>
      </c>
      <c r="C141" s="4">
        <v>43240</v>
      </c>
      <c r="D141" s="6" t="s">
        <v>164</v>
      </c>
      <c r="E141" s="6" t="s">
        <v>334</v>
      </c>
      <c r="F141" s="9">
        <v>47</v>
      </c>
      <c r="G141" s="6">
        <v>18249</v>
      </c>
    </row>
    <row r="142" spans="1:7" x14ac:dyDescent="0.25">
      <c r="A142" s="3">
        <v>141</v>
      </c>
      <c r="B142" s="8" t="s">
        <v>58</v>
      </c>
      <c r="C142" s="4">
        <v>43241</v>
      </c>
      <c r="D142" s="5" t="s">
        <v>165</v>
      </c>
      <c r="E142" s="5" t="s">
        <v>7</v>
      </c>
      <c r="F142" s="9">
        <v>17</v>
      </c>
      <c r="G142" s="6">
        <v>17899</v>
      </c>
    </row>
    <row r="143" spans="1:7" x14ac:dyDescent="0.25">
      <c r="A143" s="7">
        <v>142</v>
      </c>
      <c r="B143" s="6" t="s">
        <v>45</v>
      </c>
      <c r="C143" s="4">
        <v>43242</v>
      </c>
      <c r="D143" s="6" t="s">
        <v>166</v>
      </c>
      <c r="E143" s="6" t="s">
        <v>44</v>
      </c>
      <c r="F143" s="9">
        <v>11</v>
      </c>
      <c r="G143" s="6">
        <v>1695</v>
      </c>
    </row>
    <row r="144" spans="1:7" x14ac:dyDescent="0.25">
      <c r="A144" s="3">
        <v>143</v>
      </c>
      <c r="B144" s="6" t="s">
        <v>8</v>
      </c>
      <c r="C144" s="4">
        <v>43243</v>
      </c>
      <c r="D144" s="6" t="s">
        <v>167</v>
      </c>
      <c r="E144" s="5" t="s">
        <v>49</v>
      </c>
      <c r="F144" s="9">
        <v>39</v>
      </c>
      <c r="G144" s="6">
        <v>14975</v>
      </c>
    </row>
    <row r="145" spans="1:7" x14ac:dyDescent="0.25">
      <c r="A145" s="7">
        <v>144</v>
      </c>
      <c r="B145" s="8" t="s">
        <v>8</v>
      </c>
      <c r="C145" s="4">
        <v>43244</v>
      </c>
      <c r="D145" s="5" t="s">
        <v>168</v>
      </c>
      <c r="E145" s="6" t="s">
        <v>333</v>
      </c>
      <c r="F145" s="9">
        <v>54</v>
      </c>
      <c r="G145" s="6">
        <v>8839</v>
      </c>
    </row>
    <row r="146" spans="1:7" x14ac:dyDescent="0.25">
      <c r="A146" s="3">
        <v>145</v>
      </c>
      <c r="B146" s="6" t="s">
        <v>8</v>
      </c>
      <c r="C146" s="4">
        <v>43245</v>
      </c>
      <c r="D146" s="6" t="s">
        <v>169</v>
      </c>
      <c r="E146" s="6" t="s">
        <v>334</v>
      </c>
      <c r="F146" s="9">
        <v>70</v>
      </c>
      <c r="G146" s="6">
        <v>11027</v>
      </c>
    </row>
    <row r="147" spans="1:7" x14ac:dyDescent="0.25">
      <c r="A147" s="7">
        <v>146</v>
      </c>
      <c r="B147" s="6" t="s">
        <v>8</v>
      </c>
      <c r="C147" s="4">
        <v>43246</v>
      </c>
      <c r="D147" s="6" t="s">
        <v>170</v>
      </c>
      <c r="E147" s="5" t="s">
        <v>7</v>
      </c>
      <c r="F147" s="9">
        <v>87</v>
      </c>
      <c r="G147" s="6">
        <v>12166</v>
      </c>
    </row>
    <row r="148" spans="1:7" x14ac:dyDescent="0.25">
      <c r="A148" s="3">
        <v>147</v>
      </c>
      <c r="B148" s="6" t="s">
        <v>8</v>
      </c>
      <c r="C148" s="4">
        <v>43247</v>
      </c>
      <c r="D148" s="6" t="s">
        <v>171</v>
      </c>
      <c r="E148" s="6" t="s">
        <v>44</v>
      </c>
      <c r="F148" s="9">
        <v>41</v>
      </c>
      <c r="G148" s="6">
        <v>8221</v>
      </c>
    </row>
    <row r="149" spans="1:7" x14ac:dyDescent="0.25">
      <c r="A149" s="7">
        <v>148</v>
      </c>
      <c r="B149" s="6" t="s">
        <v>8</v>
      </c>
      <c r="C149" s="4">
        <v>43248</v>
      </c>
      <c r="D149" s="6" t="s">
        <v>172</v>
      </c>
      <c r="E149" s="5" t="s">
        <v>49</v>
      </c>
      <c r="F149" s="9">
        <v>69</v>
      </c>
      <c r="G149" s="6">
        <v>3745</v>
      </c>
    </row>
    <row r="150" spans="1:7" x14ac:dyDescent="0.25">
      <c r="A150" s="3">
        <v>149</v>
      </c>
      <c r="B150" s="6" t="s">
        <v>8</v>
      </c>
      <c r="C150" s="4">
        <v>43249</v>
      </c>
      <c r="D150" s="6" t="s">
        <v>169</v>
      </c>
      <c r="E150" s="6" t="s">
        <v>333</v>
      </c>
      <c r="F150" s="9">
        <v>81</v>
      </c>
      <c r="G150" s="6">
        <v>9753</v>
      </c>
    </row>
    <row r="151" spans="1:7" x14ac:dyDescent="0.25">
      <c r="A151" s="7">
        <v>150</v>
      </c>
      <c r="B151" s="6" t="s">
        <v>8</v>
      </c>
      <c r="C151" s="4">
        <v>43250</v>
      </c>
      <c r="D151" s="6" t="s">
        <v>173</v>
      </c>
      <c r="E151" s="6" t="s">
        <v>334</v>
      </c>
      <c r="F151" s="9">
        <v>85</v>
      </c>
      <c r="G151" s="6">
        <v>15431</v>
      </c>
    </row>
    <row r="152" spans="1:7" x14ac:dyDescent="0.25">
      <c r="A152" s="3">
        <v>151</v>
      </c>
      <c r="B152" s="6" t="s">
        <v>113</v>
      </c>
      <c r="C152" s="4">
        <v>43251</v>
      </c>
      <c r="D152" s="6" t="s">
        <v>174</v>
      </c>
      <c r="E152" s="5" t="s">
        <v>7</v>
      </c>
      <c r="F152" s="9">
        <v>18</v>
      </c>
      <c r="G152" s="6">
        <v>1983</v>
      </c>
    </row>
    <row r="153" spans="1:7" x14ac:dyDescent="0.25">
      <c r="A153" s="7">
        <v>152</v>
      </c>
      <c r="B153" s="6" t="s">
        <v>45</v>
      </c>
      <c r="C153" s="4">
        <v>43252</v>
      </c>
      <c r="D153" s="6" t="s">
        <v>175</v>
      </c>
      <c r="E153" s="6" t="s">
        <v>44</v>
      </c>
      <c r="F153" s="9">
        <v>64</v>
      </c>
      <c r="G153" s="6">
        <v>13419</v>
      </c>
    </row>
    <row r="154" spans="1:7" x14ac:dyDescent="0.25">
      <c r="A154" s="3">
        <v>153</v>
      </c>
      <c r="B154" s="8" t="s">
        <v>77</v>
      </c>
      <c r="C154" s="4">
        <v>43253</v>
      </c>
      <c r="D154" s="5" t="s">
        <v>176</v>
      </c>
      <c r="E154" s="5" t="s">
        <v>49</v>
      </c>
      <c r="F154" s="9">
        <v>50</v>
      </c>
      <c r="G154" s="6">
        <v>17049</v>
      </c>
    </row>
    <row r="155" spans="1:7" x14ac:dyDescent="0.25">
      <c r="A155" s="7">
        <v>154</v>
      </c>
      <c r="B155" s="6" t="s">
        <v>8</v>
      </c>
      <c r="C155" s="4">
        <v>43254</v>
      </c>
      <c r="D155" s="6" t="s">
        <v>177</v>
      </c>
      <c r="E155" s="6" t="s">
        <v>333</v>
      </c>
      <c r="F155" s="9">
        <v>18</v>
      </c>
      <c r="G155" s="6">
        <v>407</v>
      </c>
    </row>
    <row r="156" spans="1:7" x14ac:dyDescent="0.25">
      <c r="A156" s="3">
        <v>155</v>
      </c>
      <c r="B156" s="6" t="s">
        <v>77</v>
      </c>
      <c r="C156" s="4">
        <v>43255</v>
      </c>
      <c r="D156" s="6" t="s">
        <v>178</v>
      </c>
      <c r="E156" s="6" t="s">
        <v>334</v>
      </c>
      <c r="F156" s="9">
        <v>44</v>
      </c>
      <c r="G156" s="6">
        <v>11342</v>
      </c>
    </row>
    <row r="157" spans="1:7" x14ac:dyDescent="0.25">
      <c r="A157" s="7">
        <v>156</v>
      </c>
      <c r="B157" s="6" t="s">
        <v>42</v>
      </c>
      <c r="C157" s="4">
        <v>43256</v>
      </c>
      <c r="D157" s="6" t="s">
        <v>179</v>
      </c>
      <c r="E157" s="5" t="s">
        <v>7</v>
      </c>
      <c r="F157" s="9">
        <v>44</v>
      </c>
      <c r="G157" s="6">
        <v>3745</v>
      </c>
    </row>
    <row r="158" spans="1:7" x14ac:dyDescent="0.25">
      <c r="A158" s="3">
        <v>157</v>
      </c>
      <c r="B158" s="6" t="s">
        <v>45</v>
      </c>
      <c r="C158" s="4">
        <v>43257</v>
      </c>
      <c r="D158" s="6" t="s">
        <v>180</v>
      </c>
      <c r="E158" s="6" t="s">
        <v>44</v>
      </c>
      <c r="F158" s="9">
        <v>34</v>
      </c>
      <c r="G158" s="6">
        <v>9547</v>
      </c>
    </row>
    <row r="159" spans="1:7" x14ac:dyDescent="0.25">
      <c r="A159" s="7">
        <v>158</v>
      </c>
      <c r="B159" s="6" t="s">
        <v>8</v>
      </c>
      <c r="C159" s="4">
        <v>43258</v>
      </c>
      <c r="D159" s="6" t="s">
        <v>181</v>
      </c>
      <c r="E159" s="5" t="s">
        <v>49</v>
      </c>
      <c r="F159" s="9">
        <v>58</v>
      </c>
      <c r="G159" s="6">
        <v>11285</v>
      </c>
    </row>
    <row r="160" spans="1:7" x14ac:dyDescent="0.25">
      <c r="A160" s="3">
        <v>159</v>
      </c>
      <c r="B160" s="6" t="s">
        <v>8</v>
      </c>
      <c r="C160" s="4">
        <v>43259</v>
      </c>
      <c r="D160" s="6" t="s">
        <v>182</v>
      </c>
      <c r="E160" s="6" t="s">
        <v>333</v>
      </c>
      <c r="F160" s="9">
        <v>45</v>
      </c>
      <c r="G160" s="6">
        <v>1218</v>
      </c>
    </row>
    <row r="161" spans="1:7" x14ac:dyDescent="0.25">
      <c r="A161" s="7">
        <v>160</v>
      </c>
      <c r="B161" s="6" t="s">
        <v>8</v>
      </c>
      <c r="C161" s="4">
        <v>43260</v>
      </c>
      <c r="D161" s="6" t="s">
        <v>183</v>
      </c>
      <c r="E161" s="6" t="s">
        <v>334</v>
      </c>
      <c r="F161" s="9">
        <v>34</v>
      </c>
      <c r="G161" s="6">
        <v>16758</v>
      </c>
    </row>
    <row r="162" spans="1:7" x14ac:dyDescent="0.25">
      <c r="A162" s="3">
        <v>161</v>
      </c>
      <c r="B162" s="6" t="s">
        <v>8</v>
      </c>
      <c r="C162" s="4">
        <v>43261</v>
      </c>
      <c r="D162" s="5" t="s">
        <v>184</v>
      </c>
      <c r="E162" s="5" t="s">
        <v>7</v>
      </c>
      <c r="F162" s="9">
        <v>80</v>
      </c>
      <c r="G162" s="6">
        <v>18843</v>
      </c>
    </row>
    <row r="163" spans="1:7" x14ac:dyDescent="0.25">
      <c r="A163" s="7">
        <v>162</v>
      </c>
      <c r="B163" s="6" t="s">
        <v>40</v>
      </c>
      <c r="C163" s="4">
        <v>43262</v>
      </c>
      <c r="D163" s="6" t="s">
        <v>185</v>
      </c>
      <c r="E163" s="6" t="s">
        <v>44</v>
      </c>
      <c r="F163" s="9">
        <v>53</v>
      </c>
      <c r="G163" s="6">
        <v>16992</v>
      </c>
    </row>
    <row r="164" spans="1:7" x14ac:dyDescent="0.25">
      <c r="A164" s="3">
        <v>163</v>
      </c>
      <c r="B164" s="8" t="s">
        <v>40</v>
      </c>
      <c r="C164" s="4">
        <v>43263</v>
      </c>
      <c r="D164" s="5" t="s">
        <v>186</v>
      </c>
      <c r="E164" s="5" t="s">
        <v>49</v>
      </c>
      <c r="F164" s="9">
        <v>28</v>
      </c>
      <c r="G164" s="6">
        <v>686</v>
      </c>
    </row>
    <row r="165" spans="1:7" x14ac:dyDescent="0.25">
      <c r="A165" s="7">
        <v>164</v>
      </c>
      <c r="B165" s="8" t="s">
        <v>40</v>
      </c>
      <c r="C165" s="4">
        <v>43264</v>
      </c>
      <c r="D165" s="5" t="s">
        <v>187</v>
      </c>
      <c r="E165" s="6" t="s">
        <v>333</v>
      </c>
      <c r="F165" s="9">
        <v>43</v>
      </c>
      <c r="G165" s="6">
        <v>13566</v>
      </c>
    </row>
    <row r="166" spans="1:7" x14ac:dyDescent="0.25">
      <c r="A166" s="3">
        <v>165</v>
      </c>
      <c r="B166" s="8" t="s">
        <v>40</v>
      </c>
      <c r="C166" s="4">
        <v>43265</v>
      </c>
      <c r="D166" s="5" t="s">
        <v>188</v>
      </c>
      <c r="E166" s="6" t="s">
        <v>334</v>
      </c>
      <c r="F166" s="9">
        <v>67</v>
      </c>
      <c r="G166" s="6">
        <v>12194</v>
      </c>
    </row>
    <row r="167" spans="1:7" x14ac:dyDescent="0.25">
      <c r="A167" s="7">
        <v>166</v>
      </c>
      <c r="B167" s="8" t="s">
        <v>40</v>
      </c>
      <c r="C167" s="4">
        <v>43266</v>
      </c>
      <c r="D167" s="6" t="s">
        <v>163</v>
      </c>
      <c r="E167" s="5" t="s">
        <v>7</v>
      </c>
      <c r="F167" s="9">
        <v>86</v>
      </c>
      <c r="G167" s="6">
        <v>17312</v>
      </c>
    </row>
    <row r="168" spans="1:7" x14ac:dyDescent="0.25">
      <c r="A168" s="3">
        <v>167</v>
      </c>
      <c r="B168" s="6" t="s">
        <v>45</v>
      </c>
      <c r="C168" s="4">
        <v>43267</v>
      </c>
      <c r="D168" s="6" t="s">
        <v>189</v>
      </c>
      <c r="E168" s="6" t="s">
        <v>44</v>
      </c>
      <c r="F168" s="9">
        <v>33</v>
      </c>
      <c r="G168" s="6">
        <v>17492</v>
      </c>
    </row>
    <row r="169" spans="1:7" x14ac:dyDescent="0.25">
      <c r="A169" s="7">
        <v>168</v>
      </c>
      <c r="B169" s="6" t="s">
        <v>45</v>
      </c>
      <c r="C169" s="4">
        <v>43268</v>
      </c>
      <c r="D169" s="6" t="s">
        <v>190</v>
      </c>
      <c r="E169" s="5" t="s">
        <v>49</v>
      </c>
      <c r="F169" s="9">
        <v>57</v>
      </c>
      <c r="G169" s="6">
        <v>6631</v>
      </c>
    </row>
    <row r="170" spans="1:7" x14ac:dyDescent="0.25">
      <c r="A170" s="3">
        <v>169</v>
      </c>
      <c r="B170" s="6" t="s">
        <v>192</v>
      </c>
      <c r="C170" s="4">
        <v>43269</v>
      </c>
      <c r="D170" s="6" t="s">
        <v>191</v>
      </c>
      <c r="E170" s="6" t="s">
        <v>333</v>
      </c>
      <c r="F170" s="9">
        <v>23</v>
      </c>
      <c r="G170" s="6">
        <v>1252</v>
      </c>
    </row>
    <row r="171" spans="1:7" x14ac:dyDescent="0.25">
      <c r="A171" s="7">
        <v>170</v>
      </c>
      <c r="B171" s="6" t="s">
        <v>194</v>
      </c>
      <c r="C171" s="4">
        <v>43270</v>
      </c>
      <c r="D171" s="6" t="s">
        <v>193</v>
      </c>
      <c r="E171" s="6" t="s">
        <v>334</v>
      </c>
      <c r="F171" s="9">
        <v>86</v>
      </c>
      <c r="G171" s="6">
        <v>12782</v>
      </c>
    </row>
    <row r="172" spans="1:7" x14ac:dyDescent="0.25">
      <c r="A172" s="3">
        <v>171</v>
      </c>
      <c r="B172" s="6" t="s">
        <v>42</v>
      </c>
      <c r="C172" s="4">
        <v>43271</v>
      </c>
      <c r="D172" s="6" t="s">
        <v>195</v>
      </c>
      <c r="E172" s="5" t="s">
        <v>7</v>
      </c>
      <c r="F172" s="9">
        <v>16</v>
      </c>
      <c r="G172" s="6">
        <v>544</v>
      </c>
    </row>
    <row r="173" spans="1:7" x14ac:dyDescent="0.25">
      <c r="A173" s="7">
        <v>172</v>
      </c>
      <c r="B173" s="6" t="s">
        <v>45</v>
      </c>
      <c r="C173" s="4">
        <v>43272</v>
      </c>
      <c r="D173" s="6" t="s">
        <v>196</v>
      </c>
      <c r="E173" s="6" t="s">
        <v>44</v>
      </c>
      <c r="F173" s="9">
        <v>49</v>
      </c>
      <c r="G173" s="6">
        <v>611</v>
      </c>
    </row>
    <row r="174" spans="1:7" x14ac:dyDescent="0.25">
      <c r="A174" s="3">
        <v>173</v>
      </c>
      <c r="B174" s="8" t="s">
        <v>45</v>
      </c>
      <c r="C174" s="4">
        <v>43273</v>
      </c>
      <c r="D174" s="5" t="s">
        <v>197</v>
      </c>
      <c r="E174" s="5" t="s">
        <v>49</v>
      </c>
      <c r="F174" s="9">
        <v>14</v>
      </c>
      <c r="G174" s="6">
        <v>1752</v>
      </c>
    </row>
    <row r="175" spans="1:7" x14ac:dyDescent="0.25">
      <c r="A175" s="7">
        <v>174</v>
      </c>
      <c r="B175" s="8" t="s">
        <v>113</v>
      </c>
      <c r="C175" s="4">
        <v>43274</v>
      </c>
      <c r="D175" s="5" t="s">
        <v>198</v>
      </c>
      <c r="E175" s="6" t="s">
        <v>333</v>
      </c>
      <c r="F175" s="9">
        <v>39</v>
      </c>
      <c r="G175" s="6">
        <v>4765</v>
      </c>
    </row>
    <row r="176" spans="1:7" x14ac:dyDescent="0.25">
      <c r="A176" s="3">
        <v>175</v>
      </c>
      <c r="B176" s="8" t="s">
        <v>45</v>
      </c>
      <c r="C176" s="4">
        <v>43275</v>
      </c>
      <c r="D176" s="5" t="s">
        <v>199</v>
      </c>
      <c r="E176" s="6" t="s">
        <v>334</v>
      </c>
      <c r="F176" s="9">
        <v>85</v>
      </c>
      <c r="G176" s="6">
        <v>15287</v>
      </c>
    </row>
    <row r="177" spans="1:7" x14ac:dyDescent="0.25">
      <c r="A177" s="7">
        <v>176</v>
      </c>
      <c r="B177" s="8" t="s">
        <v>45</v>
      </c>
      <c r="C177" s="4">
        <v>43276</v>
      </c>
      <c r="D177" s="5" t="s">
        <v>200</v>
      </c>
      <c r="E177" s="5" t="s">
        <v>7</v>
      </c>
      <c r="F177" s="9">
        <v>34</v>
      </c>
      <c r="G177" s="6">
        <v>14830</v>
      </c>
    </row>
    <row r="178" spans="1:7" x14ac:dyDescent="0.25">
      <c r="A178" s="3">
        <v>177</v>
      </c>
      <c r="B178" s="8" t="s">
        <v>45</v>
      </c>
      <c r="C178" s="4">
        <v>43277</v>
      </c>
      <c r="D178" s="5" t="s">
        <v>201</v>
      </c>
      <c r="E178" s="6" t="s">
        <v>44</v>
      </c>
      <c r="F178" s="9">
        <v>17</v>
      </c>
      <c r="G178" s="6">
        <v>13713</v>
      </c>
    </row>
    <row r="179" spans="1:7" x14ac:dyDescent="0.25">
      <c r="A179" s="7">
        <v>178</v>
      </c>
      <c r="B179" s="8" t="s">
        <v>45</v>
      </c>
      <c r="C179" s="4">
        <v>43278</v>
      </c>
      <c r="D179" s="5" t="s">
        <v>202</v>
      </c>
      <c r="E179" s="5" t="s">
        <v>49</v>
      </c>
      <c r="F179" s="9">
        <v>51</v>
      </c>
      <c r="G179" s="6">
        <v>7563</v>
      </c>
    </row>
    <row r="180" spans="1:7" x14ac:dyDescent="0.25">
      <c r="A180" s="3">
        <v>179</v>
      </c>
      <c r="B180" s="8" t="s">
        <v>42</v>
      </c>
      <c r="C180" s="4">
        <v>43279</v>
      </c>
      <c r="D180" s="5" t="s">
        <v>203</v>
      </c>
      <c r="E180" s="6" t="s">
        <v>333</v>
      </c>
      <c r="F180" s="9">
        <v>28</v>
      </c>
      <c r="G180" s="6">
        <v>1046</v>
      </c>
    </row>
    <row r="181" spans="1:7" x14ac:dyDescent="0.25">
      <c r="A181" s="7">
        <v>180</v>
      </c>
      <c r="B181" s="8" t="s">
        <v>45</v>
      </c>
      <c r="C181" s="4">
        <v>43280</v>
      </c>
      <c r="D181" s="5" t="s">
        <v>204</v>
      </c>
      <c r="E181" s="6" t="s">
        <v>334</v>
      </c>
      <c r="F181" s="9">
        <v>83</v>
      </c>
      <c r="G181" s="6">
        <v>12672</v>
      </c>
    </row>
    <row r="182" spans="1:7" x14ac:dyDescent="0.25">
      <c r="A182" s="3">
        <v>181</v>
      </c>
      <c r="B182" s="8" t="s">
        <v>42</v>
      </c>
      <c r="C182" s="4">
        <v>43281</v>
      </c>
      <c r="D182" s="5" t="s">
        <v>205</v>
      </c>
      <c r="E182" s="5" t="s">
        <v>7</v>
      </c>
      <c r="F182" s="9">
        <v>65</v>
      </c>
      <c r="G182" s="6">
        <v>16622</v>
      </c>
    </row>
    <row r="183" spans="1:7" x14ac:dyDescent="0.25">
      <c r="A183" s="7">
        <v>182</v>
      </c>
      <c r="B183" s="8" t="s">
        <v>42</v>
      </c>
      <c r="C183" s="4">
        <v>43282</v>
      </c>
      <c r="D183" s="5" t="s">
        <v>206</v>
      </c>
      <c r="E183" s="6" t="s">
        <v>44</v>
      </c>
      <c r="F183" s="9">
        <v>83</v>
      </c>
      <c r="G183" s="6">
        <v>17258</v>
      </c>
    </row>
    <row r="184" spans="1:7" x14ac:dyDescent="0.25">
      <c r="A184" s="3">
        <v>183</v>
      </c>
      <c r="B184" s="8" t="s">
        <v>42</v>
      </c>
      <c r="C184" s="4">
        <v>43283</v>
      </c>
      <c r="D184" s="5" t="s">
        <v>207</v>
      </c>
      <c r="E184" s="5" t="s">
        <v>49</v>
      </c>
      <c r="F184" s="9">
        <v>70</v>
      </c>
      <c r="G184" s="6">
        <v>1774</v>
      </c>
    </row>
    <row r="185" spans="1:7" x14ac:dyDescent="0.25">
      <c r="A185" s="7">
        <v>184</v>
      </c>
      <c r="B185" s="8" t="s">
        <v>45</v>
      </c>
      <c r="C185" s="4">
        <v>43284</v>
      </c>
      <c r="D185" s="5" t="s">
        <v>208</v>
      </c>
      <c r="E185" s="6" t="s">
        <v>333</v>
      </c>
      <c r="F185" s="9">
        <v>37</v>
      </c>
      <c r="G185" s="6">
        <v>14049</v>
      </c>
    </row>
    <row r="186" spans="1:7" x14ac:dyDescent="0.25">
      <c r="A186" s="3">
        <v>185</v>
      </c>
      <c r="B186" s="8" t="s">
        <v>45</v>
      </c>
      <c r="C186" s="4">
        <v>43285</v>
      </c>
      <c r="D186" s="5" t="s">
        <v>209</v>
      </c>
      <c r="E186" s="6" t="s">
        <v>334</v>
      </c>
      <c r="F186" s="9">
        <v>46</v>
      </c>
      <c r="G186" s="6">
        <v>17143</v>
      </c>
    </row>
    <row r="187" spans="1:7" x14ac:dyDescent="0.25">
      <c r="A187" s="7">
        <v>186</v>
      </c>
      <c r="B187" s="8" t="s">
        <v>42</v>
      </c>
      <c r="C187" s="4">
        <v>43286</v>
      </c>
      <c r="D187" s="5" t="s">
        <v>210</v>
      </c>
      <c r="E187" s="5" t="s">
        <v>7</v>
      </c>
      <c r="F187" s="9">
        <v>79</v>
      </c>
      <c r="G187" s="6">
        <v>7277</v>
      </c>
    </row>
    <row r="188" spans="1:7" x14ac:dyDescent="0.25">
      <c r="A188" s="3">
        <v>187</v>
      </c>
      <c r="B188" s="8" t="s">
        <v>42</v>
      </c>
      <c r="C188" s="4">
        <v>43287</v>
      </c>
      <c r="D188" s="5" t="s">
        <v>211</v>
      </c>
      <c r="E188" s="6" t="s">
        <v>44</v>
      </c>
      <c r="F188" s="9">
        <v>67</v>
      </c>
      <c r="G188" s="6">
        <v>872</v>
      </c>
    </row>
    <row r="189" spans="1:7" x14ac:dyDescent="0.25">
      <c r="A189" s="7">
        <v>188</v>
      </c>
      <c r="B189" s="8" t="s">
        <v>42</v>
      </c>
      <c r="C189" s="4">
        <v>43288</v>
      </c>
      <c r="D189" s="5" t="s">
        <v>212</v>
      </c>
      <c r="E189" s="5" t="s">
        <v>49</v>
      </c>
      <c r="F189" s="9">
        <v>76</v>
      </c>
      <c r="G189" s="6">
        <v>8051</v>
      </c>
    </row>
    <row r="190" spans="1:7" x14ac:dyDescent="0.25">
      <c r="A190" s="3">
        <v>189</v>
      </c>
      <c r="B190" s="8" t="s">
        <v>42</v>
      </c>
      <c r="C190" s="4">
        <v>43289</v>
      </c>
      <c r="D190" s="5" t="s">
        <v>213</v>
      </c>
      <c r="E190" s="6" t="s">
        <v>333</v>
      </c>
      <c r="F190" s="9">
        <v>21</v>
      </c>
      <c r="G190" s="6">
        <v>3934</v>
      </c>
    </row>
    <row r="191" spans="1:7" x14ac:dyDescent="0.25">
      <c r="A191" s="7">
        <v>190</v>
      </c>
      <c r="B191" s="8" t="s">
        <v>42</v>
      </c>
      <c r="C191" s="4">
        <v>43290</v>
      </c>
      <c r="D191" s="5" t="s">
        <v>214</v>
      </c>
      <c r="E191" s="6" t="s">
        <v>334</v>
      </c>
      <c r="F191" s="9">
        <v>58</v>
      </c>
      <c r="G191" s="6">
        <v>6915</v>
      </c>
    </row>
    <row r="192" spans="1:7" x14ac:dyDescent="0.25">
      <c r="A192" s="3">
        <v>191</v>
      </c>
      <c r="B192" s="8" t="s">
        <v>42</v>
      </c>
      <c r="C192" s="4">
        <v>43291</v>
      </c>
      <c r="D192" s="5" t="s">
        <v>215</v>
      </c>
      <c r="E192" s="5" t="s">
        <v>7</v>
      </c>
      <c r="F192" s="9">
        <v>61</v>
      </c>
      <c r="G192" s="6">
        <v>781</v>
      </c>
    </row>
    <row r="193" spans="1:7" x14ac:dyDescent="0.25">
      <c r="A193" s="7">
        <v>192</v>
      </c>
      <c r="B193" s="8" t="s">
        <v>42</v>
      </c>
      <c r="C193" s="4">
        <v>43292</v>
      </c>
      <c r="D193" s="5" t="s">
        <v>216</v>
      </c>
      <c r="E193" s="6" t="s">
        <v>44</v>
      </c>
      <c r="F193" s="9">
        <v>68</v>
      </c>
      <c r="G193" s="6">
        <v>17096</v>
      </c>
    </row>
    <row r="194" spans="1:7" x14ac:dyDescent="0.25">
      <c r="A194" s="3">
        <v>193</v>
      </c>
      <c r="B194" s="8" t="s">
        <v>8</v>
      </c>
      <c r="C194" s="4">
        <v>43293</v>
      </c>
      <c r="D194" s="5" t="s">
        <v>217</v>
      </c>
      <c r="E194" s="5" t="s">
        <v>49</v>
      </c>
      <c r="F194" s="9">
        <v>71</v>
      </c>
      <c r="G194" s="6">
        <v>7570</v>
      </c>
    </row>
    <row r="195" spans="1:7" x14ac:dyDescent="0.25">
      <c r="A195" s="7">
        <v>194</v>
      </c>
      <c r="B195" s="8" t="s">
        <v>8</v>
      </c>
      <c r="C195" s="4">
        <v>43294</v>
      </c>
      <c r="D195" s="5" t="s">
        <v>218</v>
      </c>
      <c r="E195" s="6" t="s">
        <v>333</v>
      </c>
      <c r="F195" s="9">
        <v>69</v>
      </c>
      <c r="G195" s="6">
        <v>8072</v>
      </c>
    </row>
    <row r="196" spans="1:7" x14ac:dyDescent="0.25">
      <c r="A196" s="3">
        <v>195</v>
      </c>
      <c r="B196" s="8" t="s">
        <v>52</v>
      </c>
      <c r="C196" s="4">
        <v>43295</v>
      </c>
      <c r="D196" s="5" t="s">
        <v>219</v>
      </c>
      <c r="E196" s="6" t="s">
        <v>334</v>
      </c>
      <c r="F196" s="9">
        <v>81</v>
      </c>
      <c r="G196" s="6">
        <v>2144</v>
      </c>
    </row>
    <row r="197" spans="1:7" x14ac:dyDescent="0.25">
      <c r="A197" s="7">
        <v>196</v>
      </c>
      <c r="B197" s="8" t="s">
        <v>52</v>
      </c>
      <c r="C197" s="4">
        <v>43296</v>
      </c>
      <c r="D197" s="5" t="s">
        <v>220</v>
      </c>
      <c r="E197" s="5" t="s">
        <v>7</v>
      </c>
      <c r="F197" s="9">
        <v>51</v>
      </c>
      <c r="G197" s="6">
        <v>5492</v>
      </c>
    </row>
    <row r="198" spans="1:7" x14ac:dyDescent="0.25">
      <c r="A198" s="3">
        <v>197</v>
      </c>
      <c r="B198" s="8" t="s">
        <v>86</v>
      </c>
      <c r="C198" s="4">
        <v>43297</v>
      </c>
      <c r="D198" s="5" t="s">
        <v>221</v>
      </c>
      <c r="E198" s="6" t="s">
        <v>44</v>
      </c>
      <c r="F198" s="9">
        <v>14</v>
      </c>
      <c r="G198" s="6">
        <v>3493</v>
      </c>
    </row>
    <row r="199" spans="1:7" x14ac:dyDescent="0.25">
      <c r="A199" s="7">
        <v>198</v>
      </c>
      <c r="B199" s="8" t="s">
        <v>45</v>
      </c>
      <c r="C199" s="4">
        <v>43298</v>
      </c>
      <c r="D199" s="5" t="s">
        <v>222</v>
      </c>
      <c r="E199" s="5" t="s">
        <v>49</v>
      </c>
      <c r="F199" s="9">
        <v>79</v>
      </c>
      <c r="G199" s="6">
        <v>2711</v>
      </c>
    </row>
    <row r="200" spans="1:7" x14ac:dyDescent="0.25">
      <c r="A200" s="3">
        <v>199</v>
      </c>
      <c r="B200" s="8" t="s">
        <v>45</v>
      </c>
      <c r="C200" s="4">
        <v>43299</v>
      </c>
      <c r="D200" s="5" t="s">
        <v>223</v>
      </c>
      <c r="E200" s="6" t="s">
        <v>333</v>
      </c>
      <c r="F200" s="9">
        <v>84</v>
      </c>
      <c r="G200" s="6">
        <v>17050</v>
      </c>
    </row>
    <row r="201" spans="1:7" x14ac:dyDescent="0.25">
      <c r="A201" s="7">
        <v>200</v>
      </c>
      <c r="B201" s="8" t="s">
        <v>42</v>
      </c>
      <c r="C201" s="4">
        <v>43300</v>
      </c>
      <c r="D201" s="5" t="s">
        <v>224</v>
      </c>
      <c r="E201" s="6" t="s">
        <v>334</v>
      </c>
      <c r="F201" s="9">
        <v>54</v>
      </c>
      <c r="G201" s="6">
        <v>5080</v>
      </c>
    </row>
    <row r="202" spans="1:7" x14ac:dyDescent="0.25">
      <c r="A202" s="3">
        <v>201</v>
      </c>
      <c r="B202" s="8" t="s">
        <v>42</v>
      </c>
      <c r="C202" s="4">
        <v>43301</v>
      </c>
      <c r="D202" s="5" t="s">
        <v>225</v>
      </c>
      <c r="E202" s="5" t="s">
        <v>7</v>
      </c>
      <c r="F202" s="9">
        <v>24</v>
      </c>
      <c r="G202" s="6">
        <v>15768</v>
      </c>
    </row>
    <row r="203" spans="1:7" x14ac:dyDescent="0.25">
      <c r="A203" s="7">
        <v>202</v>
      </c>
      <c r="B203" s="8" t="s">
        <v>45</v>
      </c>
      <c r="C203" s="4">
        <v>43302</v>
      </c>
      <c r="D203" s="5" t="s">
        <v>226</v>
      </c>
      <c r="E203" s="6" t="s">
        <v>44</v>
      </c>
      <c r="F203" s="9">
        <v>19</v>
      </c>
      <c r="G203" s="6">
        <v>7233</v>
      </c>
    </row>
    <row r="204" spans="1:7" x14ac:dyDescent="0.25">
      <c r="A204" s="3">
        <v>203</v>
      </c>
      <c r="B204" s="8" t="s">
        <v>45</v>
      </c>
      <c r="C204" s="4">
        <v>43303</v>
      </c>
      <c r="D204" s="5" t="s">
        <v>227</v>
      </c>
      <c r="E204" s="5" t="s">
        <v>49</v>
      </c>
      <c r="F204" s="9">
        <v>24</v>
      </c>
      <c r="G204" s="6">
        <v>1863</v>
      </c>
    </row>
    <row r="205" spans="1:7" x14ac:dyDescent="0.25">
      <c r="A205" s="7">
        <v>204</v>
      </c>
      <c r="B205" s="8" t="s">
        <v>50</v>
      </c>
      <c r="C205" s="4">
        <v>43304</v>
      </c>
      <c r="D205" s="5" t="s">
        <v>228</v>
      </c>
      <c r="E205" s="6" t="s">
        <v>333</v>
      </c>
      <c r="F205" s="9">
        <v>76</v>
      </c>
      <c r="G205" s="6">
        <v>16212</v>
      </c>
    </row>
    <row r="206" spans="1:7" x14ac:dyDescent="0.25">
      <c r="A206" s="3">
        <v>205</v>
      </c>
      <c r="B206" s="8" t="s">
        <v>45</v>
      </c>
      <c r="C206" s="4">
        <v>43305</v>
      </c>
      <c r="D206" s="5" t="s">
        <v>229</v>
      </c>
      <c r="E206" s="6" t="s">
        <v>334</v>
      </c>
      <c r="F206" s="9">
        <v>76</v>
      </c>
      <c r="G206" s="6">
        <v>16732</v>
      </c>
    </row>
    <row r="207" spans="1:7" x14ac:dyDescent="0.25">
      <c r="A207" s="7">
        <v>206</v>
      </c>
      <c r="B207" s="8" t="s">
        <v>45</v>
      </c>
      <c r="C207" s="4">
        <v>43306</v>
      </c>
      <c r="D207" s="5" t="s">
        <v>230</v>
      </c>
      <c r="E207" s="5" t="s">
        <v>7</v>
      </c>
      <c r="F207" s="9">
        <v>49</v>
      </c>
      <c r="G207" s="6">
        <v>13581</v>
      </c>
    </row>
    <row r="208" spans="1:7" x14ac:dyDescent="0.25">
      <c r="A208" s="3">
        <v>207</v>
      </c>
      <c r="B208" s="8" t="s">
        <v>8</v>
      </c>
      <c r="C208" s="4">
        <v>43307</v>
      </c>
      <c r="D208" s="5" t="s">
        <v>231</v>
      </c>
      <c r="E208" s="6" t="s">
        <v>44</v>
      </c>
      <c r="F208" s="9">
        <v>87</v>
      </c>
      <c r="G208" s="6">
        <v>3460</v>
      </c>
    </row>
    <row r="209" spans="1:7" x14ac:dyDescent="0.25">
      <c r="A209" s="7">
        <v>208</v>
      </c>
      <c r="B209" s="8" t="s">
        <v>63</v>
      </c>
      <c r="C209" s="4">
        <v>43308</v>
      </c>
      <c r="D209" s="5" t="s">
        <v>232</v>
      </c>
      <c r="E209" s="5" t="s">
        <v>49</v>
      </c>
      <c r="F209" s="9">
        <v>17</v>
      </c>
      <c r="G209" s="6">
        <v>4429</v>
      </c>
    </row>
    <row r="210" spans="1:7" x14ac:dyDescent="0.25">
      <c r="A210" s="3">
        <v>209</v>
      </c>
      <c r="B210" s="8" t="s">
        <v>63</v>
      </c>
      <c r="C210" s="4">
        <v>43309</v>
      </c>
      <c r="D210" s="5" t="s">
        <v>233</v>
      </c>
      <c r="E210" s="6" t="s">
        <v>333</v>
      </c>
      <c r="F210" s="9">
        <v>44</v>
      </c>
      <c r="G210" s="6">
        <v>4182</v>
      </c>
    </row>
    <row r="211" spans="1:7" x14ac:dyDescent="0.25">
      <c r="A211" s="7">
        <v>210</v>
      </c>
      <c r="B211" s="8" t="s">
        <v>8</v>
      </c>
      <c r="C211" s="4">
        <v>43310</v>
      </c>
      <c r="D211" s="5" t="s">
        <v>234</v>
      </c>
      <c r="E211" s="6" t="s">
        <v>334</v>
      </c>
      <c r="F211" s="9">
        <v>21</v>
      </c>
      <c r="G211" s="6">
        <v>12034</v>
      </c>
    </row>
    <row r="212" spans="1:7" x14ac:dyDescent="0.25">
      <c r="A212" s="3">
        <v>211</v>
      </c>
      <c r="B212" s="8" t="s">
        <v>8</v>
      </c>
      <c r="C212" s="4">
        <v>43311</v>
      </c>
      <c r="D212" s="5" t="s">
        <v>235</v>
      </c>
      <c r="E212" s="5" t="s">
        <v>7</v>
      </c>
      <c r="F212" s="9">
        <v>11</v>
      </c>
      <c r="G212" s="6">
        <v>4954</v>
      </c>
    </row>
    <row r="213" spans="1:7" x14ac:dyDescent="0.25">
      <c r="A213" s="7">
        <v>212</v>
      </c>
      <c r="B213" s="8" t="s">
        <v>45</v>
      </c>
      <c r="C213" s="4">
        <v>43312</v>
      </c>
      <c r="D213" s="5" t="s">
        <v>236</v>
      </c>
      <c r="E213" s="6" t="s">
        <v>44</v>
      </c>
      <c r="F213" s="9">
        <v>33</v>
      </c>
      <c r="G213" s="6">
        <v>17873</v>
      </c>
    </row>
    <row r="214" spans="1:7" x14ac:dyDescent="0.25">
      <c r="A214" s="3">
        <v>213</v>
      </c>
      <c r="B214" s="8" t="s">
        <v>45</v>
      </c>
      <c r="C214" s="4">
        <v>43313</v>
      </c>
      <c r="D214" s="5" t="s">
        <v>237</v>
      </c>
      <c r="E214" s="5" t="s">
        <v>49</v>
      </c>
      <c r="F214" s="9">
        <v>20</v>
      </c>
      <c r="G214" s="6">
        <v>18353</v>
      </c>
    </row>
    <row r="215" spans="1:7" x14ac:dyDescent="0.25">
      <c r="A215" s="7">
        <v>214</v>
      </c>
      <c r="B215" s="8" t="s">
        <v>58</v>
      </c>
      <c r="C215" s="4">
        <v>43314</v>
      </c>
      <c r="D215" s="5" t="s">
        <v>238</v>
      </c>
      <c r="E215" s="6" t="s">
        <v>333</v>
      </c>
      <c r="F215" s="9">
        <v>66</v>
      </c>
      <c r="G215" s="6">
        <v>11815</v>
      </c>
    </row>
    <row r="216" spans="1:7" x14ac:dyDescent="0.25">
      <c r="A216" s="3">
        <v>215</v>
      </c>
      <c r="B216" s="6" t="s">
        <v>58</v>
      </c>
      <c r="C216" s="4">
        <v>43315</v>
      </c>
      <c r="D216" s="6" t="s">
        <v>239</v>
      </c>
      <c r="E216" s="6" t="s">
        <v>334</v>
      </c>
      <c r="F216" s="9">
        <v>71</v>
      </c>
      <c r="G216" s="6">
        <v>15692</v>
      </c>
    </row>
    <row r="217" spans="1:7" x14ac:dyDescent="0.25">
      <c r="A217" s="7">
        <v>216</v>
      </c>
      <c r="B217" s="8" t="s">
        <v>77</v>
      </c>
      <c r="C217" s="4">
        <v>43316</v>
      </c>
      <c r="D217" s="5" t="s">
        <v>240</v>
      </c>
      <c r="E217" s="5" t="s">
        <v>7</v>
      </c>
      <c r="F217" s="9">
        <v>56</v>
      </c>
      <c r="G217" s="6">
        <v>10556</v>
      </c>
    </row>
    <row r="218" spans="1:7" x14ac:dyDescent="0.25">
      <c r="A218" s="3">
        <v>217</v>
      </c>
      <c r="B218" s="6" t="s">
        <v>45</v>
      </c>
      <c r="C218" s="4">
        <v>43317</v>
      </c>
      <c r="D218" s="6" t="s">
        <v>241</v>
      </c>
      <c r="E218" s="6" t="s">
        <v>44</v>
      </c>
      <c r="F218" s="9">
        <v>69</v>
      </c>
      <c r="G218" s="6">
        <v>17813</v>
      </c>
    </row>
    <row r="219" spans="1:7" x14ac:dyDescent="0.25">
      <c r="A219" s="7">
        <v>218</v>
      </c>
      <c r="B219" s="6" t="s">
        <v>8</v>
      </c>
      <c r="C219" s="4">
        <v>43318</v>
      </c>
      <c r="D219" s="6" t="s">
        <v>242</v>
      </c>
      <c r="E219" s="5" t="s">
        <v>49</v>
      </c>
      <c r="F219" s="9">
        <v>55</v>
      </c>
      <c r="G219" s="6">
        <v>9284</v>
      </c>
    </row>
    <row r="220" spans="1:7" x14ac:dyDescent="0.25">
      <c r="A220" s="3">
        <v>219</v>
      </c>
      <c r="B220" s="6" t="s">
        <v>45</v>
      </c>
      <c r="C220" s="4">
        <v>43319</v>
      </c>
      <c r="D220" s="6" t="s">
        <v>243</v>
      </c>
      <c r="E220" s="6" t="s">
        <v>333</v>
      </c>
      <c r="F220" s="9">
        <v>43</v>
      </c>
      <c r="G220" s="6">
        <v>14467</v>
      </c>
    </row>
    <row r="221" spans="1:7" x14ac:dyDescent="0.25">
      <c r="A221" s="7">
        <v>220</v>
      </c>
      <c r="B221" s="6" t="s">
        <v>8</v>
      </c>
      <c r="C221" s="4">
        <v>43320</v>
      </c>
      <c r="D221" s="6" t="s">
        <v>244</v>
      </c>
      <c r="E221" s="6" t="s">
        <v>334</v>
      </c>
      <c r="F221" s="9">
        <v>61</v>
      </c>
      <c r="G221" s="6">
        <v>9770</v>
      </c>
    </row>
    <row r="222" spans="1:7" x14ac:dyDescent="0.25">
      <c r="A222" s="3">
        <v>221</v>
      </c>
      <c r="B222" s="8" t="s">
        <v>45</v>
      </c>
      <c r="C222" s="4">
        <v>43321</v>
      </c>
      <c r="D222" s="5" t="s">
        <v>245</v>
      </c>
      <c r="E222" s="5" t="s">
        <v>7</v>
      </c>
      <c r="F222" s="9">
        <v>14</v>
      </c>
      <c r="G222" s="6">
        <v>7814</v>
      </c>
    </row>
    <row r="223" spans="1:7" x14ac:dyDescent="0.25">
      <c r="A223" s="7">
        <v>222</v>
      </c>
      <c r="B223" s="8" t="s">
        <v>45</v>
      </c>
      <c r="C223" s="4">
        <v>43322</v>
      </c>
      <c r="D223" s="5" t="s">
        <v>246</v>
      </c>
      <c r="E223" s="6" t="s">
        <v>44</v>
      </c>
      <c r="F223" s="9">
        <v>90</v>
      </c>
      <c r="G223" s="6">
        <v>17940</v>
      </c>
    </row>
    <row r="224" spans="1:7" x14ac:dyDescent="0.25">
      <c r="A224" s="3">
        <v>223</v>
      </c>
      <c r="B224" s="6" t="s">
        <v>8</v>
      </c>
      <c r="C224" s="4">
        <v>43323</v>
      </c>
      <c r="D224" s="6" t="s">
        <v>247</v>
      </c>
      <c r="E224" s="5" t="s">
        <v>49</v>
      </c>
      <c r="F224" s="9">
        <v>30</v>
      </c>
      <c r="G224" s="6">
        <v>9473</v>
      </c>
    </row>
    <row r="225" spans="1:7" x14ac:dyDescent="0.25">
      <c r="A225" s="7">
        <v>224</v>
      </c>
      <c r="B225" s="6" t="s">
        <v>8</v>
      </c>
      <c r="C225" s="4">
        <v>43324</v>
      </c>
      <c r="D225" s="6" t="s">
        <v>248</v>
      </c>
      <c r="E225" s="6" t="s">
        <v>333</v>
      </c>
      <c r="F225" s="9">
        <v>17</v>
      </c>
      <c r="G225" s="6">
        <v>6454</v>
      </c>
    </row>
    <row r="226" spans="1:7" x14ac:dyDescent="0.25">
      <c r="A226" s="3">
        <v>225</v>
      </c>
      <c r="B226" s="8" t="s">
        <v>42</v>
      </c>
      <c r="C226" s="4">
        <v>43325</v>
      </c>
      <c r="D226" s="5" t="s">
        <v>249</v>
      </c>
      <c r="E226" s="6" t="s">
        <v>334</v>
      </c>
      <c r="F226" s="9">
        <v>41</v>
      </c>
      <c r="G226" s="6">
        <v>8452</v>
      </c>
    </row>
    <row r="227" spans="1:7" x14ac:dyDescent="0.25">
      <c r="A227" s="7">
        <v>226</v>
      </c>
      <c r="B227" s="8" t="s">
        <v>45</v>
      </c>
      <c r="C227" s="4">
        <v>43326</v>
      </c>
      <c r="D227" s="5" t="s">
        <v>250</v>
      </c>
      <c r="E227" s="5" t="s">
        <v>7</v>
      </c>
      <c r="F227" s="9">
        <v>59</v>
      </c>
      <c r="G227" s="6">
        <v>7978</v>
      </c>
    </row>
    <row r="228" spans="1:7" x14ac:dyDescent="0.25">
      <c r="A228" s="3">
        <v>227</v>
      </c>
      <c r="B228" s="8" t="s">
        <v>42</v>
      </c>
      <c r="C228" s="4">
        <v>43327</v>
      </c>
      <c r="D228" s="5" t="s">
        <v>251</v>
      </c>
      <c r="E228" s="6" t="s">
        <v>44</v>
      </c>
      <c r="F228" s="9">
        <v>19</v>
      </c>
      <c r="G228" s="6">
        <v>3397</v>
      </c>
    </row>
    <row r="229" spans="1:7" x14ac:dyDescent="0.25">
      <c r="A229" s="7">
        <v>228</v>
      </c>
      <c r="B229" s="8" t="s">
        <v>40</v>
      </c>
      <c r="C229" s="4">
        <v>43328</v>
      </c>
      <c r="D229" s="5" t="s">
        <v>252</v>
      </c>
      <c r="E229" s="5" t="s">
        <v>49</v>
      </c>
      <c r="F229" s="9">
        <v>41</v>
      </c>
      <c r="G229" s="6">
        <v>15135</v>
      </c>
    </row>
    <row r="230" spans="1:7" x14ac:dyDescent="0.25">
      <c r="A230" s="3">
        <v>229</v>
      </c>
      <c r="B230" s="8" t="s">
        <v>42</v>
      </c>
      <c r="C230" s="4">
        <v>43329</v>
      </c>
      <c r="D230" s="5" t="s">
        <v>253</v>
      </c>
      <c r="E230" s="6" t="s">
        <v>333</v>
      </c>
      <c r="F230" s="9">
        <v>28</v>
      </c>
      <c r="G230" s="6">
        <v>4750</v>
      </c>
    </row>
    <row r="231" spans="1:7" x14ac:dyDescent="0.25">
      <c r="A231" s="7">
        <v>230</v>
      </c>
      <c r="B231" s="8" t="s">
        <v>42</v>
      </c>
      <c r="C231" s="4">
        <v>43330</v>
      </c>
      <c r="D231" s="5" t="s">
        <v>254</v>
      </c>
      <c r="E231" s="6" t="s">
        <v>334</v>
      </c>
      <c r="F231" s="9">
        <v>85</v>
      </c>
      <c r="G231" s="6">
        <v>4810</v>
      </c>
    </row>
    <row r="232" spans="1:7" x14ac:dyDescent="0.25">
      <c r="A232" s="3">
        <v>231</v>
      </c>
      <c r="B232" s="8" t="s">
        <v>42</v>
      </c>
      <c r="C232" s="4">
        <v>43331</v>
      </c>
      <c r="D232" s="5" t="s">
        <v>255</v>
      </c>
      <c r="E232" s="5" t="s">
        <v>7</v>
      </c>
      <c r="F232" s="9">
        <v>53</v>
      </c>
      <c r="G232" s="6">
        <v>9685</v>
      </c>
    </row>
    <row r="233" spans="1:7" x14ac:dyDescent="0.25">
      <c r="A233" s="7">
        <v>232</v>
      </c>
      <c r="B233" s="8" t="s">
        <v>42</v>
      </c>
      <c r="C233" s="4">
        <v>43332</v>
      </c>
      <c r="D233" s="5" t="s">
        <v>256</v>
      </c>
      <c r="E233" s="6" t="s">
        <v>44</v>
      </c>
      <c r="F233" s="9">
        <v>73</v>
      </c>
      <c r="G233" s="6">
        <v>8386</v>
      </c>
    </row>
    <row r="234" spans="1:7" x14ac:dyDescent="0.25">
      <c r="A234" s="3">
        <v>233</v>
      </c>
      <c r="B234" s="8" t="s">
        <v>42</v>
      </c>
      <c r="C234" s="4">
        <v>43333</v>
      </c>
      <c r="D234" s="5" t="s">
        <v>257</v>
      </c>
      <c r="E234" s="5" t="s">
        <v>49</v>
      </c>
      <c r="F234" s="9">
        <v>44</v>
      </c>
      <c r="G234" s="6">
        <v>11957</v>
      </c>
    </row>
    <row r="235" spans="1:7" x14ac:dyDescent="0.25">
      <c r="A235" s="7">
        <v>234</v>
      </c>
      <c r="B235" s="8" t="s">
        <v>42</v>
      </c>
      <c r="C235" s="4">
        <v>43334</v>
      </c>
      <c r="D235" s="5" t="s">
        <v>258</v>
      </c>
      <c r="E235" s="6" t="s">
        <v>333</v>
      </c>
      <c r="F235" s="9">
        <v>84</v>
      </c>
      <c r="G235" s="6">
        <v>5055</v>
      </c>
    </row>
    <row r="236" spans="1:7" x14ac:dyDescent="0.25">
      <c r="A236" s="3">
        <v>235</v>
      </c>
      <c r="B236" s="8" t="s">
        <v>63</v>
      </c>
      <c r="C236" s="4">
        <v>43335</v>
      </c>
      <c r="D236" s="5" t="s">
        <v>259</v>
      </c>
      <c r="E236" s="6" t="s">
        <v>334</v>
      </c>
      <c r="F236" s="9">
        <v>87</v>
      </c>
      <c r="G236" s="6">
        <v>2342</v>
      </c>
    </row>
    <row r="237" spans="1:7" x14ac:dyDescent="0.25">
      <c r="A237" s="7">
        <v>236</v>
      </c>
      <c r="B237" s="6" t="s">
        <v>8</v>
      </c>
      <c r="C237" s="4">
        <v>43336</v>
      </c>
      <c r="D237" s="6" t="s">
        <v>260</v>
      </c>
      <c r="E237" s="5" t="s">
        <v>7</v>
      </c>
      <c r="F237" s="9">
        <v>51</v>
      </c>
      <c r="G237" s="6">
        <v>5086</v>
      </c>
    </row>
    <row r="238" spans="1:7" x14ac:dyDescent="0.25">
      <c r="A238" s="3">
        <v>237</v>
      </c>
      <c r="B238" s="8" t="s">
        <v>77</v>
      </c>
      <c r="C238" s="4">
        <v>43337</v>
      </c>
      <c r="D238" s="5" t="s">
        <v>261</v>
      </c>
      <c r="E238" s="6" t="s">
        <v>44</v>
      </c>
      <c r="F238" s="9">
        <v>80</v>
      </c>
      <c r="G238" s="6">
        <v>10831</v>
      </c>
    </row>
    <row r="239" spans="1:7" x14ac:dyDescent="0.25">
      <c r="A239" s="7">
        <v>238</v>
      </c>
      <c r="B239" s="8" t="s">
        <v>42</v>
      </c>
      <c r="C239" s="4">
        <v>43338</v>
      </c>
      <c r="D239" s="5" t="s">
        <v>262</v>
      </c>
      <c r="E239" s="5" t="s">
        <v>49</v>
      </c>
      <c r="F239" s="9">
        <v>68</v>
      </c>
      <c r="G239" s="6">
        <v>13587</v>
      </c>
    </row>
    <row r="240" spans="1:7" x14ac:dyDescent="0.25">
      <c r="A240" s="3">
        <v>239</v>
      </c>
      <c r="B240" s="8" t="s">
        <v>45</v>
      </c>
      <c r="C240" s="4">
        <v>43339</v>
      </c>
      <c r="D240" s="5" t="s">
        <v>263</v>
      </c>
      <c r="E240" s="6" t="s">
        <v>333</v>
      </c>
      <c r="F240" s="9">
        <v>11</v>
      </c>
      <c r="G240" s="6">
        <v>16081</v>
      </c>
    </row>
    <row r="241" spans="1:7" x14ac:dyDescent="0.25">
      <c r="A241" s="7">
        <v>240</v>
      </c>
      <c r="B241" s="8" t="s">
        <v>45</v>
      </c>
      <c r="C241" s="4">
        <v>43340</v>
      </c>
      <c r="D241" s="5" t="s">
        <v>263</v>
      </c>
      <c r="E241" s="6" t="s">
        <v>334</v>
      </c>
      <c r="F241" s="9">
        <v>39</v>
      </c>
      <c r="G241" s="6">
        <v>8527</v>
      </c>
    </row>
    <row r="242" spans="1:7" x14ac:dyDescent="0.25">
      <c r="A242" s="3">
        <v>241</v>
      </c>
      <c r="B242" s="8" t="s">
        <v>42</v>
      </c>
      <c r="C242" s="4">
        <v>43341</v>
      </c>
      <c r="D242" s="5" t="s">
        <v>264</v>
      </c>
      <c r="E242" s="5" t="s">
        <v>7</v>
      </c>
      <c r="F242" s="9">
        <v>72</v>
      </c>
      <c r="G242" s="6">
        <v>13158</v>
      </c>
    </row>
    <row r="243" spans="1:7" x14ac:dyDescent="0.25">
      <c r="A243" s="7">
        <v>242</v>
      </c>
      <c r="B243" s="8" t="s">
        <v>42</v>
      </c>
      <c r="C243" s="4">
        <v>43342</v>
      </c>
      <c r="D243" s="5" t="s">
        <v>265</v>
      </c>
      <c r="E243" s="6" t="s">
        <v>44</v>
      </c>
      <c r="F243" s="9">
        <v>40</v>
      </c>
      <c r="G243" s="6">
        <v>4568</v>
      </c>
    </row>
    <row r="244" spans="1:7" x14ac:dyDescent="0.25">
      <c r="A244" s="3">
        <v>243</v>
      </c>
      <c r="B244" s="8" t="s">
        <v>42</v>
      </c>
      <c r="C244" s="4">
        <v>43343</v>
      </c>
      <c r="D244" s="5" t="s">
        <v>266</v>
      </c>
      <c r="E244" s="5" t="s">
        <v>49</v>
      </c>
      <c r="F244" s="9">
        <v>37</v>
      </c>
      <c r="G244" s="6">
        <v>17393</v>
      </c>
    </row>
    <row r="245" spans="1:7" x14ac:dyDescent="0.25">
      <c r="A245" s="7">
        <v>244</v>
      </c>
      <c r="B245" s="8" t="s">
        <v>77</v>
      </c>
      <c r="C245" s="4">
        <v>43344</v>
      </c>
      <c r="D245" s="5" t="s">
        <v>267</v>
      </c>
      <c r="E245" s="6" t="s">
        <v>333</v>
      </c>
      <c r="F245" s="9">
        <v>63</v>
      </c>
      <c r="G245" s="6">
        <v>18565</v>
      </c>
    </row>
    <row r="246" spans="1:7" x14ac:dyDescent="0.25">
      <c r="A246" s="3">
        <v>245</v>
      </c>
      <c r="B246" s="8" t="s">
        <v>42</v>
      </c>
      <c r="C246" s="4">
        <v>43345</v>
      </c>
      <c r="D246" s="5" t="s">
        <v>268</v>
      </c>
      <c r="E246" s="6" t="s">
        <v>334</v>
      </c>
      <c r="F246" s="9">
        <v>73</v>
      </c>
      <c r="G246" s="6">
        <v>3615</v>
      </c>
    </row>
    <row r="247" spans="1:7" x14ac:dyDescent="0.25">
      <c r="A247" s="7">
        <v>246</v>
      </c>
      <c r="B247" s="8" t="s">
        <v>42</v>
      </c>
      <c r="C247" s="4">
        <v>43346</v>
      </c>
      <c r="D247" s="5" t="s">
        <v>269</v>
      </c>
      <c r="E247" s="5" t="s">
        <v>7</v>
      </c>
      <c r="F247" s="9">
        <v>33</v>
      </c>
      <c r="G247" s="6">
        <v>10346</v>
      </c>
    </row>
    <row r="248" spans="1:7" x14ac:dyDescent="0.25">
      <c r="A248" s="3">
        <v>247</v>
      </c>
      <c r="B248" s="8" t="s">
        <v>40</v>
      </c>
      <c r="C248" s="4">
        <v>43347</v>
      </c>
      <c r="D248" s="5" t="s">
        <v>270</v>
      </c>
      <c r="E248" s="6" t="s">
        <v>44</v>
      </c>
      <c r="F248" s="9">
        <v>59</v>
      </c>
      <c r="G248" s="6">
        <v>3111</v>
      </c>
    </row>
    <row r="249" spans="1:7" x14ac:dyDescent="0.25">
      <c r="A249" s="7">
        <v>248</v>
      </c>
      <c r="B249" s="8" t="s">
        <v>45</v>
      </c>
      <c r="C249" s="4">
        <v>43348</v>
      </c>
      <c r="D249" s="5" t="s">
        <v>271</v>
      </c>
      <c r="E249" s="5" t="s">
        <v>49</v>
      </c>
      <c r="F249" s="9">
        <v>33</v>
      </c>
      <c r="G249" s="6">
        <v>10283</v>
      </c>
    </row>
    <row r="250" spans="1:7" x14ac:dyDescent="0.25">
      <c r="A250" s="3">
        <v>249</v>
      </c>
      <c r="B250" s="8" t="s">
        <v>42</v>
      </c>
      <c r="C250" s="4">
        <v>43349</v>
      </c>
      <c r="D250" s="5" t="s">
        <v>272</v>
      </c>
      <c r="E250" s="6" t="s">
        <v>333</v>
      </c>
      <c r="F250" s="9">
        <v>73</v>
      </c>
      <c r="G250" s="6">
        <v>7215</v>
      </c>
    </row>
    <row r="251" spans="1:7" x14ac:dyDescent="0.25">
      <c r="A251" s="7">
        <v>250</v>
      </c>
      <c r="B251" s="8" t="s">
        <v>42</v>
      </c>
      <c r="C251" s="4">
        <v>43350</v>
      </c>
      <c r="D251" s="5" t="s">
        <v>273</v>
      </c>
      <c r="E251" s="6" t="s">
        <v>334</v>
      </c>
      <c r="F251" s="9">
        <v>44</v>
      </c>
      <c r="G251" s="6">
        <v>14306</v>
      </c>
    </row>
    <row r="252" spans="1:7" x14ac:dyDescent="0.25">
      <c r="A252" s="3">
        <v>251</v>
      </c>
      <c r="B252" s="8" t="s">
        <v>42</v>
      </c>
      <c r="C252" s="4">
        <v>43351</v>
      </c>
      <c r="D252" s="5" t="s">
        <v>274</v>
      </c>
      <c r="E252" s="5" t="s">
        <v>7</v>
      </c>
      <c r="F252" s="9">
        <v>78</v>
      </c>
      <c r="G252" s="6">
        <v>14451</v>
      </c>
    </row>
    <row r="253" spans="1:7" x14ac:dyDescent="0.25">
      <c r="A253" s="7">
        <v>252</v>
      </c>
      <c r="B253" s="8" t="s">
        <v>45</v>
      </c>
      <c r="C253" s="4">
        <v>43352</v>
      </c>
      <c r="D253" s="5" t="s">
        <v>275</v>
      </c>
      <c r="E253" s="6" t="s">
        <v>44</v>
      </c>
      <c r="F253" s="9">
        <v>33</v>
      </c>
      <c r="G253" s="6">
        <v>5074</v>
      </c>
    </row>
    <row r="254" spans="1:7" x14ac:dyDescent="0.25">
      <c r="A254" s="3">
        <v>253</v>
      </c>
      <c r="B254" s="8" t="s">
        <v>86</v>
      </c>
      <c r="C254" s="4">
        <v>43353</v>
      </c>
      <c r="D254" s="5" t="s">
        <v>276</v>
      </c>
      <c r="E254" s="5" t="s">
        <v>49</v>
      </c>
      <c r="F254" s="9">
        <v>80</v>
      </c>
      <c r="G254" s="6">
        <v>3983</v>
      </c>
    </row>
    <row r="255" spans="1:7" x14ac:dyDescent="0.25">
      <c r="A255" s="7">
        <v>254</v>
      </c>
      <c r="B255" s="8" t="s">
        <v>45</v>
      </c>
      <c r="C255" s="4">
        <v>43354</v>
      </c>
      <c r="D255" s="5" t="s">
        <v>275</v>
      </c>
      <c r="E255" s="6" t="s">
        <v>333</v>
      </c>
      <c r="F255" s="9">
        <v>69</v>
      </c>
      <c r="G255" s="6">
        <v>17747</v>
      </c>
    </row>
    <row r="256" spans="1:7" x14ac:dyDescent="0.25">
      <c r="A256" s="3">
        <v>255</v>
      </c>
      <c r="B256" s="8" t="s">
        <v>45</v>
      </c>
      <c r="C256" s="4">
        <v>43355</v>
      </c>
      <c r="D256" s="5" t="s">
        <v>263</v>
      </c>
      <c r="E256" s="6" t="s">
        <v>334</v>
      </c>
      <c r="F256" s="9">
        <v>48</v>
      </c>
      <c r="G256" s="6">
        <v>12660</v>
      </c>
    </row>
    <row r="257" spans="1:7" x14ac:dyDescent="0.25">
      <c r="A257" s="7">
        <v>256</v>
      </c>
      <c r="B257" s="8" t="s">
        <v>45</v>
      </c>
      <c r="C257" s="4">
        <v>43356</v>
      </c>
      <c r="D257" s="5" t="s">
        <v>263</v>
      </c>
      <c r="E257" s="5" t="s">
        <v>7</v>
      </c>
      <c r="F257" s="9">
        <v>60</v>
      </c>
      <c r="G257" s="6">
        <v>16403</v>
      </c>
    </row>
    <row r="258" spans="1:7" x14ac:dyDescent="0.25">
      <c r="A258" s="3">
        <v>257</v>
      </c>
      <c r="B258" s="8" t="s">
        <v>45</v>
      </c>
      <c r="C258" s="4">
        <v>43357</v>
      </c>
      <c r="D258" s="5" t="s">
        <v>277</v>
      </c>
      <c r="E258" s="6" t="s">
        <v>44</v>
      </c>
      <c r="F258" s="9">
        <v>66</v>
      </c>
      <c r="G258" s="6">
        <v>13412</v>
      </c>
    </row>
    <row r="259" spans="1:7" x14ac:dyDescent="0.25">
      <c r="A259" s="7">
        <v>258</v>
      </c>
      <c r="B259" s="8" t="s">
        <v>45</v>
      </c>
      <c r="C259" s="4">
        <v>43358</v>
      </c>
      <c r="D259" s="5" t="s">
        <v>278</v>
      </c>
      <c r="E259" s="5" t="s">
        <v>49</v>
      </c>
      <c r="F259" s="9">
        <v>17</v>
      </c>
      <c r="G259" s="6">
        <v>5307</v>
      </c>
    </row>
    <row r="260" spans="1:7" x14ac:dyDescent="0.25">
      <c r="A260" s="3">
        <v>259</v>
      </c>
      <c r="B260" s="8" t="s">
        <v>45</v>
      </c>
      <c r="C260" s="4">
        <v>43359</v>
      </c>
      <c r="D260" s="5" t="s">
        <v>279</v>
      </c>
      <c r="E260" s="6" t="s">
        <v>333</v>
      </c>
      <c r="F260" s="9">
        <v>37</v>
      </c>
      <c r="G260" s="6">
        <v>7975</v>
      </c>
    </row>
    <row r="261" spans="1:7" x14ac:dyDescent="0.25">
      <c r="A261" s="7">
        <v>260</v>
      </c>
      <c r="B261" s="8" t="s">
        <v>45</v>
      </c>
      <c r="C261" s="4">
        <v>43360</v>
      </c>
      <c r="D261" s="5" t="s">
        <v>280</v>
      </c>
      <c r="E261" s="6" t="s">
        <v>334</v>
      </c>
      <c r="F261" s="9">
        <v>41</v>
      </c>
      <c r="G261" s="6">
        <v>14672</v>
      </c>
    </row>
    <row r="262" spans="1:7" x14ac:dyDescent="0.25">
      <c r="A262" s="3">
        <v>261</v>
      </c>
      <c r="B262" s="8" t="s">
        <v>45</v>
      </c>
      <c r="C262" s="4">
        <v>43361</v>
      </c>
      <c r="D262" s="5" t="s">
        <v>281</v>
      </c>
      <c r="E262" s="5" t="s">
        <v>7</v>
      </c>
      <c r="F262" s="9">
        <v>81</v>
      </c>
      <c r="G262" s="6">
        <v>6855</v>
      </c>
    </row>
    <row r="263" spans="1:7" x14ac:dyDescent="0.25">
      <c r="A263" s="7">
        <v>262</v>
      </c>
      <c r="B263" s="8" t="s">
        <v>40</v>
      </c>
      <c r="C263" s="4">
        <v>43362</v>
      </c>
      <c r="D263" s="5" t="s">
        <v>282</v>
      </c>
      <c r="E263" s="6" t="s">
        <v>44</v>
      </c>
      <c r="F263" s="9">
        <v>60</v>
      </c>
      <c r="G263" s="6">
        <v>18805</v>
      </c>
    </row>
    <row r="264" spans="1:7" x14ac:dyDescent="0.25">
      <c r="A264" s="3">
        <v>263</v>
      </c>
      <c r="B264" s="8" t="s">
        <v>45</v>
      </c>
      <c r="C264" s="4">
        <v>43363</v>
      </c>
      <c r="D264" s="5" t="s">
        <v>283</v>
      </c>
      <c r="E264" s="5" t="s">
        <v>49</v>
      </c>
      <c r="F264" s="9">
        <v>76</v>
      </c>
      <c r="G264" s="6">
        <v>16568</v>
      </c>
    </row>
    <row r="265" spans="1:7" x14ac:dyDescent="0.25">
      <c r="A265" s="7">
        <v>264</v>
      </c>
      <c r="B265" s="8" t="s">
        <v>285</v>
      </c>
      <c r="C265" s="4">
        <v>43364</v>
      </c>
      <c r="D265" s="5" t="s">
        <v>284</v>
      </c>
      <c r="E265" s="6" t="s">
        <v>333</v>
      </c>
      <c r="F265" s="9">
        <v>44</v>
      </c>
      <c r="G265" s="6">
        <v>3196</v>
      </c>
    </row>
    <row r="266" spans="1:7" x14ac:dyDescent="0.25">
      <c r="A266" s="3">
        <v>265</v>
      </c>
      <c r="B266" s="8" t="s">
        <v>42</v>
      </c>
      <c r="C266" s="4">
        <v>43365</v>
      </c>
      <c r="D266" s="5" t="s">
        <v>286</v>
      </c>
      <c r="E266" s="6" t="s">
        <v>334</v>
      </c>
      <c r="F266" s="9">
        <v>75</v>
      </c>
      <c r="G266" s="6">
        <v>10799</v>
      </c>
    </row>
    <row r="267" spans="1:7" x14ac:dyDescent="0.25">
      <c r="A267" s="7">
        <v>266</v>
      </c>
      <c r="B267" s="8" t="s">
        <v>45</v>
      </c>
      <c r="C267" s="4">
        <v>43366</v>
      </c>
      <c r="D267" s="5" t="s">
        <v>287</v>
      </c>
      <c r="E267" s="5" t="s">
        <v>7</v>
      </c>
      <c r="F267" s="9">
        <v>44</v>
      </c>
      <c r="G267" s="6">
        <v>10713</v>
      </c>
    </row>
    <row r="268" spans="1:7" x14ac:dyDescent="0.25">
      <c r="A268" s="3">
        <v>267</v>
      </c>
      <c r="B268" s="8" t="s">
        <v>45</v>
      </c>
      <c r="C268" s="4">
        <v>43367</v>
      </c>
      <c r="D268" s="5" t="s">
        <v>288</v>
      </c>
      <c r="E268" s="6" t="s">
        <v>44</v>
      </c>
      <c r="F268" s="9">
        <v>70</v>
      </c>
      <c r="G268" s="6">
        <v>585</v>
      </c>
    </row>
    <row r="269" spans="1:7" x14ac:dyDescent="0.25">
      <c r="A269" s="7">
        <v>268</v>
      </c>
      <c r="B269" s="8" t="s">
        <v>45</v>
      </c>
      <c r="C269" s="4">
        <v>43368</v>
      </c>
      <c r="D269" s="5" t="s">
        <v>289</v>
      </c>
      <c r="E269" s="5" t="s">
        <v>49</v>
      </c>
      <c r="F269" s="9">
        <v>22</v>
      </c>
      <c r="G269" s="6">
        <v>4649</v>
      </c>
    </row>
    <row r="270" spans="1:7" x14ac:dyDescent="0.25">
      <c r="A270" s="3">
        <v>269</v>
      </c>
      <c r="B270" s="8" t="s">
        <v>45</v>
      </c>
      <c r="C270" s="4">
        <v>43369</v>
      </c>
      <c r="D270" s="5" t="s">
        <v>290</v>
      </c>
      <c r="E270" s="6" t="s">
        <v>333</v>
      </c>
      <c r="F270" s="9">
        <v>10</v>
      </c>
      <c r="G270" s="6">
        <v>1617</v>
      </c>
    </row>
    <row r="271" spans="1:7" x14ac:dyDescent="0.25">
      <c r="A271" s="7">
        <v>270</v>
      </c>
      <c r="B271" s="8" t="s">
        <v>45</v>
      </c>
      <c r="C271" s="4">
        <v>43370</v>
      </c>
      <c r="D271" s="5" t="s">
        <v>291</v>
      </c>
      <c r="E271" s="6" t="s">
        <v>334</v>
      </c>
      <c r="F271" s="9">
        <v>27</v>
      </c>
      <c r="G271" s="6">
        <v>6321</v>
      </c>
    </row>
    <row r="272" spans="1:7" x14ac:dyDescent="0.25">
      <c r="A272" s="3">
        <v>271</v>
      </c>
      <c r="B272" s="8" t="s">
        <v>45</v>
      </c>
      <c r="C272" s="4">
        <v>43371</v>
      </c>
      <c r="D272" s="5" t="s">
        <v>292</v>
      </c>
      <c r="E272" s="5" t="s">
        <v>7</v>
      </c>
      <c r="F272" s="9">
        <v>59</v>
      </c>
      <c r="G272" s="6">
        <v>143</v>
      </c>
    </row>
    <row r="273" spans="1:7" x14ac:dyDescent="0.25">
      <c r="A273" s="7">
        <v>272</v>
      </c>
      <c r="B273" s="8" t="s">
        <v>45</v>
      </c>
      <c r="C273" s="4">
        <v>43372</v>
      </c>
      <c r="D273" s="5" t="s">
        <v>293</v>
      </c>
      <c r="E273" s="6" t="s">
        <v>44</v>
      </c>
      <c r="F273" s="9">
        <v>46</v>
      </c>
      <c r="G273" s="6">
        <v>2571</v>
      </c>
    </row>
    <row r="274" spans="1:7" x14ac:dyDescent="0.25">
      <c r="A274" s="3">
        <v>273</v>
      </c>
      <c r="B274" s="8" t="s">
        <v>45</v>
      </c>
      <c r="C274" s="4">
        <v>43373</v>
      </c>
      <c r="D274" s="5" t="s">
        <v>294</v>
      </c>
      <c r="E274" s="5" t="s">
        <v>49</v>
      </c>
      <c r="F274" s="9">
        <v>85</v>
      </c>
      <c r="G274" s="6">
        <v>11590</v>
      </c>
    </row>
    <row r="275" spans="1:7" x14ac:dyDescent="0.25">
      <c r="A275" s="7">
        <v>274</v>
      </c>
      <c r="B275" s="8" t="s">
        <v>45</v>
      </c>
      <c r="C275" s="4">
        <v>43374</v>
      </c>
      <c r="D275" s="5" t="s">
        <v>295</v>
      </c>
      <c r="E275" s="6" t="s">
        <v>333</v>
      </c>
      <c r="F275" s="9">
        <v>45</v>
      </c>
      <c r="G275" s="6">
        <v>20292</v>
      </c>
    </row>
    <row r="276" spans="1:7" x14ac:dyDescent="0.25">
      <c r="A276" s="3">
        <v>275</v>
      </c>
      <c r="B276" s="8" t="s">
        <v>45</v>
      </c>
      <c r="C276" s="4">
        <v>43375</v>
      </c>
      <c r="D276" s="5" t="s">
        <v>296</v>
      </c>
      <c r="E276" s="6" t="s">
        <v>334</v>
      </c>
      <c r="F276" s="9">
        <v>70</v>
      </c>
      <c r="G276" s="6">
        <v>9566</v>
      </c>
    </row>
    <row r="277" spans="1:7" x14ac:dyDescent="0.25">
      <c r="A277" s="7">
        <v>276</v>
      </c>
      <c r="B277" s="8" t="s">
        <v>45</v>
      </c>
      <c r="C277" s="4">
        <v>43376</v>
      </c>
      <c r="D277" s="5" t="s">
        <v>297</v>
      </c>
      <c r="E277" s="5" t="s">
        <v>7</v>
      </c>
      <c r="F277" s="9">
        <v>15</v>
      </c>
      <c r="G277" s="6">
        <v>3900</v>
      </c>
    </row>
    <row r="278" spans="1:7" x14ac:dyDescent="0.25">
      <c r="A278" s="3">
        <v>277</v>
      </c>
      <c r="B278" s="8" t="s">
        <v>45</v>
      </c>
      <c r="C278" s="4">
        <v>43377</v>
      </c>
      <c r="D278" s="5" t="s">
        <v>298</v>
      </c>
      <c r="E278" s="6" t="s">
        <v>44</v>
      </c>
      <c r="F278" s="9">
        <v>22</v>
      </c>
      <c r="G278" s="6">
        <v>3679</v>
      </c>
    </row>
    <row r="279" spans="1:7" x14ac:dyDescent="0.25">
      <c r="A279" s="7">
        <v>278</v>
      </c>
      <c r="B279" s="8" t="s">
        <v>45</v>
      </c>
      <c r="C279" s="4">
        <v>43378</v>
      </c>
      <c r="D279" s="5" t="s">
        <v>299</v>
      </c>
      <c r="E279" s="5" t="s">
        <v>49</v>
      </c>
      <c r="F279" s="9">
        <v>42</v>
      </c>
      <c r="G279" s="6">
        <v>8863</v>
      </c>
    </row>
    <row r="280" spans="1:7" x14ac:dyDescent="0.25">
      <c r="A280" s="3">
        <v>279</v>
      </c>
      <c r="B280" s="8" t="s">
        <v>45</v>
      </c>
      <c r="C280" s="4">
        <v>43379</v>
      </c>
      <c r="D280" s="5" t="s">
        <v>300</v>
      </c>
      <c r="E280" s="6" t="s">
        <v>333</v>
      </c>
      <c r="F280" s="9">
        <v>10</v>
      </c>
      <c r="G280" s="6">
        <v>10397</v>
      </c>
    </row>
    <row r="281" spans="1:7" x14ac:dyDescent="0.25">
      <c r="A281" s="7">
        <v>280</v>
      </c>
      <c r="B281" s="8" t="s">
        <v>42</v>
      </c>
      <c r="C281" s="4">
        <v>43380</v>
      </c>
      <c r="D281" s="5" t="s">
        <v>301</v>
      </c>
      <c r="E281" s="6" t="s">
        <v>334</v>
      </c>
      <c r="F281" s="9">
        <v>78</v>
      </c>
      <c r="G281" s="6">
        <v>3253</v>
      </c>
    </row>
    <row r="282" spans="1:7" x14ac:dyDescent="0.25">
      <c r="A282" s="3">
        <v>281</v>
      </c>
      <c r="B282" s="8" t="s">
        <v>8</v>
      </c>
      <c r="C282" s="4">
        <v>43381</v>
      </c>
      <c r="D282" s="5" t="s">
        <v>302</v>
      </c>
      <c r="E282" s="5" t="s">
        <v>7</v>
      </c>
      <c r="F282" s="9">
        <v>60</v>
      </c>
      <c r="G282" s="6">
        <v>381</v>
      </c>
    </row>
    <row r="283" spans="1:7" x14ac:dyDescent="0.25">
      <c r="A283" s="7">
        <v>282</v>
      </c>
      <c r="B283" s="8" t="s">
        <v>12</v>
      </c>
      <c r="C283" s="4">
        <v>43382</v>
      </c>
      <c r="D283" s="5" t="s">
        <v>303</v>
      </c>
      <c r="E283" s="6" t="s">
        <v>44</v>
      </c>
      <c r="F283" s="9">
        <v>36</v>
      </c>
      <c r="G283" s="6">
        <v>4376</v>
      </c>
    </row>
    <row r="284" spans="1:7" x14ac:dyDescent="0.25">
      <c r="A284" s="3">
        <v>283</v>
      </c>
      <c r="B284" s="8" t="s">
        <v>12</v>
      </c>
      <c r="C284" s="4">
        <v>43383</v>
      </c>
      <c r="D284" s="5" t="s">
        <v>304</v>
      </c>
      <c r="E284" s="5" t="s">
        <v>49</v>
      </c>
      <c r="F284" s="9">
        <v>35</v>
      </c>
      <c r="G284" s="6">
        <v>17609</v>
      </c>
    </row>
    <row r="285" spans="1:7" x14ac:dyDescent="0.25">
      <c r="A285" s="7">
        <v>284</v>
      </c>
      <c r="B285" s="8" t="s">
        <v>8</v>
      </c>
      <c r="C285" s="4">
        <v>43384</v>
      </c>
      <c r="D285" s="5" t="s">
        <v>305</v>
      </c>
      <c r="E285" s="6" t="s">
        <v>333</v>
      </c>
      <c r="F285" s="9">
        <v>87</v>
      </c>
      <c r="G285" s="6">
        <v>12322</v>
      </c>
    </row>
    <row r="286" spans="1:7" x14ac:dyDescent="0.25">
      <c r="A286" s="3">
        <v>285</v>
      </c>
      <c r="B286" s="8" t="s">
        <v>8</v>
      </c>
      <c r="C286" s="4">
        <v>43385</v>
      </c>
      <c r="D286" s="5" t="s">
        <v>306</v>
      </c>
      <c r="E286" s="6" t="s">
        <v>334</v>
      </c>
      <c r="F286" s="9">
        <v>25</v>
      </c>
      <c r="G286" s="6">
        <v>1487</v>
      </c>
    </row>
    <row r="287" spans="1:7" x14ac:dyDescent="0.25">
      <c r="A287" s="7">
        <v>286</v>
      </c>
      <c r="B287" s="8" t="s">
        <v>8</v>
      </c>
      <c r="C287" s="4">
        <v>43386</v>
      </c>
      <c r="D287" s="5" t="s">
        <v>307</v>
      </c>
      <c r="E287" s="5" t="s">
        <v>7</v>
      </c>
      <c r="F287" s="9">
        <v>31</v>
      </c>
      <c r="G287" s="6">
        <v>16470</v>
      </c>
    </row>
    <row r="288" spans="1:7" x14ac:dyDescent="0.25">
      <c r="A288" s="3">
        <v>287</v>
      </c>
      <c r="B288" s="8" t="s">
        <v>8</v>
      </c>
      <c r="C288" s="4">
        <v>43387</v>
      </c>
      <c r="D288" s="5" t="s">
        <v>308</v>
      </c>
      <c r="E288" s="6" t="s">
        <v>44</v>
      </c>
      <c r="F288" s="9">
        <v>33</v>
      </c>
      <c r="G288" s="6">
        <v>7433</v>
      </c>
    </row>
    <row r="289" spans="1:7" x14ac:dyDescent="0.25">
      <c r="A289" s="7">
        <v>288</v>
      </c>
      <c r="B289" s="8" t="s">
        <v>310</v>
      </c>
      <c r="C289" s="4">
        <v>43388</v>
      </c>
      <c r="D289" s="5" t="s">
        <v>309</v>
      </c>
      <c r="E289" s="5" t="s">
        <v>49</v>
      </c>
      <c r="F289" s="9">
        <v>37</v>
      </c>
      <c r="G289" s="6">
        <v>16551</v>
      </c>
    </row>
    <row r="290" spans="1:7" x14ac:dyDescent="0.25">
      <c r="A290" s="3">
        <v>289</v>
      </c>
      <c r="B290" s="8" t="s">
        <v>45</v>
      </c>
      <c r="C290" s="4">
        <v>43389</v>
      </c>
      <c r="D290" s="5" t="s">
        <v>311</v>
      </c>
      <c r="E290" s="6" t="s">
        <v>333</v>
      </c>
      <c r="F290" s="9">
        <v>74</v>
      </c>
      <c r="G290" s="6">
        <v>13649</v>
      </c>
    </row>
    <row r="291" spans="1:7" x14ac:dyDescent="0.25">
      <c r="A291" s="7">
        <v>290</v>
      </c>
      <c r="B291" s="6" t="s">
        <v>113</v>
      </c>
      <c r="C291" s="4">
        <v>43390</v>
      </c>
      <c r="D291" s="6" t="s">
        <v>312</v>
      </c>
      <c r="E291" s="6" t="s">
        <v>334</v>
      </c>
      <c r="F291" s="9">
        <v>64</v>
      </c>
      <c r="G291" s="6">
        <v>6257</v>
      </c>
    </row>
    <row r="292" spans="1:7" x14ac:dyDescent="0.25">
      <c r="A292" s="3">
        <v>291</v>
      </c>
      <c r="B292" s="8" t="s">
        <v>310</v>
      </c>
      <c r="C292" s="4">
        <v>43391</v>
      </c>
      <c r="D292" s="5" t="s">
        <v>313</v>
      </c>
      <c r="E292" s="5" t="s">
        <v>7</v>
      </c>
      <c r="F292" s="9">
        <v>64</v>
      </c>
      <c r="G292" s="6">
        <v>18089</v>
      </c>
    </row>
    <row r="293" spans="1:7" x14ac:dyDescent="0.25">
      <c r="A293" s="7">
        <v>292</v>
      </c>
      <c r="B293" s="6" t="s">
        <v>45</v>
      </c>
      <c r="C293" s="4">
        <v>43392</v>
      </c>
      <c r="D293" s="6" t="s">
        <v>314</v>
      </c>
      <c r="E293" s="6" t="s">
        <v>44</v>
      </c>
      <c r="F293" s="9">
        <v>86</v>
      </c>
      <c r="G293" s="6">
        <v>5803</v>
      </c>
    </row>
    <row r="294" spans="1:7" x14ac:dyDescent="0.25">
      <c r="A294" s="3">
        <v>293</v>
      </c>
      <c r="B294" s="8" t="s">
        <v>45</v>
      </c>
      <c r="C294" s="4">
        <v>43393</v>
      </c>
      <c r="D294" s="5" t="s">
        <v>315</v>
      </c>
      <c r="E294" s="5" t="s">
        <v>49</v>
      </c>
      <c r="F294" s="9">
        <v>28</v>
      </c>
      <c r="G294" s="6">
        <v>14710</v>
      </c>
    </row>
    <row r="295" spans="1:7" x14ac:dyDescent="0.25">
      <c r="A295" s="7">
        <v>294</v>
      </c>
      <c r="B295" s="8" t="s">
        <v>150</v>
      </c>
      <c r="C295" s="4">
        <v>43394</v>
      </c>
      <c r="D295" s="5" t="s">
        <v>316</v>
      </c>
      <c r="E295" s="6" t="s">
        <v>333</v>
      </c>
      <c r="F295" s="9">
        <v>54</v>
      </c>
      <c r="G295" s="6">
        <v>4356</v>
      </c>
    </row>
    <row r="296" spans="1:7" x14ac:dyDescent="0.25">
      <c r="A296" s="3">
        <v>295</v>
      </c>
      <c r="B296" s="8" t="s">
        <v>310</v>
      </c>
      <c r="C296" s="4">
        <v>43395</v>
      </c>
      <c r="D296" s="5" t="s">
        <v>317</v>
      </c>
      <c r="E296" s="6" t="s">
        <v>334</v>
      </c>
      <c r="F296" s="9">
        <v>31</v>
      </c>
      <c r="G296" s="6">
        <v>1342</v>
      </c>
    </row>
    <row r="297" spans="1:7" x14ac:dyDescent="0.25">
      <c r="A297" s="7">
        <v>296</v>
      </c>
      <c r="B297" s="8" t="s">
        <v>45</v>
      </c>
      <c r="C297" s="4">
        <v>43396</v>
      </c>
      <c r="D297" s="5" t="s">
        <v>318</v>
      </c>
      <c r="E297" s="5" t="s">
        <v>7</v>
      </c>
      <c r="F297" s="9">
        <v>37</v>
      </c>
      <c r="G297" s="6">
        <v>15959</v>
      </c>
    </row>
    <row r="298" spans="1:7" x14ac:dyDescent="0.25">
      <c r="A298" s="3">
        <v>297</v>
      </c>
      <c r="B298" s="8" t="s">
        <v>42</v>
      </c>
      <c r="C298" s="4">
        <v>43397</v>
      </c>
      <c r="D298" s="5" t="s">
        <v>319</v>
      </c>
      <c r="E298" s="6" t="s">
        <v>44</v>
      </c>
      <c r="F298" s="9">
        <v>48</v>
      </c>
      <c r="G298" s="6">
        <v>18479</v>
      </c>
    </row>
    <row r="299" spans="1:7" x14ac:dyDescent="0.25">
      <c r="A299" s="7">
        <v>298</v>
      </c>
      <c r="B299" s="8" t="s">
        <v>45</v>
      </c>
      <c r="C299" s="4">
        <v>43398</v>
      </c>
      <c r="D299" s="5" t="s">
        <v>320</v>
      </c>
      <c r="E299" s="5" t="s">
        <v>49</v>
      </c>
      <c r="F299" s="9">
        <v>17</v>
      </c>
      <c r="G299" s="6">
        <v>2246</v>
      </c>
    </row>
    <row r="300" spans="1:7" x14ac:dyDescent="0.25">
      <c r="A300" s="3">
        <v>299</v>
      </c>
      <c r="B300" s="8" t="s">
        <v>45</v>
      </c>
      <c r="C300" s="4">
        <v>43399</v>
      </c>
      <c r="D300" s="5" t="s">
        <v>320</v>
      </c>
      <c r="E300" s="6" t="s">
        <v>333</v>
      </c>
      <c r="F300" s="9">
        <v>52</v>
      </c>
      <c r="G300" s="6">
        <v>6842</v>
      </c>
    </row>
    <row r="301" spans="1:7" x14ac:dyDescent="0.25">
      <c r="A301" s="7">
        <v>300</v>
      </c>
      <c r="B301" s="8" t="s">
        <v>45</v>
      </c>
      <c r="C301" s="4">
        <v>43400</v>
      </c>
      <c r="D301" s="5" t="s">
        <v>321</v>
      </c>
      <c r="E301" s="6" t="s">
        <v>334</v>
      </c>
      <c r="F301" s="9">
        <v>15</v>
      </c>
      <c r="G301" s="6">
        <v>8892</v>
      </c>
    </row>
    <row r="302" spans="1:7" x14ac:dyDescent="0.25">
      <c r="A302" s="3">
        <v>301</v>
      </c>
      <c r="B302" s="8" t="s">
        <v>8</v>
      </c>
      <c r="C302" s="4">
        <v>43401</v>
      </c>
      <c r="D302" s="5" t="s">
        <v>322</v>
      </c>
      <c r="E302" s="5" t="s">
        <v>7</v>
      </c>
      <c r="F302" s="9">
        <v>48</v>
      </c>
      <c r="G302" s="6">
        <v>12792</v>
      </c>
    </row>
    <row r="303" spans="1:7" x14ac:dyDescent="0.25">
      <c r="A303" s="7">
        <v>302</v>
      </c>
      <c r="B303" s="6" t="s">
        <v>8</v>
      </c>
      <c r="C303" s="4">
        <v>43402</v>
      </c>
      <c r="D303" s="6" t="s">
        <v>323</v>
      </c>
      <c r="E303" s="6" t="s">
        <v>44</v>
      </c>
      <c r="F303" s="9">
        <v>78</v>
      </c>
      <c r="G303" s="6">
        <v>18504</v>
      </c>
    </row>
    <row r="304" spans="1:7" x14ac:dyDescent="0.25">
      <c r="A304" s="3">
        <v>303</v>
      </c>
      <c r="B304" s="6" t="s">
        <v>45</v>
      </c>
      <c r="C304" s="4">
        <v>43403</v>
      </c>
      <c r="D304" s="6" t="s">
        <v>324</v>
      </c>
      <c r="E304" s="5" t="s">
        <v>49</v>
      </c>
      <c r="F304" s="9">
        <v>50</v>
      </c>
      <c r="G304" s="6">
        <v>2647</v>
      </c>
    </row>
    <row r="305" spans="1:7" x14ac:dyDescent="0.25">
      <c r="A305" s="7">
        <v>304</v>
      </c>
      <c r="B305" s="6" t="s">
        <v>42</v>
      </c>
      <c r="C305" s="4">
        <v>43404</v>
      </c>
      <c r="D305" s="6" t="s">
        <v>325</v>
      </c>
      <c r="E305" s="6" t="s">
        <v>333</v>
      </c>
      <c r="F305" s="9">
        <v>15</v>
      </c>
      <c r="G305" s="6">
        <v>15485</v>
      </c>
    </row>
    <row r="306" spans="1:7" x14ac:dyDescent="0.25">
      <c r="A306" s="3">
        <v>305</v>
      </c>
      <c r="B306" s="8" t="s">
        <v>45</v>
      </c>
      <c r="C306" s="4">
        <v>43405</v>
      </c>
      <c r="D306" s="5" t="s">
        <v>326</v>
      </c>
      <c r="E306" s="6" t="s">
        <v>334</v>
      </c>
      <c r="F306" s="9">
        <v>70</v>
      </c>
      <c r="G306" s="6">
        <v>10621</v>
      </c>
    </row>
    <row r="307" spans="1:7" x14ac:dyDescent="0.25">
      <c r="A307" s="7">
        <v>306</v>
      </c>
      <c r="B307" s="6" t="s">
        <v>12</v>
      </c>
      <c r="C307" s="4">
        <v>43406</v>
      </c>
      <c r="D307" s="6" t="s">
        <v>327</v>
      </c>
      <c r="E307" s="5" t="s">
        <v>7</v>
      </c>
      <c r="F307" s="9">
        <v>61</v>
      </c>
      <c r="G307" s="6">
        <v>9607</v>
      </c>
    </row>
    <row r="308" spans="1:7" x14ac:dyDescent="0.25">
      <c r="A308" s="3">
        <v>307</v>
      </c>
      <c r="B308" s="8" t="s">
        <v>8</v>
      </c>
      <c r="C308" s="4">
        <v>43407</v>
      </c>
      <c r="D308" s="5" t="s">
        <v>328</v>
      </c>
      <c r="E308" s="6" t="s">
        <v>44</v>
      </c>
      <c r="F308" s="9">
        <v>83</v>
      </c>
      <c r="G308" s="6">
        <v>16904</v>
      </c>
    </row>
    <row r="309" spans="1:7" x14ac:dyDescent="0.25">
      <c r="A309" s="7">
        <v>308</v>
      </c>
      <c r="B309" s="8" t="s">
        <v>45</v>
      </c>
      <c r="C309" s="4">
        <v>43408</v>
      </c>
      <c r="D309" s="5" t="s">
        <v>329</v>
      </c>
      <c r="E309" s="5" t="s">
        <v>49</v>
      </c>
      <c r="F309" s="9">
        <v>85</v>
      </c>
      <c r="G309" s="6">
        <v>9429</v>
      </c>
    </row>
    <row r="310" spans="1:7" x14ac:dyDescent="0.25">
      <c r="A310" s="3">
        <v>309</v>
      </c>
      <c r="B310" s="8" t="s">
        <v>45</v>
      </c>
      <c r="C310" s="4">
        <v>43409</v>
      </c>
      <c r="D310" s="5" t="s">
        <v>330</v>
      </c>
      <c r="E310" s="6" t="s">
        <v>333</v>
      </c>
      <c r="F310" s="9">
        <v>89</v>
      </c>
      <c r="G310" s="6">
        <v>14708</v>
      </c>
    </row>
    <row r="311" spans="1:7" x14ac:dyDescent="0.25">
      <c r="A311" s="7">
        <v>310</v>
      </c>
      <c r="B311" s="8" t="s">
        <v>45</v>
      </c>
      <c r="C311" s="4">
        <v>43410</v>
      </c>
      <c r="D311" s="5" t="s">
        <v>331</v>
      </c>
      <c r="E311" s="6" t="s">
        <v>334</v>
      </c>
      <c r="F311" s="9">
        <v>55</v>
      </c>
      <c r="G311" s="6">
        <v>13309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16"/>
  <sheetViews>
    <sheetView tabSelected="1" workbookViewId="0">
      <selection activeCell="K11" sqref="K11"/>
    </sheetView>
  </sheetViews>
  <sheetFormatPr defaultRowHeight="15" x14ac:dyDescent="0.25"/>
  <cols>
    <col min="3" max="3" width="16.7109375" customWidth="1"/>
  </cols>
  <sheetData>
    <row r="1" spans="3:8" x14ac:dyDescent="0.25">
      <c r="C1" t="s">
        <v>453</v>
      </c>
      <c r="D1" s="28" t="s">
        <v>389</v>
      </c>
      <c r="E1" s="29" t="s">
        <v>390</v>
      </c>
      <c r="F1" s="29" t="s">
        <v>391</v>
      </c>
      <c r="G1" s="29" t="s">
        <v>392</v>
      </c>
    </row>
    <row r="2" spans="3:8" x14ac:dyDescent="0.25">
      <c r="C2" t="str">
        <f>D2&amp;"|"&amp;E2&amp;"|"&amp;F2</f>
        <v>8000|9475|8267</v>
      </c>
      <c r="D2" s="30">
        <v>8000</v>
      </c>
      <c r="E2" s="31">
        <v>9475</v>
      </c>
      <c r="F2" s="31">
        <v>8267</v>
      </c>
      <c r="G2" s="31">
        <v>9475</v>
      </c>
    </row>
    <row r="3" spans="3:8" x14ac:dyDescent="0.25">
      <c r="C3" t="str">
        <f t="shared" ref="C3:C8" si="0">D3&amp;"|"&amp;E3&amp;"|"&amp;F3</f>
        <v>8000|9100|7684</v>
      </c>
      <c r="D3" s="30">
        <v>8000</v>
      </c>
      <c r="E3" s="31">
        <v>9100</v>
      </c>
      <c r="F3" s="31">
        <v>7684</v>
      </c>
      <c r="G3" s="31">
        <v>9100</v>
      </c>
    </row>
    <row r="4" spans="3:8" x14ac:dyDescent="0.25">
      <c r="C4" t="str">
        <f t="shared" si="0"/>
        <v>9000|9107|7946</v>
      </c>
      <c r="D4" s="30">
        <v>9000</v>
      </c>
      <c r="E4" s="31">
        <v>9107</v>
      </c>
      <c r="F4" s="31">
        <v>7946</v>
      </c>
      <c r="G4" s="31">
        <v>9107</v>
      </c>
    </row>
    <row r="5" spans="3:8" x14ac:dyDescent="0.25">
      <c r="C5" t="str">
        <f t="shared" si="0"/>
        <v>9000|9344|7684</v>
      </c>
      <c r="D5" s="30">
        <v>9000</v>
      </c>
      <c r="E5" s="31">
        <v>9344</v>
      </c>
      <c r="F5" s="31">
        <v>7684</v>
      </c>
      <c r="G5" s="31">
        <v>8807</v>
      </c>
    </row>
    <row r="6" spans="3:8" x14ac:dyDescent="0.25">
      <c r="C6" t="str">
        <f t="shared" si="0"/>
        <v>8000|9344|7684</v>
      </c>
      <c r="D6" s="32">
        <v>8000</v>
      </c>
      <c r="E6" s="33">
        <v>9344</v>
      </c>
      <c r="F6" s="33">
        <v>7684</v>
      </c>
      <c r="G6" s="33">
        <v>9344</v>
      </c>
    </row>
    <row r="7" spans="3:8" x14ac:dyDescent="0.25">
      <c r="C7" t="str">
        <f t="shared" si="0"/>
        <v>8000|8486|7404</v>
      </c>
      <c r="D7" s="30">
        <v>8000</v>
      </c>
      <c r="E7" s="31">
        <v>8486</v>
      </c>
      <c r="F7" s="31">
        <v>7404</v>
      </c>
      <c r="G7" s="31">
        <v>8486</v>
      </c>
    </row>
    <row r="8" spans="3:8" x14ac:dyDescent="0.25">
      <c r="C8" t="str">
        <f t="shared" si="0"/>
        <v>8000|9185|8014</v>
      </c>
      <c r="D8" s="30">
        <v>8000</v>
      </c>
      <c r="E8" s="31">
        <v>9185</v>
      </c>
      <c r="F8" s="31">
        <v>8014</v>
      </c>
      <c r="G8" s="31">
        <v>8490</v>
      </c>
    </row>
    <row r="10" spans="3:8" x14ac:dyDescent="0.25">
      <c r="D10" s="34" t="s">
        <v>393</v>
      </c>
    </row>
    <row r="12" spans="3:8" x14ac:dyDescent="0.25">
      <c r="D12" s="28" t="s">
        <v>389</v>
      </c>
      <c r="E12" s="29" t="s">
        <v>390</v>
      </c>
      <c r="F12" s="29" t="s">
        <v>391</v>
      </c>
      <c r="G12" s="29" t="s">
        <v>392</v>
      </c>
    </row>
    <row r="13" spans="3:8" x14ac:dyDescent="0.25">
      <c r="D13" s="30">
        <v>8000</v>
      </c>
      <c r="E13" s="31">
        <v>9344</v>
      </c>
      <c r="F13" s="31">
        <v>7684</v>
      </c>
      <c r="G13" s="35">
        <f>DGET(D1:G8,G1,D12:F13)</f>
        <v>9344</v>
      </c>
      <c r="H13">
        <f>VLOOKUP(D13&amp;"|"&amp;E13&amp;"|"&amp;F13,$C$1:$G$8,5,0)</f>
        <v>9344</v>
      </c>
    </row>
    <row r="14" spans="3:8" x14ac:dyDescent="0.25">
      <c r="G14">
        <f>DSUM(D1:G8,G12, D12:F13)</f>
        <v>9344</v>
      </c>
    </row>
    <row r="15" spans="3:8" x14ac:dyDescent="0.25">
      <c r="G15">
        <f>DGET($D$1:$G$8,G1,D12:F13)</f>
        <v>9344</v>
      </c>
    </row>
    <row r="16" spans="3:8" x14ac:dyDescent="0.25">
      <c r="G16">
        <f>DSUM($D$1:$G$8,G1,D12:F13)</f>
        <v>9344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workbookViewId="0">
      <selection activeCell="I14" sqref="I14"/>
    </sheetView>
  </sheetViews>
  <sheetFormatPr defaultRowHeight="15" x14ac:dyDescent="0.25"/>
  <cols>
    <col min="6" max="6" width="4.28515625" customWidth="1"/>
  </cols>
  <sheetData>
    <row r="1" spans="1:18" x14ac:dyDescent="0.25">
      <c r="N1" s="22" t="s">
        <v>361</v>
      </c>
      <c r="O1">
        <v>1</v>
      </c>
      <c r="Q1" s="22" t="s">
        <v>377</v>
      </c>
      <c r="R1">
        <v>1</v>
      </c>
    </row>
    <row r="2" spans="1:18" x14ac:dyDescent="0.25">
      <c r="A2" s="22" t="s">
        <v>361</v>
      </c>
      <c r="G2" s="22" t="s">
        <v>363</v>
      </c>
      <c r="N2" s="22" t="s">
        <v>363</v>
      </c>
      <c r="O2">
        <v>2</v>
      </c>
      <c r="Q2" s="22" t="s">
        <v>378</v>
      </c>
      <c r="R2">
        <v>2</v>
      </c>
    </row>
    <row r="3" spans="1:18" x14ac:dyDescent="0.25">
      <c r="A3" s="21"/>
      <c r="B3" s="21" t="s">
        <v>377</v>
      </c>
      <c r="C3" s="21" t="s">
        <v>378</v>
      </c>
      <c r="D3" s="21" t="s">
        <v>379</v>
      </c>
      <c r="E3" s="21" t="s">
        <v>380</v>
      </c>
      <c r="G3" s="20"/>
      <c r="H3" s="20" t="s">
        <v>380</v>
      </c>
      <c r="I3" s="20" t="s">
        <v>377</v>
      </c>
      <c r="J3" s="20" t="s">
        <v>378</v>
      </c>
      <c r="K3" s="20" t="s">
        <v>379</v>
      </c>
      <c r="N3" s="22" t="s">
        <v>362</v>
      </c>
      <c r="O3">
        <v>3</v>
      </c>
      <c r="Q3" s="22" t="s">
        <v>379</v>
      </c>
      <c r="R3">
        <v>3</v>
      </c>
    </row>
    <row r="4" spans="1:18" x14ac:dyDescent="0.25">
      <c r="A4" s="21" t="s">
        <v>367</v>
      </c>
      <c r="B4">
        <v>26</v>
      </c>
      <c r="C4">
        <v>17</v>
      </c>
      <c r="D4">
        <v>38</v>
      </c>
      <c r="E4">
        <v>23</v>
      </c>
      <c r="G4" s="20" t="s">
        <v>367</v>
      </c>
      <c r="H4">
        <v>37731</v>
      </c>
      <c r="I4">
        <v>28099</v>
      </c>
      <c r="J4">
        <v>18761</v>
      </c>
      <c r="K4">
        <v>35627</v>
      </c>
      <c r="Q4" s="22" t="s">
        <v>380</v>
      </c>
      <c r="R4">
        <v>4</v>
      </c>
    </row>
    <row r="5" spans="1:18" x14ac:dyDescent="0.25">
      <c r="A5" s="21" t="s">
        <v>368</v>
      </c>
      <c r="B5">
        <v>38</v>
      </c>
      <c r="C5">
        <v>27</v>
      </c>
      <c r="D5">
        <v>35</v>
      </c>
      <c r="E5">
        <v>45</v>
      </c>
      <c r="G5" s="20" t="s">
        <v>368</v>
      </c>
      <c r="H5">
        <v>29080</v>
      </c>
      <c r="I5">
        <v>19785</v>
      </c>
      <c r="J5">
        <v>28684</v>
      </c>
      <c r="K5">
        <v>40208</v>
      </c>
    </row>
    <row r="6" spans="1:18" x14ac:dyDescent="0.25">
      <c r="A6" s="21" t="s">
        <v>343</v>
      </c>
      <c r="B6">
        <v>38</v>
      </c>
      <c r="C6">
        <v>45</v>
      </c>
      <c r="D6">
        <v>20</v>
      </c>
      <c r="E6">
        <v>24</v>
      </c>
      <c r="G6" s="20" t="s">
        <v>343</v>
      </c>
      <c r="H6">
        <v>34449</v>
      </c>
      <c r="I6">
        <v>28333</v>
      </c>
      <c r="J6">
        <v>16658</v>
      </c>
      <c r="K6">
        <v>11537</v>
      </c>
    </row>
    <row r="7" spans="1:18" x14ac:dyDescent="0.25">
      <c r="A7" s="21" t="s">
        <v>372</v>
      </c>
      <c r="B7">
        <v>38</v>
      </c>
      <c r="C7">
        <v>17</v>
      </c>
      <c r="D7">
        <v>27</v>
      </c>
      <c r="E7">
        <v>37</v>
      </c>
      <c r="G7" s="20" t="s">
        <v>372</v>
      </c>
      <c r="H7">
        <v>16856</v>
      </c>
      <c r="I7">
        <v>38530</v>
      </c>
      <c r="J7">
        <v>47633</v>
      </c>
      <c r="K7">
        <v>48892</v>
      </c>
    </row>
    <row r="8" spans="1:18" x14ac:dyDescent="0.25">
      <c r="A8" s="21" t="s">
        <v>340</v>
      </c>
      <c r="B8">
        <v>31</v>
      </c>
      <c r="C8">
        <v>29</v>
      </c>
      <c r="D8">
        <v>32</v>
      </c>
      <c r="E8">
        <v>50</v>
      </c>
      <c r="G8" s="20" t="s">
        <v>340</v>
      </c>
      <c r="H8">
        <v>10480</v>
      </c>
      <c r="I8">
        <v>47929</v>
      </c>
      <c r="J8">
        <v>41522</v>
      </c>
      <c r="K8">
        <v>39163</v>
      </c>
    </row>
    <row r="9" spans="1:18" x14ac:dyDescent="0.25">
      <c r="A9" s="21" t="s">
        <v>375</v>
      </c>
      <c r="B9">
        <v>46</v>
      </c>
      <c r="C9">
        <v>26</v>
      </c>
      <c r="D9">
        <v>16</v>
      </c>
      <c r="E9">
        <v>13</v>
      </c>
      <c r="G9" s="20" t="s">
        <v>375</v>
      </c>
      <c r="H9">
        <v>14588</v>
      </c>
      <c r="I9">
        <v>46791</v>
      </c>
      <c r="J9">
        <v>14973</v>
      </c>
      <c r="K9">
        <v>40501</v>
      </c>
    </row>
    <row r="12" spans="1:18" x14ac:dyDescent="0.25">
      <c r="A12" s="22" t="s">
        <v>362</v>
      </c>
    </row>
    <row r="13" spans="1:18" x14ac:dyDescent="0.25">
      <c r="A13" s="26"/>
      <c r="B13" s="26" t="s">
        <v>378</v>
      </c>
      <c r="C13" s="26" t="s">
        <v>379</v>
      </c>
      <c r="D13" s="26" t="s">
        <v>377</v>
      </c>
      <c r="E13" s="26" t="s">
        <v>380</v>
      </c>
      <c r="G13" s="22" t="s">
        <v>381</v>
      </c>
      <c r="H13" s="22" t="s">
        <v>365</v>
      </c>
      <c r="I13" s="22" t="s">
        <v>377</v>
      </c>
      <c r="J13" s="22" t="s">
        <v>378</v>
      </c>
      <c r="K13" s="22" t="s">
        <v>379</v>
      </c>
      <c r="L13" s="22" t="s">
        <v>380</v>
      </c>
    </row>
    <row r="14" spans="1:18" x14ac:dyDescent="0.25">
      <c r="A14" s="26" t="s">
        <v>367</v>
      </c>
      <c r="B14">
        <v>3637</v>
      </c>
      <c r="C14">
        <v>2951</v>
      </c>
      <c r="D14">
        <v>3385</v>
      </c>
      <c r="E14">
        <v>2413</v>
      </c>
      <c r="G14" s="22" t="s">
        <v>363</v>
      </c>
      <c r="H14" s="22" t="s">
        <v>340</v>
      </c>
      <c r="I14" t="e">
        <f>VLOOKUP(H14,CHOOSE(VLOOKUP(G14,$N$1:$O$3,2),$A$3:$E$9,$G$3:$K$9,$A$13:$E$19),MATCH(I13,{"NORTH",1;"EAST",2;"SOUTH",3;"WEST",4},0),0)</f>
        <v>#N/A</v>
      </c>
    </row>
    <row r="15" spans="1:18" x14ac:dyDescent="0.25">
      <c r="A15" s="26" t="s">
        <v>368</v>
      </c>
      <c r="B15">
        <v>3065</v>
      </c>
      <c r="C15">
        <v>1753</v>
      </c>
      <c r="D15">
        <v>1502</v>
      </c>
      <c r="E15">
        <v>4155</v>
      </c>
      <c r="G15" s="22" t="s">
        <v>362</v>
      </c>
      <c r="H15" s="22" t="s">
        <v>367</v>
      </c>
    </row>
    <row r="16" spans="1:18" x14ac:dyDescent="0.25">
      <c r="A16" s="26" t="s">
        <v>343</v>
      </c>
      <c r="B16">
        <v>4096</v>
      </c>
      <c r="C16">
        <v>1609</v>
      </c>
      <c r="D16">
        <v>4612</v>
      </c>
      <c r="E16">
        <v>2714</v>
      </c>
      <c r="G16" s="22" t="s">
        <v>361</v>
      </c>
      <c r="H16" s="22" t="s">
        <v>367</v>
      </c>
    </row>
    <row r="17" spans="1:8" x14ac:dyDescent="0.25">
      <c r="A17" s="26" t="s">
        <v>372</v>
      </c>
      <c r="B17">
        <v>1284</v>
      </c>
      <c r="C17">
        <v>4009</v>
      </c>
      <c r="D17">
        <v>4328</v>
      </c>
      <c r="E17">
        <v>4438</v>
      </c>
      <c r="G17" s="22" t="s">
        <v>362</v>
      </c>
      <c r="H17" s="22" t="s">
        <v>340</v>
      </c>
    </row>
    <row r="18" spans="1:8" x14ac:dyDescent="0.25">
      <c r="A18" s="26" t="s">
        <v>340</v>
      </c>
      <c r="B18">
        <v>3626</v>
      </c>
      <c r="C18">
        <v>4814</v>
      </c>
      <c r="D18">
        <v>4727</v>
      </c>
      <c r="E18">
        <v>3505</v>
      </c>
      <c r="G18" s="22" t="s">
        <v>362</v>
      </c>
      <c r="H18" s="22" t="s">
        <v>343</v>
      </c>
    </row>
    <row r="19" spans="1:8" x14ac:dyDescent="0.25">
      <c r="A19" s="26" t="s">
        <v>375</v>
      </c>
      <c r="B19">
        <v>1177</v>
      </c>
      <c r="C19">
        <v>1333</v>
      </c>
      <c r="D19">
        <v>2474</v>
      </c>
      <c r="E19">
        <v>1511</v>
      </c>
      <c r="G19" s="22" t="s">
        <v>363</v>
      </c>
      <c r="H19" s="22" t="s">
        <v>343</v>
      </c>
    </row>
    <row r="20" spans="1:8" x14ac:dyDescent="0.25">
      <c r="G20" s="22" t="s">
        <v>363</v>
      </c>
      <c r="H20" s="22" t="s">
        <v>340</v>
      </c>
    </row>
    <row r="21" spans="1:8" x14ac:dyDescent="0.25">
      <c r="G21" s="22" t="s">
        <v>362</v>
      </c>
      <c r="H21" s="22" t="s">
        <v>340</v>
      </c>
    </row>
    <row r="22" spans="1:8" x14ac:dyDescent="0.25">
      <c r="A22" s="57"/>
      <c r="B22" s="57"/>
      <c r="G22" s="22" t="s">
        <v>361</v>
      </c>
      <c r="H22" s="22" t="s">
        <v>340</v>
      </c>
    </row>
    <row r="23" spans="1:8" x14ac:dyDescent="0.25">
      <c r="A23" s="57"/>
      <c r="B23" s="57"/>
      <c r="G23" s="22" t="s">
        <v>361</v>
      </c>
      <c r="H23" s="22" t="s">
        <v>372</v>
      </c>
    </row>
    <row r="24" spans="1:8" x14ac:dyDescent="0.25">
      <c r="A24" s="57"/>
      <c r="B24" s="57"/>
      <c r="G24" s="22" t="s">
        <v>363</v>
      </c>
      <c r="H24" s="22" t="s">
        <v>372</v>
      </c>
    </row>
    <row r="25" spans="1:8" x14ac:dyDescent="0.25">
      <c r="A25" s="57"/>
      <c r="B25" s="57"/>
    </row>
  </sheetData>
  <dataValidations count="3">
    <dataValidation type="list" allowBlank="1" showInputMessage="1" showErrorMessage="1" sqref="G14">
      <formula1>$A$22:$A$24</formula1>
    </dataValidation>
    <dataValidation type="list" allowBlank="1" showInputMessage="1" showErrorMessage="1" sqref="I13 Q1">
      <formula1>$B$3:$E$3</formula1>
    </dataValidation>
    <dataValidation type="list" allowBlank="1" showInputMessage="1" showErrorMessage="1" sqref="H14">
      <formula1>$A$4:$A$9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P3" sqref="P3"/>
    </sheetView>
  </sheetViews>
  <sheetFormatPr defaultRowHeight="15" x14ac:dyDescent="0.25"/>
  <cols>
    <col min="1" max="1" width="10.28515625" bestFit="1" customWidth="1"/>
    <col min="2" max="2" width="5.42578125" customWidth="1"/>
    <col min="3" max="3" width="4.28515625" customWidth="1"/>
    <col min="4" max="9" width="4.42578125" customWidth="1"/>
    <col min="10" max="10" width="3.7109375" customWidth="1"/>
    <col min="11" max="11" width="8.28515625" customWidth="1"/>
    <col min="12" max="12" width="4.140625" customWidth="1"/>
    <col min="13" max="13" width="10.42578125" customWidth="1"/>
    <col min="14" max="14" width="4.7109375" bestFit="1" customWidth="1"/>
  </cols>
  <sheetData>
    <row r="2" spans="1:16" x14ac:dyDescent="0.25">
      <c r="A2" s="61" t="s">
        <v>382</v>
      </c>
      <c r="B2" s="61"/>
      <c r="D2" s="61" t="s">
        <v>383</v>
      </c>
      <c r="E2" s="61"/>
      <c r="F2" s="61"/>
      <c r="G2" s="61"/>
      <c r="H2" s="61"/>
      <c r="J2" s="61" t="s">
        <v>384</v>
      </c>
      <c r="K2" s="61"/>
      <c r="M2" s="27" t="s">
        <v>381</v>
      </c>
      <c r="N2" s="27" t="s">
        <v>365</v>
      </c>
      <c r="O2" s="27" t="s">
        <v>385</v>
      </c>
    </row>
    <row r="3" spans="1:16" x14ac:dyDescent="0.25">
      <c r="A3" s="21" t="s">
        <v>367</v>
      </c>
      <c r="B3" s="21">
        <v>10</v>
      </c>
      <c r="D3" s="22" t="s">
        <v>367</v>
      </c>
      <c r="E3" s="22" t="s">
        <v>368</v>
      </c>
      <c r="F3" s="22" t="s">
        <v>386</v>
      </c>
      <c r="G3" s="22" t="s">
        <v>372</v>
      </c>
      <c r="H3" s="22" t="s">
        <v>342</v>
      </c>
      <c r="J3" s="23" t="s">
        <v>367</v>
      </c>
      <c r="K3" s="23">
        <v>3344</v>
      </c>
      <c r="M3" s="27" t="s">
        <v>382</v>
      </c>
      <c r="N3" t="s">
        <v>367</v>
      </c>
      <c r="O3" s="24">
        <f t="shared" ref="O3:O8" si="0">VLOOKUP(N3,CHOOSE(VLOOKUP(M3,A12:B14,2,0),A3:B7,D3:H4,J3:K17),2,0)</f>
        <v>10</v>
      </c>
      <c r="P3">
        <f>VLOOKUP(N3,CHOOSE(VLOOKUP(M3,A12:B14,2,0),A3:B7,D3:H4,J3:K17),2,0)</f>
        <v>10</v>
      </c>
    </row>
    <row r="4" spans="1:16" x14ac:dyDescent="0.25">
      <c r="A4" s="21" t="s">
        <v>368</v>
      </c>
      <c r="B4" s="21">
        <v>20</v>
      </c>
      <c r="D4" s="22">
        <v>111</v>
      </c>
      <c r="E4" s="22">
        <v>222</v>
      </c>
      <c r="F4" s="22">
        <v>333</v>
      </c>
      <c r="G4" s="22">
        <v>444</v>
      </c>
      <c r="H4" s="22">
        <v>555</v>
      </c>
      <c r="J4" s="23" t="s">
        <v>368</v>
      </c>
      <c r="K4" s="23">
        <v>11822</v>
      </c>
      <c r="M4" s="27" t="s">
        <v>383</v>
      </c>
      <c r="N4" t="s">
        <v>367</v>
      </c>
      <c r="O4" s="24" t="e">
        <f t="shared" si="0"/>
        <v>#N/A</v>
      </c>
      <c r="P4" t="e">
        <f t="shared" ref="P4:P8" si="1">VLOOKUP(N4,CHOOSE(VLOOKUP(M4,A13:B15,2,0),A4:B8,D4:H5,J4:K18),2,0)</f>
        <v>#N/A</v>
      </c>
    </row>
    <row r="5" spans="1:16" x14ac:dyDescent="0.25">
      <c r="A5" s="21" t="s">
        <v>386</v>
      </c>
      <c r="B5" s="21">
        <v>30</v>
      </c>
      <c r="J5" s="23" t="s">
        <v>386</v>
      </c>
      <c r="K5" s="23">
        <v>8777</v>
      </c>
      <c r="M5" s="27" t="s">
        <v>384</v>
      </c>
      <c r="N5" t="s">
        <v>367</v>
      </c>
      <c r="O5" s="24">
        <f t="shared" si="0"/>
        <v>1051</v>
      </c>
      <c r="P5">
        <f t="shared" si="1"/>
        <v>1051</v>
      </c>
    </row>
    <row r="6" spans="1:16" x14ac:dyDescent="0.25">
      <c r="A6" s="21" t="s">
        <v>372</v>
      </c>
      <c r="B6" s="21">
        <v>40</v>
      </c>
      <c r="J6" s="23" t="s">
        <v>372</v>
      </c>
      <c r="K6" s="23">
        <v>6569</v>
      </c>
      <c r="M6" s="27" t="s">
        <v>383</v>
      </c>
      <c r="N6" t="s">
        <v>368</v>
      </c>
      <c r="O6" s="24" t="e">
        <f t="shared" si="0"/>
        <v>#N/A</v>
      </c>
      <c r="P6" t="e">
        <f t="shared" si="1"/>
        <v>#N/A</v>
      </c>
    </row>
    <row r="7" spans="1:16" x14ac:dyDescent="0.25">
      <c r="A7" s="21" t="s">
        <v>342</v>
      </c>
      <c r="B7" s="21">
        <v>50</v>
      </c>
      <c r="J7" s="23" t="s">
        <v>342</v>
      </c>
      <c r="K7" s="23">
        <v>1924</v>
      </c>
      <c r="M7" s="27" t="s">
        <v>384</v>
      </c>
      <c r="N7" t="s">
        <v>368</v>
      </c>
      <c r="O7" s="24" t="e">
        <f t="shared" si="0"/>
        <v>#N/A</v>
      </c>
      <c r="P7" t="e">
        <f t="shared" si="1"/>
        <v>#N/A</v>
      </c>
    </row>
    <row r="8" spans="1:16" x14ac:dyDescent="0.25">
      <c r="J8" s="23" t="s">
        <v>367</v>
      </c>
      <c r="K8" s="23">
        <v>1051</v>
      </c>
      <c r="M8" s="27" t="s">
        <v>382</v>
      </c>
      <c r="N8" t="s">
        <v>372</v>
      </c>
      <c r="O8" s="24" t="e">
        <f t="shared" si="0"/>
        <v>#N/A</v>
      </c>
      <c r="P8" t="e">
        <f t="shared" si="1"/>
        <v>#N/A</v>
      </c>
    </row>
    <row r="9" spans="1:16" x14ac:dyDescent="0.25">
      <c r="J9" s="23" t="s">
        <v>368</v>
      </c>
      <c r="K9" s="23">
        <v>5557</v>
      </c>
    </row>
    <row r="10" spans="1:16" x14ac:dyDescent="0.25">
      <c r="J10" s="23" t="s">
        <v>386</v>
      </c>
      <c r="K10" s="23">
        <v>11166</v>
      </c>
    </row>
    <row r="11" spans="1:16" x14ac:dyDescent="0.25">
      <c r="J11" s="23" t="s">
        <v>372</v>
      </c>
      <c r="K11" s="23">
        <v>4088</v>
      </c>
    </row>
    <row r="12" spans="1:16" x14ac:dyDescent="0.25">
      <c r="A12" s="44" t="s">
        <v>382</v>
      </c>
      <c r="B12" s="44">
        <v>1</v>
      </c>
      <c r="J12" s="23" t="s">
        <v>342</v>
      </c>
      <c r="K12" s="23">
        <v>5716</v>
      </c>
    </row>
    <row r="13" spans="1:16" x14ac:dyDescent="0.25">
      <c r="A13" s="44" t="s">
        <v>383</v>
      </c>
      <c r="B13" s="44">
        <v>2</v>
      </c>
      <c r="J13" s="23" t="s">
        <v>367</v>
      </c>
      <c r="K13" s="23">
        <v>9424</v>
      </c>
    </row>
    <row r="14" spans="1:16" x14ac:dyDescent="0.25">
      <c r="A14" s="44" t="s">
        <v>384</v>
      </c>
      <c r="B14" s="44">
        <v>3</v>
      </c>
      <c r="J14" s="23" t="s">
        <v>368</v>
      </c>
      <c r="K14" s="23">
        <v>5274</v>
      </c>
    </row>
    <row r="15" spans="1:16" x14ac:dyDescent="0.25">
      <c r="J15" s="23" t="s">
        <v>386</v>
      </c>
      <c r="K15" s="23">
        <v>4074</v>
      </c>
    </row>
    <row r="16" spans="1:16" x14ac:dyDescent="0.25">
      <c r="J16" s="23" t="s">
        <v>372</v>
      </c>
      <c r="K16" s="23">
        <v>1092</v>
      </c>
    </row>
    <row r="17" spans="10:11" x14ac:dyDescent="0.25">
      <c r="J17" s="23" t="s">
        <v>342</v>
      </c>
      <c r="K17" s="23">
        <v>6931</v>
      </c>
    </row>
  </sheetData>
  <mergeCells count="3">
    <mergeCell ref="A2:B2"/>
    <mergeCell ref="D2:H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EX01</vt:lpstr>
      <vt:lpstr>EX02</vt:lpstr>
      <vt:lpstr>EX03</vt:lpstr>
      <vt:lpstr>EX04</vt:lpstr>
      <vt:lpstr>EX05</vt:lpstr>
      <vt:lpstr>EX06</vt:lpstr>
      <vt:lpstr>EX07</vt:lpstr>
      <vt:lpstr>Q1</vt:lpstr>
      <vt:lpstr>Q2</vt:lpstr>
      <vt:lpstr>EX08</vt:lpstr>
      <vt:lpstr>Sheet11</vt:lpstr>
      <vt:lpstr>Sheet2</vt:lpstr>
      <vt:lpstr>ex9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CH</dc:creator>
  <cp:lastModifiedBy>Admin</cp:lastModifiedBy>
  <dcterms:created xsi:type="dcterms:W3CDTF">2022-04-02T03:27:05Z</dcterms:created>
  <dcterms:modified xsi:type="dcterms:W3CDTF">2024-06-26T11:00:51Z</dcterms:modified>
</cp:coreProperties>
</file>