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C:\Users\joannekl\Box\Cost-effectiveness\Inputs\"/>
    </mc:Choice>
  </mc:AlternateContent>
  <xr:revisionPtr revIDLastSave="78" documentId="13_ncr:1_{05169173-E497-431D-86AA-8A340CD64360}" xr6:coauthVersionLast="47" xr6:coauthVersionMax="47" xr10:uidLastSave="{394E1327-8674-4498-8E48-46F59FF7381B}"/>
  <bookViews>
    <workbookView xWindow="23880" yWindow="-120" windowWidth="24240" windowHeight="13020" activeTab="6" xr2:uid="{00000000-000D-0000-FFFF-FFFF00000000}"/>
  </bookViews>
  <sheets>
    <sheet name="FinalTransition-Control" sheetId="1" r:id="rId1"/>
    <sheet name="FinalTransition-Intervention" sheetId="2" r:id="rId2"/>
    <sheet name="ActuarialTables" sheetId="3" r:id="rId3"/>
    <sheet name="AgeVector" sheetId="4" r:id="rId4"/>
    <sheet name="User reference sheet" sheetId="5" r:id="rId5"/>
    <sheet name="ReadingSheet" sheetId="6" r:id="rId6"/>
    <sheet name="FinalRewards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7" l="1"/>
  <c r="C65" i="1"/>
  <c r="F99" i="1"/>
  <c r="F90" i="1"/>
  <c r="F81" i="1"/>
  <c r="C25" i="1"/>
  <c r="I87" i="1"/>
  <c r="D59" i="1" l="1"/>
  <c r="C59" i="1"/>
  <c r="D57" i="1"/>
  <c r="C57" i="1"/>
  <c r="D55" i="1"/>
  <c r="C55" i="1"/>
  <c r="E97" i="1" l="1"/>
  <c r="E99" i="1"/>
  <c r="E98" i="1"/>
  <c r="E96" i="1"/>
  <c r="E92" i="1"/>
  <c r="E91" i="1"/>
  <c r="E90" i="1"/>
  <c r="E89" i="1"/>
  <c r="E88" i="1"/>
  <c r="E87" i="1"/>
  <c r="G79" i="1"/>
  <c r="E83" i="1"/>
  <c r="E82" i="1"/>
  <c r="E81" i="1"/>
  <c r="E80" i="1"/>
  <c r="E79" i="1"/>
  <c r="E78" i="1"/>
  <c r="F101" i="1"/>
  <c r="F94" i="1"/>
  <c r="F85" i="1"/>
  <c r="D100" i="1"/>
  <c r="C100" i="1"/>
  <c r="F100" i="1" s="1"/>
  <c r="D93" i="1"/>
  <c r="C93" i="1"/>
  <c r="F93" i="1" s="1"/>
  <c r="D84" i="1"/>
  <c r="C84" i="1"/>
  <c r="F84" i="1" s="1"/>
  <c r="F2" i="2"/>
  <c r="F2" i="1"/>
  <c r="C6" i="7"/>
  <c r="AF6" i="6"/>
  <c r="B23" i="7"/>
  <c r="B14" i="1"/>
  <c r="U65" i="1"/>
  <c r="B27" i="7"/>
  <c r="D2" i="7" s="1"/>
  <c r="D6" i="7" s="1"/>
  <c r="B6" i="7"/>
  <c r="AE6" i="6" s="1"/>
  <c r="D25" i="1" l="1"/>
  <c r="D28" i="1"/>
  <c r="C28" i="1"/>
  <c r="D31" i="1"/>
  <c r="C31" i="1"/>
  <c r="C33" i="1" s="1"/>
  <c r="C27" i="1"/>
  <c r="C34" i="1"/>
  <c r="E2" i="7"/>
  <c r="B3" i="7"/>
  <c r="C3" i="7"/>
  <c r="B68" i="1" l="1"/>
  <c r="D3" i="7"/>
  <c r="C17" i="7"/>
  <c r="C16" i="7"/>
  <c r="C15" i="7"/>
  <c r="B70" i="1"/>
  <c r="B69" i="1"/>
  <c r="G97" i="1"/>
  <c r="AD5" i="6"/>
  <c r="AD4" i="6"/>
  <c r="C20" i="7"/>
  <c r="C19" i="7"/>
  <c r="C18" i="7"/>
  <c r="G78" i="1"/>
  <c r="C2" i="7"/>
  <c r="AF2" i="6" s="1"/>
  <c r="C67" i="1"/>
  <c r="C66" i="1"/>
  <c r="E14" i="7"/>
  <c r="C14" i="7"/>
  <c r="AL4" i="6" s="1"/>
  <c r="E13" i="7"/>
  <c r="AN3" i="6" s="1"/>
  <c r="C13" i="7"/>
  <c r="AL3" i="6" s="1"/>
  <c r="E12" i="7"/>
  <c r="AN2" i="6" s="1"/>
  <c r="C12" i="7"/>
  <c r="E11" i="7"/>
  <c r="AN1" i="6" s="1"/>
  <c r="D11" i="7"/>
  <c r="AM1" i="6" s="1"/>
  <c r="C11" i="7"/>
  <c r="AL1" i="6" s="1"/>
  <c r="B11" i="7"/>
  <c r="AK1" i="6" s="1"/>
  <c r="E7" i="7"/>
  <c r="AH7" i="6" s="1"/>
  <c r="AP161" i="6"/>
  <c r="AP160" i="6"/>
  <c r="AP159" i="6"/>
  <c r="AP158" i="6"/>
  <c r="AP157" i="6"/>
  <c r="AP156" i="6"/>
  <c r="AP155" i="6"/>
  <c r="AP154" i="6"/>
  <c r="AP153" i="6"/>
  <c r="AP152" i="6"/>
  <c r="AP151" i="6"/>
  <c r="AP150" i="6"/>
  <c r="AP149" i="6"/>
  <c r="AP148" i="6"/>
  <c r="AP147" i="6"/>
  <c r="AP146" i="6"/>
  <c r="AP145" i="6"/>
  <c r="AP144" i="6"/>
  <c r="AP143" i="6"/>
  <c r="AP142" i="6"/>
  <c r="AP141" i="6"/>
  <c r="AP140" i="6"/>
  <c r="AP139" i="6"/>
  <c r="AP138" i="6"/>
  <c r="AP137" i="6"/>
  <c r="AP136" i="6"/>
  <c r="AP135" i="6"/>
  <c r="AP134" i="6"/>
  <c r="AP133" i="6"/>
  <c r="AP132" i="6"/>
  <c r="AP131" i="6"/>
  <c r="AP130" i="6"/>
  <c r="AP129" i="6"/>
  <c r="AP128" i="6"/>
  <c r="AP127" i="6"/>
  <c r="AP126" i="6"/>
  <c r="AP125" i="6"/>
  <c r="AP124" i="6"/>
  <c r="AP123" i="6"/>
  <c r="AP122" i="6"/>
  <c r="AP121" i="6"/>
  <c r="AP120" i="6"/>
  <c r="AP119" i="6"/>
  <c r="AP118" i="6"/>
  <c r="AP117" i="6"/>
  <c r="AP116" i="6"/>
  <c r="AP115" i="6"/>
  <c r="AP114" i="6"/>
  <c r="AP113" i="6"/>
  <c r="AP112" i="6"/>
  <c r="AP111" i="6"/>
  <c r="AP110" i="6"/>
  <c r="AP109" i="6"/>
  <c r="AP108" i="6"/>
  <c r="AP107" i="6"/>
  <c r="AP106" i="6"/>
  <c r="AP105" i="6"/>
  <c r="AP104" i="6"/>
  <c r="AP103" i="6"/>
  <c r="AP102" i="6"/>
  <c r="AP101" i="6"/>
  <c r="AP100" i="6"/>
  <c r="AP99" i="6"/>
  <c r="AP98" i="6"/>
  <c r="AP97" i="6"/>
  <c r="AP96" i="6"/>
  <c r="AP95" i="6"/>
  <c r="AP94" i="6"/>
  <c r="AP93" i="6"/>
  <c r="AP92" i="6"/>
  <c r="AP91" i="6"/>
  <c r="AP90" i="6"/>
  <c r="AP89" i="6"/>
  <c r="AP88" i="6"/>
  <c r="AP87" i="6"/>
  <c r="AP86" i="6"/>
  <c r="AP85" i="6"/>
  <c r="AP84" i="6"/>
  <c r="V13" i="6"/>
  <c r="U13" i="6"/>
  <c r="Q13" i="6"/>
  <c r="P13" i="6"/>
  <c r="V12" i="6"/>
  <c r="U12" i="6"/>
  <c r="Q12" i="6"/>
  <c r="P12" i="6"/>
  <c r="V11" i="6"/>
  <c r="U11" i="6"/>
  <c r="Q11" i="6"/>
  <c r="P11" i="6"/>
  <c r="AH10" i="6"/>
  <c r="AG10" i="6"/>
  <c r="AF10" i="6"/>
  <c r="AE10" i="6"/>
  <c r="AD10" i="6"/>
  <c r="W10" i="6"/>
  <c r="V10" i="6"/>
  <c r="U10" i="6"/>
  <c r="Q10" i="6"/>
  <c r="P10" i="6"/>
  <c r="AH9" i="6"/>
  <c r="AG9" i="6"/>
  <c r="AF9" i="6"/>
  <c r="AE9" i="6"/>
  <c r="AD9" i="6"/>
  <c r="V9" i="6"/>
  <c r="U9" i="6"/>
  <c r="S9" i="6"/>
  <c r="R9" i="6"/>
  <c r="Q9" i="6"/>
  <c r="P9" i="6"/>
  <c r="AH8" i="6"/>
  <c r="AG8" i="6"/>
  <c r="AF8" i="6"/>
  <c r="AE8" i="6"/>
  <c r="AD8" i="6"/>
  <c r="V8" i="6"/>
  <c r="U8" i="6"/>
  <c r="S8" i="6"/>
  <c r="R8" i="6"/>
  <c r="Q8" i="6"/>
  <c r="P8" i="6"/>
  <c r="H8" i="6"/>
  <c r="G8" i="6"/>
  <c r="F8" i="6"/>
  <c r="E8" i="6"/>
  <c r="D8" i="6"/>
  <c r="C8" i="6"/>
  <c r="B8" i="6"/>
  <c r="A8" i="6"/>
  <c r="AG7" i="6"/>
  <c r="AF7" i="6"/>
  <c r="AE7" i="6"/>
  <c r="AD7" i="6"/>
  <c r="X7" i="6"/>
  <c r="W7" i="6"/>
  <c r="V7" i="6"/>
  <c r="U7" i="6"/>
  <c r="Q7" i="6"/>
  <c r="P7" i="6"/>
  <c r="H7" i="6"/>
  <c r="G7" i="6"/>
  <c r="F7" i="6"/>
  <c r="E7" i="6"/>
  <c r="D7" i="6"/>
  <c r="C7" i="6"/>
  <c r="B7" i="6"/>
  <c r="A7" i="6"/>
  <c r="AD6" i="6"/>
  <c r="V6" i="6"/>
  <c r="U6" i="6"/>
  <c r="S6" i="6"/>
  <c r="R6" i="6"/>
  <c r="Q6" i="6"/>
  <c r="P6" i="6"/>
  <c r="N6" i="6"/>
  <c r="M6" i="6"/>
  <c r="F6" i="6"/>
  <c r="E6" i="6"/>
  <c r="D6" i="6"/>
  <c r="A6" i="6"/>
  <c r="V5" i="6"/>
  <c r="U5" i="6"/>
  <c r="S5" i="6"/>
  <c r="R5" i="6"/>
  <c r="Q5" i="6"/>
  <c r="P5" i="6"/>
  <c r="N5" i="6"/>
  <c r="M5" i="6"/>
  <c r="K5" i="6"/>
  <c r="J5" i="6"/>
  <c r="H5" i="6"/>
  <c r="F5" i="6"/>
  <c r="D5" i="6"/>
  <c r="B5" i="6"/>
  <c r="A5" i="6"/>
  <c r="AM4" i="6"/>
  <c r="AK4" i="6"/>
  <c r="AJ4" i="6"/>
  <c r="AA4" i="6"/>
  <c r="Z4" i="6"/>
  <c r="X4" i="6"/>
  <c r="W4" i="6"/>
  <c r="V4" i="6"/>
  <c r="U4" i="6"/>
  <c r="Q4" i="6"/>
  <c r="N4" i="6"/>
  <c r="M4" i="6"/>
  <c r="J4" i="6"/>
  <c r="H4" i="6"/>
  <c r="F4" i="6"/>
  <c r="E4" i="6"/>
  <c r="C4" i="6"/>
  <c r="B4" i="6"/>
  <c r="A4" i="6"/>
  <c r="AM3" i="6"/>
  <c r="AK3" i="6"/>
  <c r="AJ3" i="6"/>
  <c r="AD3" i="6"/>
  <c r="AA3" i="6"/>
  <c r="Z3" i="6"/>
  <c r="V3" i="6"/>
  <c r="U3" i="6"/>
  <c r="S3" i="6"/>
  <c r="R3" i="6"/>
  <c r="Q3" i="6"/>
  <c r="N3" i="6"/>
  <c r="M3" i="6"/>
  <c r="K3" i="6"/>
  <c r="J3" i="6"/>
  <c r="H3" i="6"/>
  <c r="F3" i="6"/>
  <c r="C3" i="6"/>
  <c r="B3" i="6"/>
  <c r="A3" i="6"/>
  <c r="AM2" i="6"/>
  <c r="AK2" i="6"/>
  <c r="AJ2" i="6"/>
  <c r="AG2" i="6"/>
  <c r="AE2" i="6"/>
  <c r="AD2" i="6"/>
  <c r="AA2" i="6"/>
  <c r="Z2" i="6"/>
  <c r="V2" i="6"/>
  <c r="U2" i="6"/>
  <c r="S2" i="6"/>
  <c r="R2" i="6"/>
  <c r="Q2" i="6"/>
  <c r="P2" i="6"/>
  <c r="N2" i="6"/>
  <c r="M2" i="6"/>
  <c r="J2" i="6"/>
  <c r="E2" i="6"/>
  <c r="D2" i="6"/>
  <c r="A2" i="6"/>
  <c r="AP1" i="6"/>
  <c r="AJ1" i="6"/>
  <c r="AH1" i="6"/>
  <c r="AG1" i="6"/>
  <c r="AF1" i="6"/>
  <c r="AE1" i="6"/>
  <c r="AD1" i="6"/>
  <c r="AB1" i="6"/>
  <c r="AA1" i="6"/>
  <c r="Z1" i="6"/>
  <c r="X1" i="6"/>
  <c r="W1" i="6"/>
  <c r="V1" i="6"/>
  <c r="U1" i="6"/>
  <c r="S1" i="6"/>
  <c r="R1" i="6"/>
  <c r="Q1" i="6"/>
  <c r="P1" i="6"/>
  <c r="N1" i="6"/>
  <c r="M1" i="6"/>
  <c r="K1" i="6"/>
  <c r="J1" i="6"/>
  <c r="H1" i="6"/>
  <c r="G1" i="6"/>
  <c r="F1" i="6"/>
  <c r="E1" i="6"/>
  <c r="D1" i="6"/>
  <c r="C1" i="6"/>
  <c r="B1" i="6"/>
  <c r="A1" i="6"/>
  <c r="T86" i="5"/>
  <c r="S86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Q9" i="5"/>
  <c r="M9" i="5"/>
  <c r="Q8" i="5"/>
  <c r="M8" i="5"/>
  <c r="Q7" i="5"/>
  <c r="M7" i="5"/>
  <c r="Q6" i="5"/>
  <c r="M6" i="5"/>
  <c r="Q5" i="5"/>
  <c r="M5" i="5"/>
  <c r="Q4" i="5"/>
  <c r="M4" i="5"/>
  <c r="Q3" i="5"/>
  <c r="M3" i="5"/>
  <c r="Q2" i="5"/>
  <c r="M2" i="5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3" i="4"/>
  <c r="I8" i="2"/>
  <c r="I7" i="2"/>
  <c r="H2" i="2"/>
  <c r="H6" i="2" s="1"/>
  <c r="G96" i="1"/>
  <c r="G88" i="1"/>
  <c r="G87" i="1"/>
  <c r="F65" i="1"/>
  <c r="D58" i="1"/>
  <c r="H58" i="1" s="1"/>
  <c r="C58" i="1"/>
  <c r="G58" i="1" s="1"/>
  <c r="D56" i="1"/>
  <c r="H56" i="1" s="1"/>
  <c r="C56" i="1"/>
  <c r="G56" i="1" s="1"/>
  <c r="D54" i="1"/>
  <c r="C54" i="1"/>
  <c r="G54" i="1" s="1"/>
  <c r="D48" i="1"/>
  <c r="X10" i="6" s="1"/>
  <c r="C35" i="1"/>
  <c r="R12" i="6" s="1"/>
  <c r="D33" i="1"/>
  <c r="H31" i="1" s="1"/>
  <c r="R10" i="6"/>
  <c r="D30" i="1"/>
  <c r="S7" i="6" s="1"/>
  <c r="C30" i="1"/>
  <c r="R7" i="6" s="1"/>
  <c r="D27" i="1"/>
  <c r="R4" i="6"/>
  <c r="G25" i="1"/>
  <c r="K4" i="6"/>
  <c r="B12" i="1"/>
  <c r="C2" i="1" s="1"/>
  <c r="C6" i="1" s="1"/>
  <c r="C6" i="6" s="1"/>
  <c r="I8" i="1"/>
  <c r="I7" i="1"/>
  <c r="H2" i="1"/>
  <c r="F2" i="6"/>
  <c r="R65" i="1" l="1"/>
  <c r="D34" i="1"/>
  <c r="D36" i="1"/>
  <c r="H28" i="1"/>
  <c r="B4" i="7"/>
  <c r="AE4" i="6" s="1"/>
  <c r="C51" i="1"/>
  <c r="W13" i="6" s="1"/>
  <c r="B72" i="1"/>
  <c r="C69" i="1"/>
  <c r="C72" i="1"/>
  <c r="C70" i="1"/>
  <c r="F68" i="1"/>
  <c r="H25" i="1"/>
  <c r="C71" i="1"/>
  <c r="D4" i="7"/>
  <c r="AB3" i="6"/>
  <c r="R66" i="1"/>
  <c r="B71" i="1"/>
  <c r="C73" i="1"/>
  <c r="AB4" i="6"/>
  <c r="R67" i="1"/>
  <c r="B73" i="1"/>
  <c r="C68" i="1"/>
  <c r="E3" i="7"/>
  <c r="AH2" i="6"/>
  <c r="H2" i="6"/>
  <c r="H6" i="1"/>
  <c r="G28" i="1"/>
  <c r="G31" i="1"/>
  <c r="C36" i="1"/>
  <c r="R13" i="6" s="1"/>
  <c r="S4" i="6"/>
  <c r="AL2" i="6"/>
  <c r="AN4" i="6"/>
  <c r="AG6" i="6"/>
  <c r="AE3" i="6"/>
  <c r="G65" i="1"/>
  <c r="S13" i="6"/>
  <c r="E3" i="2"/>
  <c r="D3" i="2" s="1"/>
  <c r="D35" i="1"/>
  <c r="G3" i="2" s="1"/>
  <c r="AB2" i="6"/>
  <c r="C2" i="6"/>
  <c r="R11" i="6"/>
  <c r="G2" i="1"/>
  <c r="AG3" i="6"/>
  <c r="G3" i="1"/>
  <c r="G3" i="6" s="1"/>
  <c r="K2" i="6"/>
  <c r="C2" i="2"/>
  <c r="C6" i="2" s="1"/>
  <c r="S10" i="6"/>
  <c r="G2" i="2"/>
  <c r="G6" i="2" s="1"/>
  <c r="E3" i="1"/>
  <c r="H54" i="1"/>
  <c r="D61" i="1" l="1"/>
  <c r="D60" i="1"/>
  <c r="D41" i="1"/>
  <c r="C41" i="1"/>
  <c r="D44" i="1"/>
  <c r="C44" i="1"/>
  <c r="D47" i="1"/>
  <c r="C47" i="1"/>
  <c r="C5" i="7"/>
  <c r="AF5" i="6" s="1"/>
  <c r="E4" i="7"/>
  <c r="I3" i="2"/>
  <c r="C60" i="1"/>
  <c r="D4" i="1" s="1"/>
  <c r="D4" i="6" s="1"/>
  <c r="V65" i="1"/>
  <c r="E5" i="7"/>
  <c r="AH5" i="6" s="1"/>
  <c r="C5" i="1"/>
  <c r="C5" i="6" s="1"/>
  <c r="G68" i="1"/>
  <c r="D51" i="1"/>
  <c r="C5" i="2" s="1"/>
  <c r="G4" i="2"/>
  <c r="G71" i="1"/>
  <c r="B6" i="2"/>
  <c r="I6" i="2" s="1"/>
  <c r="B5" i="7"/>
  <c r="AE5" i="6" s="1"/>
  <c r="D5" i="7"/>
  <c r="AG5" i="6" s="1"/>
  <c r="C61" i="1"/>
  <c r="G4" i="1" s="1"/>
  <c r="G4" i="6" s="1"/>
  <c r="F71" i="1"/>
  <c r="C4" i="7"/>
  <c r="AF4" i="6" s="1"/>
  <c r="D4" i="2"/>
  <c r="C10" i="1"/>
  <c r="G6" i="1"/>
  <c r="G6" i="6" s="1"/>
  <c r="H6" i="6"/>
  <c r="G34" i="1"/>
  <c r="AH3" i="6"/>
  <c r="AH6" i="6"/>
  <c r="AF3" i="6"/>
  <c r="S11" i="6"/>
  <c r="H34" i="1"/>
  <c r="S12" i="6"/>
  <c r="C2" i="3"/>
  <c r="G2" i="6"/>
  <c r="E3" i="6"/>
  <c r="D3" i="1"/>
  <c r="B2" i="1"/>
  <c r="B2" i="2"/>
  <c r="I2" i="2" s="1"/>
  <c r="AG4" i="6"/>
  <c r="D50" i="1" l="1"/>
  <c r="G5" i="2" s="1"/>
  <c r="C46" i="1"/>
  <c r="W9" i="6"/>
  <c r="X9" i="6"/>
  <c r="D46" i="1"/>
  <c r="W6" i="6"/>
  <c r="C43" i="1"/>
  <c r="W3" i="6"/>
  <c r="C40" i="1"/>
  <c r="C50" i="1"/>
  <c r="X6" i="6"/>
  <c r="D43" i="1"/>
  <c r="X3" i="6"/>
  <c r="D40" i="1"/>
  <c r="I4" i="2"/>
  <c r="X13" i="6"/>
  <c r="I4" i="1"/>
  <c r="G60" i="1"/>
  <c r="X12" i="6"/>
  <c r="H60" i="1"/>
  <c r="B6" i="1"/>
  <c r="B6" i="6" s="1"/>
  <c r="AH4" i="6"/>
  <c r="I2" i="1"/>
  <c r="B2" i="6"/>
  <c r="AP2" i="6"/>
  <c r="C3" i="3"/>
  <c r="D3" i="6"/>
  <c r="I3" i="1"/>
  <c r="C49" i="1" l="1"/>
  <c r="D49" i="1"/>
  <c r="W5" i="6"/>
  <c r="G43" i="1"/>
  <c r="X2" i="6"/>
  <c r="H40" i="1"/>
  <c r="W12" i="6"/>
  <c r="G5" i="1"/>
  <c r="G5" i="6" s="1"/>
  <c r="H43" i="1"/>
  <c r="X5" i="6"/>
  <c r="W2" i="6"/>
  <c r="G40" i="1"/>
  <c r="H46" i="1"/>
  <c r="X8" i="6"/>
  <c r="G46" i="1"/>
  <c r="W8" i="6"/>
  <c r="I6" i="1"/>
  <c r="C4" i="3"/>
  <c r="AP3" i="6"/>
  <c r="G49" i="1" l="1"/>
  <c r="W11" i="6"/>
  <c r="E5" i="1"/>
  <c r="X11" i="6"/>
  <c r="E5" i="2"/>
  <c r="I5" i="2" s="1"/>
  <c r="H49" i="1"/>
  <c r="AP4" i="6"/>
  <c r="C5" i="3"/>
  <c r="E5" i="6" l="1"/>
  <c r="I5" i="1"/>
  <c r="C6" i="3"/>
  <c r="AP5" i="6"/>
  <c r="C7" i="3" l="1"/>
  <c r="AP6" i="6"/>
  <c r="C8" i="3" l="1"/>
  <c r="AP7" i="6"/>
  <c r="C9" i="3" l="1"/>
  <c r="AP8" i="6"/>
  <c r="C10" i="3" l="1"/>
  <c r="AP9" i="6"/>
  <c r="C11" i="3" l="1"/>
  <c r="AP10" i="6"/>
  <c r="AP11" i="6" l="1"/>
  <c r="C12" i="3"/>
  <c r="AP12" i="6" l="1"/>
  <c r="C13" i="3"/>
  <c r="C14" i="3" l="1"/>
  <c r="AP13" i="6"/>
  <c r="C15" i="3" l="1"/>
  <c r="AP14" i="6"/>
  <c r="AP15" i="6" l="1"/>
  <c r="C16" i="3"/>
  <c r="AP16" i="6" l="1"/>
  <c r="C17" i="3"/>
  <c r="AP17" i="6" l="1"/>
  <c r="C18" i="3"/>
  <c r="AP18" i="6" l="1"/>
  <c r="C19" i="3"/>
  <c r="AP19" i="6" l="1"/>
  <c r="C20" i="3"/>
  <c r="AP20" i="6" l="1"/>
  <c r="C21" i="3"/>
  <c r="AP21" i="6" l="1"/>
  <c r="C22" i="3"/>
  <c r="AP22" i="6" l="1"/>
  <c r="C23" i="3"/>
  <c r="AP23" i="6" l="1"/>
  <c r="C24" i="3"/>
  <c r="C25" i="3" l="1"/>
  <c r="AP24" i="6"/>
  <c r="AP25" i="6" l="1"/>
  <c r="C26" i="3"/>
  <c r="C27" i="3" l="1"/>
  <c r="AP26" i="6"/>
  <c r="C28" i="3" l="1"/>
  <c r="AP27" i="6"/>
  <c r="C29" i="3" l="1"/>
  <c r="AP28" i="6"/>
  <c r="C30" i="3" l="1"/>
  <c r="AP29" i="6"/>
  <c r="C31" i="3" l="1"/>
  <c r="AP30" i="6"/>
  <c r="C32" i="3" l="1"/>
  <c r="AP31" i="6"/>
  <c r="C33" i="3" l="1"/>
  <c r="AP32" i="6"/>
  <c r="AP33" i="6" l="1"/>
  <c r="C34" i="3"/>
  <c r="C35" i="3" l="1"/>
  <c r="AP34" i="6"/>
  <c r="AP35" i="6" l="1"/>
  <c r="C36" i="3"/>
  <c r="AP36" i="6" l="1"/>
  <c r="C37" i="3"/>
  <c r="AP37" i="6" l="1"/>
  <c r="C38" i="3"/>
  <c r="AP38" i="6" l="1"/>
  <c r="C39" i="3"/>
  <c r="AP39" i="6" l="1"/>
  <c r="C40" i="3"/>
  <c r="AP40" i="6" l="1"/>
  <c r="C41" i="3"/>
  <c r="AP41" i="6" l="1"/>
  <c r="C42" i="3"/>
  <c r="AP42" i="6" l="1"/>
  <c r="C43" i="3"/>
  <c r="AP43" i="6" l="1"/>
  <c r="C44" i="3"/>
  <c r="C45" i="3" l="1"/>
  <c r="AP44" i="6"/>
  <c r="C46" i="3" l="1"/>
  <c r="AP45" i="6"/>
  <c r="C47" i="3" l="1"/>
  <c r="AP46" i="6"/>
  <c r="C48" i="3" l="1"/>
  <c r="AP47" i="6"/>
  <c r="C49" i="3" l="1"/>
  <c r="AP48" i="6"/>
  <c r="C50" i="3" l="1"/>
  <c r="AP49" i="6"/>
  <c r="C51" i="3" l="1"/>
  <c r="AP50" i="6"/>
  <c r="C52" i="3" l="1"/>
  <c r="AP51" i="6"/>
  <c r="AP52" i="6" l="1"/>
  <c r="C53" i="3"/>
  <c r="AP53" i="6" l="1"/>
  <c r="C54" i="3"/>
  <c r="AP54" i="6" l="1"/>
  <c r="C55" i="3"/>
  <c r="AP55" i="6" l="1"/>
  <c r="C56" i="3"/>
  <c r="AP56" i="6" l="1"/>
  <c r="C57" i="3"/>
  <c r="AP57" i="6" l="1"/>
  <c r="C58" i="3"/>
  <c r="AP58" i="6" l="1"/>
  <c r="C59" i="3"/>
  <c r="AP59" i="6" l="1"/>
  <c r="C60" i="3"/>
  <c r="AP60" i="6" l="1"/>
  <c r="C61" i="3"/>
  <c r="AP61" i="6" l="1"/>
  <c r="C62" i="3"/>
  <c r="AP62" i="6" l="1"/>
  <c r="C63" i="3"/>
  <c r="AP63" i="6" l="1"/>
  <c r="C64" i="3"/>
  <c r="C65" i="3" l="1"/>
  <c r="AP64" i="6"/>
  <c r="C66" i="3" l="1"/>
  <c r="AP65" i="6"/>
  <c r="C67" i="3" l="1"/>
  <c r="AP66" i="6"/>
  <c r="C68" i="3" l="1"/>
  <c r="AP67" i="6"/>
  <c r="C69" i="3" l="1"/>
  <c r="AP68" i="6"/>
  <c r="C70" i="3" l="1"/>
  <c r="AP69" i="6"/>
  <c r="C71" i="3" l="1"/>
  <c r="AP70" i="6"/>
  <c r="C72" i="3" l="1"/>
  <c r="AP71" i="6"/>
  <c r="C73" i="3" l="1"/>
  <c r="AP72" i="6"/>
  <c r="AP73" i="6" l="1"/>
  <c r="C74" i="3"/>
  <c r="C75" i="3" l="1"/>
  <c r="AP74" i="6"/>
  <c r="AP75" i="6" l="1"/>
  <c r="C76" i="3"/>
  <c r="AP76" i="6" l="1"/>
  <c r="C77" i="3"/>
  <c r="AP77" i="6" l="1"/>
  <c r="C78" i="3"/>
  <c r="AP78" i="6" l="1"/>
  <c r="C79" i="3"/>
  <c r="AP79" i="6" l="1"/>
  <c r="C80" i="3"/>
  <c r="AP80" i="6" l="1"/>
  <c r="C81" i="3"/>
  <c r="AP81" i="6" l="1"/>
  <c r="C82" i="3"/>
  <c r="AP82" i="6" l="1"/>
  <c r="C83" i="3"/>
  <c r="AP83" i="6" s="1"/>
</calcChain>
</file>

<file path=xl/sharedStrings.xml><?xml version="1.0" encoding="utf-8"?>
<sst xmlns="http://schemas.openxmlformats.org/spreadsheetml/2006/main" count="240" uniqueCount="132">
  <si>
    <t>Control Matrix</t>
  </si>
  <si>
    <t>MASLD</t>
  </si>
  <si>
    <t>HCC</t>
  </si>
  <si>
    <t>Untreated</t>
  </si>
  <si>
    <t xml:space="preserve">Treated </t>
  </si>
  <si>
    <t>False Positive HCC</t>
  </si>
  <si>
    <t>Death</t>
  </si>
  <si>
    <t>Cirrhosis</t>
  </si>
  <si>
    <t>Check</t>
  </si>
  <si>
    <t>&lt;&lt; second is HCC incidence, last cirrhosis transition rate</t>
  </si>
  <si>
    <t>&lt;&lt; first is recurrence, third blended death rate</t>
  </si>
  <si>
    <t>&lt;&lt; terminal state, as we censor</t>
  </si>
  <si>
    <t>MALSD Incidence Rates</t>
  </si>
  <si>
    <t>MASLD to HCC</t>
  </si>
  <si>
    <t>&lt;&lt; impacted by undiagnosed cirrhosis rate</t>
  </si>
  <si>
    <t>MASLD to Death</t>
  </si>
  <si>
    <t>MALSD to Cirrhosis</t>
  </si>
  <si>
    <t>Cirrhosis Underdiagnosis Rate in MASLD</t>
  </si>
  <si>
    <t>Rate</t>
  </si>
  <si>
    <t>&lt;&lt; underdiagnosis rate</t>
  </si>
  <si>
    <t>MALSD to HCC for UD</t>
  </si>
  <si>
    <t>MALSD to HCC for non-cirrhotic</t>
  </si>
  <si>
    <t>MALSD to Death for UD</t>
  </si>
  <si>
    <t>MALSD to Death for non-cirrhotic</t>
  </si>
  <si>
    <t>HCC Outcomes Rates</t>
  </si>
  <si>
    <t>Control</t>
  </si>
  <si>
    <t>Screen</t>
  </si>
  <si>
    <t>CHECK</t>
  </si>
  <si>
    <t>Early</t>
  </si>
  <si>
    <t>Treated</t>
  </si>
  <si>
    <t>Intermediate</t>
  </si>
  <si>
    <t>Late</t>
  </si>
  <si>
    <t>Weighted</t>
  </si>
  <si>
    <t>Treated Outcomes Rates</t>
  </si>
  <si>
    <t>Treated After Early</t>
  </si>
  <si>
    <t>Treated After Intermediate</t>
  </si>
  <si>
    <t>Treated After Late</t>
  </si>
  <si>
    <t>Untreated Outcomes Rates</t>
  </si>
  <si>
    <t>Untreated After Early</t>
  </si>
  <si>
    <t>Untreated After Intermediate</t>
  </si>
  <si>
    <t>Untreated After Late</t>
  </si>
  <si>
    <t>HCC Distribution</t>
  </si>
  <si>
    <t>Screen (raw)</t>
  </si>
  <si>
    <t>Screening adherence rate:</t>
  </si>
  <si>
    <t>control</t>
  </si>
  <si>
    <t>intervention</t>
  </si>
  <si>
    <t>&lt;&lt; Use this to weigh the cost, utility, and transitions from the HCC node</t>
  </si>
  <si>
    <t>Early - Treated</t>
  </si>
  <si>
    <t>&lt;&lt; Use this to weigh the cost, utility, and transitions from the treated HCC node</t>
  </si>
  <si>
    <t>Intermediate - Treated</t>
  </si>
  <si>
    <t>Late - Treated</t>
  </si>
  <si>
    <t>Early - Untreated</t>
  </si>
  <si>
    <t>&lt;&lt; Use this to weigh the cost, utility, and transitions from the untreated HCC node</t>
  </si>
  <si>
    <t>Intermediate - Untreated</t>
  </si>
  <si>
    <t>Late - Untreated</t>
  </si>
  <si>
    <t>Annual Death Rate by Treatment and HCC stage</t>
  </si>
  <si>
    <t xml:space="preserve"> Annual Death %</t>
  </si>
  <si>
    <t>% Receiving this treatment (no cirrhosis)</t>
  </si>
  <si>
    <t>% Receiving this treatment (with cirrhosis)</t>
  </si>
  <si>
    <t>Weighed Annual Death %</t>
  </si>
  <si>
    <t>Total Weighed Annual Death %</t>
  </si>
  <si>
    <t>Early stage HCC </t>
  </si>
  <si>
    <t>After Transplant </t>
  </si>
  <si>
    <t>For treated to death:</t>
  </si>
  <si>
    <t>After resection </t>
  </si>
  <si>
    <t>After TACE </t>
  </si>
  <si>
    <t>After ablation </t>
  </si>
  <si>
    <t>After systemic chemotherapy </t>
  </si>
  <si>
    <t>After radiotherapy </t>
  </si>
  <si>
    <t>Total treated </t>
  </si>
  <si>
    <t>Total treated %:</t>
  </si>
  <si>
    <t>Untreated </t>
  </si>
  <si>
    <t>Total untreated %:</t>
  </si>
  <si>
    <t>Intermediate stage HCC </t>
  </si>
  <si>
    <t xml:space="preserve">Weighed LT %: </t>
  </si>
  <si>
    <t>Late stage HCC </t>
  </si>
  <si>
    <t>Intervention Matrix</t>
  </si>
  <si>
    <t>ID</t>
  </si>
  <si>
    <t>Probability of death (paste from User Reference Sheet)</t>
  </si>
  <si>
    <t>Adjusted Prob of  death</t>
  </si>
  <si>
    <t>&lt;&lt; MASLD at 18</t>
  </si>
  <si>
    <t>4B</t>
  </si>
  <si>
    <t>Age</t>
  </si>
  <si>
    <t>Proportion</t>
  </si>
  <si>
    <t>t</t>
  </si>
  <si>
    <t>Male</t>
  </si>
  <si>
    <t>Female</t>
  </si>
  <si>
    <t>For use in ActuarialTables and AgeVector sheets &gt;&gt;</t>
  </si>
  <si>
    <t>Prob of death (Male)</t>
  </si>
  <si>
    <t>Prob of death (Female)</t>
  </si>
  <si>
    <t>Prob of death (averaged M+F)</t>
  </si>
  <si>
    <t>Age distributions from Truven</t>
  </si>
  <si>
    <t>Base Case Age Distribution</t>
  </si>
  <si>
    <t>&gt;60  Age distribution</t>
  </si>
  <si>
    <t>age</t>
  </si>
  <si>
    <t>Number of</t>
  </si>
  <si>
    <t>Life</t>
  </si>
  <si>
    <t>18-30</t>
  </si>
  <si>
    <t>probability a</t>
  </si>
  <si>
    <t>lives b</t>
  </si>
  <si>
    <t>expectancy</t>
  </si>
  <si>
    <t>31-40</t>
  </si>
  <si>
    <t>41-50</t>
  </si>
  <si>
    <t>51-60</t>
  </si>
  <si>
    <t>61-70</t>
  </si>
  <si>
    <t>71-80</t>
  </si>
  <si>
    <t>81-90</t>
  </si>
  <si>
    <t>91-100</t>
  </si>
  <si>
    <t>&amp;&amp;</t>
  </si>
  <si>
    <t>Cost/Utility Matrix</t>
  </si>
  <si>
    <t>Control Cost</t>
  </si>
  <si>
    <t>Intervention Cost</t>
  </si>
  <si>
    <t xml:space="preserve">Control Utility </t>
  </si>
  <si>
    <t>Intervention Utility</t>
  </si>
  <si>
    <t>HCC Stages Cost/Utility</t>
  </si>
  <si>
    <t>HCC early</t>
  </si>
  <si>
    <t>HCC intermediate</t>
  </si>
  <si>
    <t>HCC late</t>
  </si>
  <si>
    <t>HCC early - TREATED</t>
  </si>
  <si>
    <t>HCC intermediate  - TREATED</t>
  </si>
  <si>
    <t>HCC late - TREATED</t>
  </si>
  <si>
    <t>HCC early - UNTREATED</t>
  </si>
  <si>
    <t>HCC intermediate - UNTREATED</t>
  </si>
  <si>
    <t>HCC late - UNTREATED</t>
  </si>
  <si>
    <t>Cost (adjusted for screening adherence)</t>
  </si>
  <si>
    <t>Cost (raw)</t>
  </si>
  <si>
    <t>US/AFP biannual screening</t>
  </si>
  <si>
    <t>Cost  for confirming HCC diagnogsis</t>
  </si>
  <si>
    <t xml:space="preserve">Cost  for confirming false positive HCC </t>
  </si>
  <si>
    <t>Utility (Adjusted for undiagnosed cirrhosis)</t>
  </si>
  <si>
    <t>Utility (raw)</t>
  </si>
  <si>
    <t>Compensated cirrhosis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</si>
</sst>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#,##0%"/>
    <numFmt numFmtId="165" formatCode="#,##0.000%"/>
    <numFmt numFmtId="166" formatCode="#,##0.00%"/>
    <numFmt numFmtId="167" formatCode="#,##0.000000"/>
    <numFmt numFmtId="168" formatCode="#,##0.00000%"/>
    <numFmt numFmtId="169" formatCode="#,##0.0%"/>
    <numFmt numFmtId="170" formatCode="0.0%"/>
    <numFmt numFmtId="171" formatCode="#,##0.000"/>
    <numFmt numFmtId="172" formatCode="0.000%"/>
    <numFmt numFmtId="173" formatCode="0.00000%"/>
  </numFmts>
  <fonts count="18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b/>
      <sz val="15"/>
      <color rgb="FF000000"/>
      <name val="Roboto"/>
      <family val="2"/>
    </font>
    <font>
      <sz val="11"/>
      <color rgb="FFFF0000"/>
      <name val="Aptos Narrow"/>
      <family val="2"/>
    </font>
    <font>
      <u/>
      <sz val="11"/>
      <color rgb="FF000000"/>
      <name val="Aptos Narrow"/>
      <family val="2"/>
    </font>
    <font>
      <sz val="15"/>
      <color rgb="FF000000"/>
      <name val="Roboto"/>
      <family val="2"/>
    </font>
    <font>
      <i/>
      <sz val="11"/>
      <color rgb="FF000000"/>
      <name val="Aptos Narrow"/>
      <family val="2"/>
    </font>
    <font>
      <b/>
      <i/>
      <sz val="11"/>
      <color rgb="FF000000"/>
      <name val="Aptos Narrow"/>
      <family val="2"/>
    </font>
    <font>
      <b/>
      <sz val="11"/>
      <color rgb="FF000000"/>
      <name val="Calibri"/>
      <family val="2"/>
    </font>
    <font>
      <b/>
      <sz val="11"/>
      <color rgb="FF000000"/>
      <name val="Aptos Narrow"/>
    </font>
    <font>
      <b/>
      <sz val="10"/>
      <color rgb="FF000000"/>
      <name val="Aptos Narrow"/>
      <family val="2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</font>
    <font>
      <i/>
      <sz val="11"/>
      <color rgb="FF000000"/>
      <name val="Aptos Narrow"/>
    </font>
    <font>
      <sz val="11"/>
      <color rgb="FF000000"/>
      <name val="Aptos Narrow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2CFEE"/>
      </patternFill>
    </fill>
    <fill>
      <patternFill patternType="solid">
        <fgColor rgb="FFFFFFFF"/>
      </patternFill>
    </fill>
    <fill>
      <patternFill patternType="solid">
        <fgColor rgb="FFD9F2D0"/>
      </patternFill>
    </fill>
    <fill>
      <patternFill patternType="solid">
        <fgColor rgb="FFC1E5F5"/>
      </patternFill>
    </fill>
    <fill>
      <patternFill patternType="solid">
        <fgColor rgb="FFF2F2F2"/>
      </patternFill>
    </fill>
    <fill>
      <patternFill patternType="solid">
        <fgColor rgb="FFA6CAEC"/>
      </patternFill>
    </fill>
    <fill>
      <patternFill patternType="solid">
        <fgColor rgb="FFE8E8E8"/>
      </patternFill>
    </fill>
    <fill>
      <patternFill patternType="solid">
        <fgColor rgb="FFB4E5A2"/>
      </patternFill>
    </fill>
    <fill>
      <patternFill patternType="solid">
        <fgColor rgb="FFFBE3D6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indexed="64"/>
      </bottom>
      <diagonal/>
    </border>
    <border>
      <left style="thin">
        <color rgb="FFC6C6C6"/>
      </left>
      <right/>
      <top style="thin">
        <color rgb="FFC6C6C6"/>
      </top>
      <bottom style="thin">
        <color indexed="64"/>
      </bottom>
      <diagonal/>
    </border>
    <border>
      <left style="thin">
        <color indexed="64"/>
      </left>
      <right style="thin">
        <color rgb="FFC6C6C6"/>
      </right>
      <top style="thin">
        <color rgb="FFC6C6C6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C6C6C6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C6C6C6"/>
      </left>
      <right style="thin">
        <color rgb="FFC6C6C6"/>
      </right>
      <top style="thin">
        <color indexed="64"/>
      </top>
      <bottom style="thin">
        <color rgb="FFC6C6C6"/>
      </bottom>
      <diagonal/>
    </border>
  </borders>
  <cellStyleXfs count="1">
    <xf numFmtId="0" fontId="0" fillId="0" borderId="0"/>
  </cellStyleXfs>
  <cellXfs count="213">
    <xf numFmtId="0" fontId="0" fillId="0" borderId="0" xfId="0"/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3" fontId="2" fillId="3" borderId="1" xfId="0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4" fontId="2" fillId="0" borderId="3" xfId="0" applyNumberFormat="1" applyFont="1" applyBorder="1" applyAlignment="1">
      <alignment horizontal="center"/>
    </xf>
    <xf numFmtId="0" fontId="1" fillId="4" borderId="4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4" fontId="2" fillId="0" borderId="3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3" fontId="1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3" fontId="4" fillId="4" borderId="6" xfId="0" applyNumberFormat="1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left" wrapText="1"/>
    </xf>
    <xf numFmtId="3" fontId="1" fillId="5" borderId="1" xfId="0" applyNumberFormat="1" applyFont="1" applyFill="1" applyBorder="1" applyAlignment="1">
      <alignment horizontal="center" wrapText="1"/>
    </xf>
    <xf numFmtId="165" fontId="1" fillId="5" borderId="1" xfId="0" applyNumberFormat="1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1" fillId="6" borderId="1" xfId="0" applyFont="1" applyFill="1" applyBorder="1" applyAlignment="1">
      <alignment horizontal="left"/>
    </xf>
    <xf numFmtId="166" fontId="1" fillId="6" borderId="1" xfId="0" applyNumberFormat="1" applyFont="1" applyFill="1" applyBorder="1" applyAlignment="1">
      <alignment horizontal="left"/>
    </xf>
    <xf numFmtId="4" fontId="1" fillId="6" borderId="1" xfId="0" applyNumberFormat="1" applyFont="1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4" fontId="1" fillId="6" borderId="1" xfId="0" applyNumberFormat="1" applyFont="1" applyFill="1" applyBorder="1" applyAlignment="1">
      <alignment horizontal="left" wrapText="1"/>
    </xf>
    <xf numFmtId="3" fontId="4" fillId="4" borderId="10" xfId="0" applyNumberFormat="1" applyFont="1" applyFill="1" applyBorder="1" applyAlignment="1">
      <alignment horizontal="center" wrapText="1"/>
    </xf>
    <xf numFmtId="4" fontId="4" fillId="4" borderId="6" xfId="0" applyNumberFormat="1" applyFont="1" applyFill="1" applyBorder="1" applyAlignment="1">
      <alignment horizontal="center" wrapText="1"/>
    </xf>
    <xf numFmtId="3" fontId="2" fillId="5" borderId="1" xfId="0" applyNumberFormat="1" applyFon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right"/>
    </xf>
    <xf numFmtId="0" fontId="2" fillId="6" borderId="1" xfId="0" applyFont="1" applyFill="1" applyBorder="1" applyAlignment="1">
      <alignment horizontal="left"/>
    </xf>
    <xf numFmtId="166" fontId="2" fillId="6" borderId="1" xfId="0" applyNumberFormat="1" applyFont="1" applyFill="1" applyBorder="1" applyAlignment="1">
      <alignment horizontal="right"/>
    </xf>
    <xf numFmtId="4" fontId="2" fillId="6" borderId="1" xfId="0" applyNumberFormat="1" applyFont="1" applyFill="1" applyBorder="1" applyAlignment="1">
      <alignment horizontal="right"/>
    </xf>
    <xf numFmtId="3" fontId="2" fillId="6" borderId="1" xfId="0" applyNumberFormat="1" applyFont="1" applyFill="1" applyBorder="1" applyAlignment="1">
      <alignment horizontal="right"/>
    </xf>
    <xf numFmtId="3" fontId="4" fillId="4" borderId="11" xfId="0" applyNumberFormat="1" applyFont="1" applyFill="1" applyBorder="1" applyAlignment="1">
      <alignment horizontal="center" wrapText="1"/>
    </xf>
    <xf numFmtId="4" fontId="6" fillId="4" borderId="11" xfId="0" applyNumberFormat="1" applyFont="1" applyFill="1" applyBorder="1" applyAlignment="1">
      <alignment horizontal="center" wrapText="1"/>
    </xf>
    <xf numFmtId="3" fontId="6" fillId="4" borderId="11" xfId="0" applyNumberFormat="1" applyFont="1" applyFill="1" applyBorder="1" applyAlignment="1">
      <alignment horizontal="center" wrapText="1"/>
    </xf>
    <xf numFmtId="4" fontId="4" fillId="4" borderId="11" xfId="0" applyNumberFormat="1" applyFont="1" applyFill="1" applyBorder="1" applyAlignment="1">
      <alignment horizontal="center" wrapText="1"/>
    </xf>
    <xf numFmtId="3" fontId="7" fillId="4" borderId="12" xfId="0" applyNumberFormat="1" applyFont="1" applyFill="1" applyBorder="1" applyAlignment="1">
      <alignment horizontal="center" wrapText="1"/>
    </xf>
    <xf numFmtId="4" fontId="7" fillId="4" borderId="12" xfId="0" applyNumberFormat="1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left"/>
    </xf>
    <xf numFmtId="166" fontId="2" fillId="0" borderId="3" xfId="0" applyNumberFormat="1" applyFont="1" applyBorder="1" applyAlignment="1">
      <alignment horizontal="right"/>
    </xf>
    <xf numFmtId="165" fontId="2" fillId="0" borderId="3" xfId="0" applyNumberFormat="1" applyFont="1" applyBorder="1" applyAlignment="1">
      <alignment horizontal="right"/>
    </xf>
    <xf numFmtId="0" fontId="0" fillId="0" borderId="0" xfId="0" applyAlignment="1">
      <alignment wrapText="1"/>
    </xf>
    <xf numFmtId="3" fontId="2" fillId="0" borderId="3" xfId="0" applyNumberFormat="1" applyFont="1" applyBorder="1" applyAlignment="1">
      <alignment horizontal="right" wrapText="1"/>
    </xf>
    <xf numFmtId="165" fontId="2" fillId="0" borderId="3" xfId="0" applyNumberFormat="1" applyFont="1" applyBorder="1" applyAlignment="1">
      <alignment horizontal="right" wrapText="1"/>
    </xf>
    <xf numFmtId="166" fontId="2" fillId="0" borderId="3" xfId="0" applyNumberFormat="1" applyFont="1" applyBorder="1" applyAlignment="1">
      <alignment horizontal="right" wrapText="1"/>
    </xf>
    <xf numFmtId="4" fontId="2" fillId="0" borderId="3" xfId="0" applyNumberFormat="1" applyFont="1" applyBorder="1" applyAlignment="1">
      <alignment horizontal="right" wrapText="1"/>
    </xf>
    <xf numFmtId="3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right"/>
    </xf>
    <xf numFmtId="167" fontId="2" fillId="3" borderId="1" xfId="0" applyNumberFormat="1" applyFont="1" applyFill="1" applyBorder="1" applyAlignment="1">
      <alignment horizontal="left"/>
    </xf>
    <xf numFmtId="167" fontId="2" fillId="3" borderId="1" xfId="0" applyNumberFormat="1" applyFont="1" applyFill="1" applyBorder="1" applyAlignment="1">
      <alignment horizontal="right"/>
    </xf>
    <xf numFmtId="167" fontId="0" fillId="0" borderId="0" xfId="0" applyNumberFormat="1" applyAlignment="1">
      <alignment horizontal="right"/>
    </xf>
    <xf numFmtId="3" fontId="1" fillId="0" borderId="3" xfId="0" applyNumberFormat="1" applyFont="1" applyBorder="1" applyAlignment="1">
      <alignment horizontal="center" wrapText="1"/>
    </xf>
    <xf numFmtId="165" fontId="1" fillId="3" borderId="1" xfId="0" applyNumberFormat="1" applyFont="1" applyFill="1" applyBorder="1" applyAlignment="1">
      <alignment horizontal="center" wrapText="1"/>
    </xf>
    <xf numFmtId="165" fontId="2" fillId="0" borderId="3" xfId="0" applyNumberFormat="1" applyFont="1" applyBorder="1" applyAlignment="1">
      <alignment horizontal="center" wrapText="1"/>
    </xf>
    <xf numFmtId="165" fontId="2" fillId="3" borderId="1" xfId="0" applyNumberFormat="1" applyFont="1" applyFill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center" wrapText="1"/>
    </xf>
    <xf numFmtId="164" fontId="1" fillId="0" borderId="13" xfId="0" applyNumberFormat="1" applyFont="1" applyBorder="1" applyAlignment="1">
      <alignment horizontal="center" wrapText="1"/>
    </xf>
    <xf numFmtId="164" fontId="1" fillId="7" borderId="14" xfId="0" applyNumberFormat="1" applyFont="1" applyFill="1" applyBorder="1" applyAlignment="1">
      <alignment horizontal="center" wrapText="1"/>
    </xf>
    <xf numFmtId="164" fontId="1" fillId="0" borderId="15" xfId="0" applyNumberFormat="1" applyFont="1" applyBorder="1" applyAlignment="1">
      <alignment horizontal="center" wrapText="1"/>
    </xf>
    <xf numFmtId="165" fontId="1" fillId="0" borderId="3" xfId="0" applyNumberFormat="1" applyFont="1" applyBorder="1" applyAlignment="1">
      <alignment horizontal="center"/>
    </xf>
    <xf numFmtId="168" fontId="1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1" fillId="8" borderId="4" xfId="0" applyFont="1" applyFill="1" applyBorder="1" applyAlignment="1">
      <alignment horizontal="center" wrapText="1"/>
    </xf>
    <xf numFmtId="164" fontId="2" fillId="8" borderId="1" xfId="0" applyNumberFormat="1" applyFont="1" applyFill="1" applyBorder="1" applyAlignment="1">
      <alignment horizontal="center"/>
    </xf>
    <xf numFmtId="165" fontId="1" fillId="8" borderId="1" xfId="0" applyNumberFormat="1" applyFont="1" applyFill="1" applyBorder="1" applyAlignment="1">
      <alignment horizontal="center"/>
    </xf>
    <xf numFmtId="166" fontId="1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left"/>
    </xf>
    <xf numFmtId="164" fontId="1" fillId="8" borderId="1" xfId="0" applyNumberFormat="1" applyFont="1" applyFill="1" applyBorder="1" applyAlignment="1">
      <alignment horizontal="center"/>
    </xf>
    <xf numFmtId="0" fontId="8" fillId="8" borderId="1" xfId="0" applyFont="1" applyFill="1" applyBorder="1" applyAlignment="1">
      <alignment horizontal="left"/>
    </xf>
    <xf numFmtId="0" fontId="1" fillId="9" borderId="4" xfId="0" applyFont="1" applyFill="1" applyBorder="1" applyAlignment="1">
      <alignment horizontal="center" wrapText="1"/>
    </xf>
    <xf numFmtId="164" fontId="2" fillId="10" borderId="1" xfId="0" applyNumberFormat="1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left"/>
    </xf>
    <xf numFmtId="0" fontId="8" fillId="9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center"/>
    </xf>
    <xf numFmtId="166" fontId="1" fillId="0" borderId="13" xfId="0" applyNumberFormat="1" applyFont="1" applyBorder="1" applyAlignment="1">
      <alignment horizontal="center" wrapText="1"/>
    </xf>
    <xf numFmtId="166" fontId="1" fillId="7" borderId="14" xfId="0" applyNumberFormat="1" applyFont="1" applyFill="1" applyBorder="1" applyAlignment="1">
      <alignment horizontal="center" wrapText="1"/>
    </xf>
    <xf numFmtId="166" fontId="2" fillId="0" borderId="3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6" fontId="1" fillId="0" borderId="3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center" wrapText="1"/>
    </xf>
    <xf numFmtId="166" fontId="2" fillId="0" borderId="3" xfId="0" applyNumberFormat="1" applyFont="1" applyBorder="1" applyAlignment="1">
      <alignment horizontal="center" wrapText="1"/>
    </xf>
    <xf numFmtId="169" fontId="2" fillId="0" borderId="3" xfId="0" applyNumberFormat="1" applyFont="1" applyBorder="1" applyAlignment="1">
      <alignment horizontal="right" wrapText="1"/>
    </xf>
    <xf numFmtId="164" fontId="2" fillId="0" borderId="3" xfId="0" applyNumberFormat="1" applyFont="1" applyBorder="1" applyAlignment="1">
      <alignment horizontal="right" wrapText="1"/>
    </xf>
    <xf numFmtId="166" fontId="2" fillId="11" borderId="1" xfId="0" applyNumberFormat="1" applyFont="1" applyFill="1" applyBorder="1" applyAlignment="1">
      <alignment horizontal="center"/>
    </xf>
    <xf numFmtId="166" fontId="8" fillId="0" borderId="3" xfId="0" applyNumberFormat="1" applyFont="1" applyBorder="1" applyAlignment="1">
      <alignment horizontal="left"/>
    </xf>
    <xf numFmtId="166" fontId="2" fillId="3" borderId="16" xfId="0" applyNumberFormat="1" applyFont="1" applyFill="1" applyBorder="1" applyAlignment="1">
      <alignment horizontal="center"/>
    </xf>
    <xf numFmtId="165" fontId="2" fillId="3" borderId="16" xfId="0" applyNumberFormat="1" applyFont="1" applyFill="1" applyBorder="1" applyAlignment="1">
      <alignment horizontal="center"/>
    </xf>
    <xf numFmtId="169" fontId="2" fillId="3" borderId="1" xfId="0" applyNumberFormat="1" applyFont="1" applyFill="1" applyBorder="1" applyAlignment="1">
      <alignment horizontal="center"/>
    </xf>
    <xf numFmtId="166" fontId="2" fillId="0" borderId="17" xfId="0" applyNumberFormat="1" applyFont="1" applyBorder="1" applyAlignment="1">
      <alignment horizontal="center"/>
    </xf>
    <xf numFmtId="169" fontId="2" fillId="0" borderId="17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center"/>
    </xf>
    <xf numFmtId="0" fontId="2" fillId="0" borderId="17" xfId="0" applyFont="1" applyBorder="1" applyAlignment="1">
      <alignment horizontal="left"/>
    </xf>
    <xf numFmtId="166" fontId="2" fillId="0" borderId="17" xfId="0" applyNumberFormat="1" applyFont="1" applyBorder="1" applyAlignment="1">
      <alignment horizontal="left"/>
    </xf>
    <xf numFmtId="169" fontId="2" fillId="0" borderId="17" xfId="0" applyNumberFormat="1" applyFont="1" applyBorder="1" applyAlignment="1">
      <alignment horizontal="left"/>
    </xf>
    <xf numFmtId="164" fontId="2" fillId="0" borderId="17" xfId="0" applyNumberFormat="1" applyFont="1" applyBorder="1" applyAlignment="1">
      <alignment horizontal="left"/>
    </xf>
    <xf numFmtId="166" fontId="1" fillId="9" borderId="1" xfId="0" applyNumberFormat="1" applyFont="1" applyFill="1" applyBorder="1" applyAlignment="1">
      <alignment horizontal="center" wrapText="1"/>
    </xf>
    <xf numFmtId="169" fontId="2" fillId="3" borderId="16" xfId="0" applyNumberFormat="1" applyFont="1" applyFill="1" applyBorder="1" applyAlignment="1">
      <alignment horizontal="center"/>
    </xf>
    <xf numFmtId="169" fontId="8" fillId="0" borderId="3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left" wrapText="1"/>
    </xf>
    <xf numFmtId="164" fontId="1" fillId="9" borderId="1" xfId="0" applyNumberFormat="1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left"/>
    </xf>
    <xf numFmtId="166" fontId="3" fillId="9" borderId="1" xfId="0" applyNumberFormat="1" applyFont="1" applyFill="1" applyBorder="1" applyAlignment="1">
      <alignment horizontal="center"/>
    </xf>
    <xf numFmtId="166" fontId="1" fillId="9" borderId="1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left"/>
    </xf>
    <xf numFmtId="0" fontId="9" fillId="0" borderId="3" xfId="0" applyFont="1" applyBorder="1" applyAlignment="1">
      <alignment horizontal="left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6" fontId="2" fillId="13" borderId="19" xfId="0" applyNumberFormat="1" applyFont="1" applyFill="1" applyBorder="1" applyAlignment="1">
      <alignment horizontal="right"/>
    </xf>
    <xf numFmtId="166" fontId="2" fillId="13" borderId="3" xfId="0" applyNumberFormat="1" applyFont="1" applyFill="1" applyBorder="1" applyAlignment="1">
      <alignment horizontal="right"/>
    </xf>
    <xf numFmtId="169" fontId="2" fillId="0" borderId="20" xfId="0" applyNumberFormat="1" applyFont="1" applyBorder="1" applyAlignment="1">
      <alignment horizontal="center"/>
    </xf>
    <xf numFmtId="0" fontId="11" fillId="14" borderId="3" xfId="0" applyFont="1" applyFill="1" applyBorder="1" applyAlignment="1">
      <alignment horizontal="center" wrapText="1"/>
    </xf>
    <xf numFmtId="3" fontId="11" fillId="14" borderId="3" xfId="0" applyNumberFormat="1" applyFont="1" applyFill="1" applyBorder="1" applyAlignment="1">
      <alignment horizontal="right" wrapText="1"/>
    </xf>
    <xf numFmtId="4" fontId="13" fillId="0" borderId="1" xfId="0" applyNumberFormat="1" applyFont="1" applyBorder="1" applyAlignment="1">
      <alignment horizontal="center"/>
    </xf>
    <xf numFmtId="3" fontId="13" fillId="13" borderId="3" xfId="0" applyNumberFormat="1" applyFont="1" applyFill="1" applyBorder="1" applyAlignment="1">
      <alignment horizontal="right"/>
    </xf>
    <xf numFmtId="3" fontId="13" fillId="0" borderId="3" xfId="0" applyNumberFormat="1" applyFont="1" applyBorder="1" applyAlignment="1">
      <alignment horizontal="right"/>
    </xf>
    <xf numFmtId="4" fontId="13" fillId="13" borderId="1" xfId="0" applyNumberFormat="1" applyFont="1" applyFill="1" applyBorder="1" applyAlignment="1">
      <alignment horizontal="center"/>
    </xf>
    <xf numFmtId="166" fontId="3" fillId="13" borderId="3" xfId="0" applyNumberFormat="1" applyFont="1" applyFill="1" applyBorder="1" applyAlignment="1">
      <alignment horizontal="center"/>
    </xf>
    <xf numFmtId="166" fontId="9" fillId="13" borderId="3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right"/>
    </xf>
    <xf numFmtId="170" fontId="2" fillId="0" borderId="3" xfId="0" applyNumberFormat="1" applyFont="1" applyBorder="1" applyAlignment="1">
      <alignment horizontal="center"/>
    </xf>
    <xf numFmtId="170" fontId="2" fillId="3" borderId="18" xfId="0" applyNumberFormat="1" applyFont="1" applyFill="1" applyBorder="1" applyAlignment="1">
      <alignment horizontal="center"/>
    </xf>
    <xf numFmtId="170" fontId="2" fillId="0" borderId="17" xfId="0" applyNumberFormat="1" applyFont="1" applyBorder="1" applyAlignment="1">
      <alignment horizontal="center"/>
    </xf>
    <xf numFmtId="169" fontId="2" fillId="3" borderId="21" xfId="0" applyNumberFormat="1" applyFont="1" applyFill="1" applyBorder="1" applyAlignment="1">
      <alignment horizontal="center"/>
    </xf>
    <xf numFmtId="169" fontId="2" fillId="0" borderId="22" xfId="0" applyNumberFormat="1" applyFont="1" applyBorder="1" applyAlignment="1">
      <alignment horizontal="center"/>
    </xf>
    <xf numFmtId="0" fontId="0" fillId="0" borderId="3" xfId="0" applyBorder="1"/>
    <xf numFmtId="0" fontId="1" fillId="9" borderId="23" xfId="0" applyFont="1" applyFill="1" applyBorder="1" applyAlignment="1">
      <alignment horizontal="center" wrapText="1"/>
    </xf>
    <xf numFmtId="166" fontId="1" fillId="9" borderId="23" xfId="0" applyNumberFormat="1" applyFont="1" applyFill="1" applyBorder="1" applyAlignment="1">
      <alignment horizontal="center" wrapText="1"/>
    </xf>
    <xf numFmtId="166" fontId="1" fillId="9" borderId="24" xfId="0" applyNumberFormat="1" applyFont="1" applyFill="1" applyBorder="1" applyAlignment="1">
      <alignment horizontal="center" wrapText="1"/>
    </xf>
    <xf numFmtId="166" fontId="12" fillId="9" borderId="25" xfId="0" applyNumberFormat="1" applyFont="1" applyFill="1" applyBorder="1" applyAlignment="1">
      <alignment horizontal="center" wrapText="1"/>
    </xf>
    <xf numFmtId="166" fontId="10" fillId="12" borderId="26" xfId="0" applyNumberFormat="1" applyFont="1" applyFill="1" applyBorder="1" applyAlignment="1">
      <alignment horizontal="right"/>
    </xf>
    <xf numFmtId="169" fontId="2" fillId="0" borderId="26" xfId="0" applyNumberFormat="1" applyFont="1" applyBorder="1" applyAlignment="1">
      <alignment horizontal="right"/>
    </xf>
    <xf numFmtId="164" fontId="8" fillId="0" borderId="26" xfId="0" applyNumberFormat="1" applyFont="1" applyBorder="1" applyAlignment="1">
      <alignment horizontal="left"/>
    </xf>
    <xf numFmtId="164" fontId="2" fillId="0" borderId="26" xfId="0" applyNumberFormat="1" applyFont="1" applyBorder="1" applyAlignment="1">
      <alignment horizontal="right"/>
    </xf>
    <xf numFmtId="0" fontId="0" fillId="0" borderId="26" xfId="0" applyBorder="1"/>
    <xf numFmtId="0" fontId="2" fillId="0" borderId="26" xfId="0" applyFont="1" applyBorder="1" applyAlignment="1">
      <alignment horizontal="center"/>
    </xf>
    <xf numFmtId="169" fontId="2" fillId="3" borderId="27" xfId="0" applyNumberFormat="1" applyFont="1" applyFill="1" applyBorder="1" applyAlignment="1">
      <alignment horizontal="center"/>
    </xf>
    <xf numFmtId="169" fontId="2" fillId="0" borderId="28" xfId="0" applyNumberFormat="1" applyFont="1" applyBorder="1" applyAlignment="1">
      <alignment horizontal="center"/>
    </xf>
    <xf numFmtId="166" fontId="2" fillId="13" borderId="29" xfId="0" applyNumberFormat="1" applyFont="1" applyFill="1" applyBorder="1" applyAlignment="1">
      <alignment horizontal="right"/>
    </xf>
    <xf numFmtId="166" fontId="2" fillId="0" borderId="26" xfId="0" applyNumberFormat="1" applyFont="1" applyBorder="1" applyAlignment="1">
      <alignment horizontal="right"/>
    </xf>
    <xf numFmtId="169" fontId="2" fillId="0" borderId="26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3" fontId="2" fillId="4" borderId="3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169" fontId="14" fillId="0" borderId="3" xfId="0" applyNumberFormat="1" applyFont="1" applyBorder="1" applyAlignment="1">
      <alignment horizontal="right"/>
    </xf>
    <xf numFmtId="164" fontId="14" fillId="0" borderId="3" xfId="0" applyNumberFormat="1" applyFont="1" applyBorder="1" applyAlignment="1">
      <alignment horizontal="right"/>
    </xf>
    <xf numFmtId="169" fontId="15" fillId="0" borderId="3" xfId="0" applyNumberFormat="1" applyFont="1" applyBorder="1" applyAlignment="1">
      <alignment horizontal="center"/>
    </xf>
    <xf numFmtId="164" fontId="15" fillId="0" borderId="3" xfId="0" applyNumberFormat="1" applyFont="1" applyBorder="1" applyAlignment="1">
      <alignment horizontal="center"/>
    </xf>
    <xf numFmtId="169" fontId="16" fillId="0" borderId="3" xfId="0" applyNumberFormat="1" applyFont="1" applyBorder="1" applyAlignment="1">
      <alignment horizontal="center"/>
    </xf>
    <xf numFmtId="164" fontId="16" fillId="0" borderId="3" xfId="0" applyNumberFormat="1" applyFont="1" applyBorder="1" applyAlignment="1">
      <alignment horizontal="center"/>
    </xf>
    <xf numFmtId="169" fontId="16" fillId="0" borderId="26" xfId="0" applyNumberFormat="1" applyFont="1" applyBorder="1" applyAlignment="1">
      <alignment horizontal="center"/>
    </xf>
    <xf numFmtId="164" fontId="16" fillId="0" borderId="26" xfId="0" applyNumberFormat="1" applyFont="1" applyBorder="1" applyAlignment="1">
      <alignment horizontal="center"/>
    </xf>
    <xf numFmtId="171" fontId="2" fillId="3" borderId="1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71" fontId="2" fillId="4" borderId="1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71" fontId="2" fillId="0" borderId="1" xfId="0" applyNumberFormat="1" applyFont="1" applyBorder="1" applyAlignment="1">
      <alignment horizontal="center"/>
    </xf>
    <xf numFmtId="171" fontId="13" fillId="0" borderId="1" xfId="0" applyNumberFormat="1" applyFont="1" applyBorder="1" applyAlignment="1">
      <alignment horizontal="center"/>
    </xf>
    <xf numFmtId="3" fontId="11" fillId="0" borderId="3" xfId="0" applyNumberFormat="1" applyFont="1" applyBorder="1" applyAlignment="1">
      <alignment horizontal="left" wrapText="1"/>
    </xf>
    <xf numFmtId="0" fontId="17" fillId="0" borderId="0" xfId="0" applyFont="1"/>
    <xf numFmtId="0" fontId="9" fillId="0" borderId="30" xfId="0" applyFont="1" applyBorder="1" applyAlignment="1">
      <alignment horizontal="left"/>
    </xf>
    <xf numFmtId="166" fontId="3" fillId="0" borderId="30" xfId="0" applyNumberFormat="1" applyFont="1" applyFill="1" applyBorder="1" applyAlignment="1">
      <alignment horizontal="center"/>
    </xf>
    <xf numFmtId="166" fontId="9" fillId="0" borderId="30" xfId="0" applyNumberFormat="1" applyFont="1" applyFill="1" applyBorder="1" applyAlignment="1">
      <alignment horizontal="center"/>
    </xf>
    <xf numFmtId="164" fontId="10" fillId="0" borderId="3" xfId="0" applyNumberFormat="1" applyFont="1" applyBorder="1" applyAlignment="1">
      <alignment horizontal="right"/>
    </xf>
    <xf numFmtId="164" fontId="10" fillId="0" borderId="30" xfId="0" applyNumberFormat="1" applyFont="1" applyBorder="1" applyAlignment="1">
      <alignment horizontal="right"/>
    </xf>
    <xf numFmtId="166" fontId="2" fillId="0" borderId="30" xfId="0" applyNumberFormat="1" applyFont="1" applyBorder="1" applyAlignment="1">
      <alignment horizontal="right"/>
    </xf>
    <xf numFmtId="0" fontId="1" fillId="12" borderId="31" xfId="0" applyFont="1" applyFill="1" applyBorder="1" applyAlignment="1">
      <alignment horizontal="left"/>
    </xf>
    <xf numFmtId="166" fontId="3" fillId="12" borderId="31" xfId="0" applyNumberFormat="1" applyFont="1" applyFill="1" applyBorder="1" applyAlignment="1">
      <alignment horizontal="center"/>
    </xf>
    <xf numFmtId="169" fontId="3" fillId="12" borderId="31" xfId="0" applyNumberFormat="1" applyFont="1" applyFill="1" applyBorder="1" applyAlignment="1">
      <alignment horizontal="center"/>
    </xf>
    <xf numFmtId="164" fontId="0" fillId="12" borderId="30" xfId="0" applyNumberFormat="1" applyFill="1" applyBorder="1" applyAlignment="1">
      <alignment horizontal="right"/>
    </xf>
    <xf numFmtId="166" fontId="2" fillId="12" borderId="30" xfId="0" applyNumberFormat="1" applyFont="1" applyFill="1" applyBorder="1" applyAlignment="1">
      <alignment horizontal="right"/>
    </xf>
    <xf numFmtId="0" fontId="8" fillId="0" borderId="26" xfId="0" applyFont="1" applyBorder="1" applyAlignment="1">
      <alignment horizontal="left"/>
    </xf>
    <xf numFmtId="169" fontId="2" fillId="0" borderId="1" xfId="0" applyNumberFormat="1" applyFont="1" applyFill="1" applyBorder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18" xfId="0" applyNumberFormat="1" applyFont="1" applyFill="1" applyBorder="1" applyAlignment="1">
      <alignment horizontal="center"/>
    </xf>
    <xf numFmtId="172" fontId="2" fillId="0" borderId="3" xfId="0" applyNumberFormat="1" applyFont="1" applyBorder="1" applyAlignment="1">
      <alignment horizontal="right"/>
    </xf>
    <xf numFmtId="164" fontId="0" fillId="0" borderId="0" xfId="0" applyNumberFormat="1" applyAlignment="1"/>
    <xf numFmtId="173" fontId="1" fillId="8" borderId="1" xfId="0" applyNumberFormat="1" applyFont="1" applyFill="1" applyBorder="1" applyAlignment="1">
      <alignment horizontal="center"/>
    </xf>
    <xf numFmtId="172" fontId="1" fillId="0" borderId="3" xfId="0" applyNumberFormat="1" applyFont="1" applyBorder="1" applyAlignment="1">
      <alignment horizontal="center"/>
    </xf>
    <xf numFmtId="164" fontId="10" fillId="13" borderId="3" xfId="0" applyNumberFormat="1" applyFont="1" applyFill="1" applyBorder="1" applyAlignment="1">
      <alignment horizontal="left"/>
    </xf>
    <xf numFmtId="166" fontId="2" fillId="13" borderId="0" xfId="0" applyNumberFormat="1" applyFont="1" applyFill="1" applyAlignment="1">
      <alignment horizontal="right"/>
    </xf>
    <xf numFmtId="0" fontId="2" fillId="0" borderId="3" xfId="0" applyFont="1" applyFill="1" applyBorder="1" applyAlignment="1">
      <alignment horizontal="left"/>
    </xf>
    <xf numFmtId="166" fontId="2" fillId="0" borderId="3" xfId="0" applyNumberFormat="1" applyFont="1" applyFill="1" applyBorder="1" applyAlignment="1">
      <alignment horizontal="right"/>
    </xf>
    <xf numFmtId="4" fontId="4" fillId="4" borderId="7" xfId="0" applyNumberFormat="1" applyFont="1" applyFill="1" applyBorder="1" applyAlignment="1">
      <alignment horizontal="center" wrapText="1"/>
    </xf>
    <xf numFmtId="3" fontId="4" fillId="4" borderId="8" xfId="0" applyNumberFormat="1" applyFont="1" applyFill="1" applyBorder="1" applyAlignment="1">
      <alignment horizontal="center" wrapText="1"/>
    </xf>
    <xf numFmtId="4" fontId="4" fillId="4" borderId="9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101"/>
  <sheetViews>
    <sheetView topLeftCell="A61" zoomScale="110" zoomScaleNormal="110" workbookViewId="0">
      <selection activeCell="B20" sqref="B20"/>
    </sheetView>
  </sheetViews>
  <sheetFormatPr defaultColWidth="8.85546875" defaultRowHeight="15"/>
  <cols>
    <col min="1" max="1" width="27.85546875" style="63" bestFit="1" customWidth="1"/>
    <col min="2" max="3" width="13.42578125" style="133" bestFit="1" customWidth="1"/>
    <col min="4" max="4" width="13.42578125" style="134" bestFit="1" customWidth="1"/>
    <col min="5" max="5" width="30.140625" style="134" bestFit="1" customWidth="1"/>
    <col min="6" max="7" width="13.42578125" style="134" bestFit="1" customWidth="1"/>
    <col min="8" max="8" width="12.42578125" style="134" bestFit="1" customWidth="1"/>
    <col min="9" max="9" width="12.42578125" style="62" bestFit="1" customWidth="1"/>
    <col min="10" max="10" width="12.42578125" bestFit="1" customWidth="1"/>
  </cols>
  <sheetData>
    <row r="1" spans="1:10" ht="17.25" customHeight="1">
      <c r="A1" s="99" t="s">
        <v>0</v>
      </c>
      <c r="B1" s="100" t="s">
        <v>1</v>
      </c>
      <c r="C1" s="101" t="s">
        <v>2</v>
      </c>
      <c r="D1" s="78" t="s">
        <v>3</v>
      </c>
      <c r="E1" s="78" t="s">
        <v>4</v>
      </c>
      <c r="F1" s="77" t="s">
        <v>5</v>
      </c>
      <c r="G1" s="78" t="s">
        <v>6</v>
      </c>
      <c r="H1" s="78" t="s">
        <v>7</v>
      </c>
      <c r="I1" s="10" t="s">
        <v>8</v>
      </c>
    </row>
    <row r="2" spans="1:10" ht="17.25" customHeight="1">
      <c r="A2" s="4" t="s">
        <v>1</v>
      </c>
      <c r="B2" s="79">
        <f>1-C2-G2-F2-H2</f>
        <v>0.89213038</v>
      </c>
      <c r="C2" s="80">
        <f>B12</f>
        <v>4.87032E-3</v>
      </c>
      <c r="D2" s="21">
        <v>0</v>
      </c>
      <c r="E2" s="21">
        <v>0</v>
      </c>
      <c r="F2" s="205">
        <f>B13*E65</f>
        <v>0.09</v>
      </c>
      <c r="G2" s="79">
        <f>B14</f>
        <v>2.1492999999999998E-3</v>
      </c>
      <c r="H2" s="79">
        <f>B15</f>
        <v>1.085E-2</v>
      </c>
      <c r="I2" s="82" t="b">
        <f t="shared" ref="I2:I8" si="0">SUM(B2:H2)=1</f>
        <v>1</v>
      </c>
      <c r="J2" s="83" t="s">
        <v>9</v>
      </c>
    </row>
    <row r="3" spans="1:10" ht="17.25" customHeight="1">
      <c r="A3" s="84" t="s">
        <v>2</v>
      </c>
      <c r="B3" s="85">
        <v>0</v>
      </c>
      <c r="C3" s="85">
        <v>0</v>
      </c>
      <c r="D3" s="86">
        <f>1-E3</f>
        <v>0.5536162</v>
      </c>
      <c r="E3" s="89">
        <f>C34</f>
        <v>0.4463838</v>
      </c>
      <c r="F3" s="85">
        <v>0</v>
      </c>
      <c r="G3" s="87">
        <f>C35</f>
        <v>0</v>
      </c>
      <c r="H3" s="85">
        <v>0</v>
      </c>
      <c r="I3" s="82" t="b">
        <f t="shared" si="0"/>
        <v>1</v>
      </c>
    </row>
    <row r="4" spans="1:10" ht="17.25" customHeight="1">
      <c r="A4" s="84" t="s">
        <v>3</v>
      </c>
      <c r="B4" s="85">
        <v>0</v>
      </c>
      <c r="C4" s="85">
        <v>0</v>
      </c>
      <c r="D4" s="89">
        <f>C60</f>
        <v>0.48743346451928254</v>
      </c>
      <c r="E4" s="85">
        <v>0</v>
      </c>
      <c r="F4" s="85">
        <v>0</v>
      </c>
      <c r="G4" s="204">
        <f>C61</f>
        <v>0.51256653548071751</v>
      </c>
      <c r="H4" s="85">
        <v>0</v>
      </c>
      <c r="I4" s="82" t="b">
        <f t="shared" si="0"/>
        <v>1</v>
      </c>
      <c r="J4" s="90"/>
    </row>
    <row r="5" spans="1:10" ht="17.25" customHeight="1">
      <c r="A5" s="84" t="s">
        <v>4</v>
      </c>
      <c r="B5" s="85">
        <v>0</v>
      </c>
      <c r="C5" s="87">
        <f>C51</f>
        <v>0</v>
      </c>
      <c r="D5" s="85">
        <v>0</v>
      </c>
      <c r="E5" s="87">
        <f>C49</f>
        <v>0.82658636805367935</v>
      </c>
      <c r="F5" s="85">
        <v>0</v>
      </c>
      <c r="G5" s="204">
        <f>C50</f>
        <v>0.17341363194632062</v>
      </c>
      <c r="H5" s="85">
        <v>0</v>
      </c>
      <c r="I5" s="82" t="b">
        <f t="shared" si="0"/>
        <v>1</v>
      </c>
      <c r="J5" s="90" t="s">
        <v>10</v>
      </c>
    </row>
    <row r="6" spans="1:10" ht="17.25" customHeight="1">
      <c r="A6" s="91" t="s">
        <v>5</v>
      </c>
      <c r="B6" s="79">
        <f>1-C6-G6-H6</f>
        <v>0.98213037999999997</v>
      </c>
      <c r="C6" s="79">
        <f>C2</f>
        <v>4.87032E-3</v>
      </c>
      <c r="D6" s="93">
        <v>0</v>
      </c>
      <c r="E6" s="93">
        <v>0</v>
      </c>
      <c r="F6" s="94">
        <v>0</v>
      </c>
      <c r="G6" s="79">
        <f>G2</f>
        <v>2.1492999999999998E-3</v>
      </c>
      <c r="H6" s="79">
        <f>H2</f>
        <v>1.085E-2</v>
      </c>
      <c r="I6" s="82" t="b">
        <f t="shared" si="0"/>
        <v>1</v>
      </c>
    </row>
    <row r="7" spans="1:10" ht="17.25" customHeight="1">
      <c r="A7" s="91" t="s">
        <v>6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2">
        <v>1</v>
      </c>
      <c r="H7" s="93">
        <v>0</v>
      </c>
      <c r="I7" s="82" t="b">
        <f t="shared" si="0"/>
        <v>1</v>
      </c>
    </row>
    <row r="8" spans="1:10" ht="17.25" customHeight="1">
      <c r="A8" s="91" t="s">
        <v>7</v>
      </c>
      <c r="B8" s="94">
        <v>0</v>
      </c>
      <c r="C8" s="94">
        <v>0</v>
      </c>
      <c r="D8" s="93">
        <v>0</v>
      </c>
      <c r="E8" s="93">
        <v>0</v>
      </c>
      <c r="F8" s="93">
        <v>0</v>
      </c>
      <c r="G8" s="93">
        <v>0</v>
      </c>
      <c r="H8" s="92">
        <v>1</v>
      </c>
      <c r="I8" s="82" t="b">
        <f t="shared" si="0"/>
        <v>1</v>
      </c>
      <c r="J8" s="96" t="s">
        <v>11</v>
      </c>
    </row>
    <row r="9" spans="1:10" ht="17.25" customHeight="1">
      <c r="A9" s="49"/>
      <c r="B9" s="102"/>
      <c r="C9" s="102"/>
      <c r="D9" s="50"/>
      <c r="E9" s="50"/>
      <c r="F9" s="103"/>
      <c r="G9" s="104"/>
      <c r="H9" s="104"/>
      <c r="I9" s="104"/>
    </row>
    <row r="10" spans="1:10" ht="17.25" customHeight="1">
      <c r="A10" s="49"/>
      <c r="B10" s="102"/>
      <c r="C10" s="105">
        <f>SUM(C2:H2)</f>
        <v>0.10786962</v>
      </c>
      <c r="D10" s="50"/>
      <c r="E10" s="50"/>
      <c r="F10" s="103"/>
      <c r="G10" s="104"/>
      <c r="H10" s="104"/>
      <c r="I10" s="104"/>
    </row>
    <row r="11" spans="1:10" s="52" customFormat="1" ht="17.25" customHeight="1">
      <c r="A11" s="106" t="s">
        <v>12</v>
      </c>
      <c r="B11" s="107"/>
      <c r="C11" s="107"/>
      <c r="D11" s="55"/>
      <c r="E11" s="55"/>
      <c r="F11" s="108"/>
      <c r="G11" s="109"/>
      <c r="H11" s="109"/>
      <c r="I11" s="109"/>
      <c r="J11" s="28"/>
    </row>
    <row r="12" spans="1:10" ht="17.25" customHeight="1">
      <c r="A12" s="20" t="s">
        <v>13</v>
      </c>
      <c r="B12" s="110">
        <f>B18*B19+(1-B18)*B20</f>
        <v>4.87032E-3</v>
      </c>
      <c r="C12" s="111" t="s">
        <v>14</v>
      </c>
      <c r="D12" s="50"/>
      <c r="E12" s="50"/>
      <c r="F12" s="103"/>
      <c r="G12" s="104"/>
      <c r="H12" s="104"/>
      <c r="I12" s="104"/>
    </row>
    <row r="13" spans="1:10" ht="17.25" customHeight="1">
      <c r="A13" s="20" t="s">
        <v>5</v>
      </c>
      <c r="B13" s="112">
        <v>0.15</v>
      </c>
      <c r="C13" s="102"/>
      <c r="D13" s="50"/>
      <c r="E13" s="50"/>
      <c r="F13" s="103"/>
      <c r="G13" s="104"/>
      <c r="H13" s="104"/>
      <c r="I13" s="104"/>
    </row>
    <row r="14" spans="1:10" ht="17.25" customHeight="1">
      <c r="A14" s="20" t="s">
        <v>15</v>
      </c>
      <c r="B14" s="102">
        <f>B18*B21+(1-B18)*B22</f>
        <v>2.1492999999999998E-3</v>
      </c>
      <c r="C14" s="111" t="s">
        <v>14</v>
      </c>
      <c r="D14" s="50"/>
      <c r="E14" s="50"/>
      <c r="F14" s="103"/>
      <c r="G14" s="104"/>
      <c r="H14" s="104"/>
      <c r="I14" s="104"/>
    </row>
    <row r="15" spans="1:10" ht="17.25" customHeight="1">
      <c r="A15" s="20" t="s">
        <v>16</v>
      </c>
      <c r="B15" s="112">
        <v>1.085E-2</v>
      </c>
      <c r="C15" s="102"/>
      <c r="D15" s="50"/>
      <c r="E15" s="50"/>
      <c r="F15" s="103"/>
      <c r="G15" s="104"/>
      <c r="H15" s="104"/>
      <c r="I15" s="104"/>
    </row>
    <row r="16" spans="1:10" ht="17.25" customHeight="1">
      <c r="A16" s="20"/>
      <c r="B16" s="81"/>
      <c r="C16" s="102"/>
      <c r="D16" s="50"/>
      <c r="E16" s="50"/>
      <c r="F16" s="103"/>
      <c r="G16" s="104"/>
      <c r="H16" s="104"/>
      <c r="I16" s="104"/>
    </row>
    <row r="17" spans="1:9" ht="36.75" customHeight="1">
      <c r="A17" s="106" t="s">
        <v>17</v>
      </c>
      <c r="B17" s="81"/>
      <c r="C17" s="102"/>
      <c r="D17" s="50"/>
      <c r="E17" s="50"/>
      <c r="F17" s="103"/>
      <c r="G17" s="104"/>
      <c r="H17" s="104"/>
      <c r="I17" s="104"/>
    </row>
    <row r="18" spans="1:9" ht="17.25" customHeight="1">
      <c r="A18" s="20" t="s">
        <v>18</v>
      </c>
      <c r="B18" s="113">
        <v>0.24199999999999999</v>
      </c>
      <c r="C18" s="111" t="s">
        <v>19</v>
      </c>
      <c r="D18" s="50"/>
      <c r="E18" s="50"/>
      <c r="F18" s="103"/>
      <c r="G18" s="104"/>
      <c r="H18" s="104"/>
      <c r="I18" s="104"/>
    </row>
    <row r="19" spans="1:9" ht="17.25" customHeight="1">
      <c r="A19" s="20" t="s">
        <v>20</v>
      </c>
      <c r="B19" s="113">
        <v>0.02</v>
      </c>
      <c r="C19" s="102"/>
      <c r="D19" s="50"/>
      <c r="E19" s="50"/>
      <c r="F19" s="103"/>
      <c r="G19" s="104"/>
      <c r="H19" s="104"/>
      <c r="I19" s="104"/>
    </row>
    <row r="20" spans="1:9" ht="17.25" customHeight="1">
      <c r="A20" s="20" t="s">
        <v>21</v>
      </c>
      <c r="B20" s="113">
        <v>4.0000000000000003E-5</v>
      </c>
      <c r="C20" s="102"/>
      <c r="D20" s="50"/>
      <c r="E20" s="50"/>
      <c r="F20" s="103"/>
      <c r="G20" s="104"/>
      <c r="H20" s="104"/>
      <c r="I20" s="104"/>
    </row>
    <row r="21" spans="1:9" ht="17.25" customHeight="1">
      <c r="A21" s="20" t="s">
        <v>22</v>
      </c>
      <c r="B21" s="113">
        <v>3.3999999999999998E-3</v>
      </c>
      <c r="C21" s="102"/>
      <c r="D21" s="50"/>
      <c r="E21" s="50"/>
      <c r="F21" s="103"/>
      <c r="G21" s="104"/>
      <c r="H21" s="104"/>
      <c r="I21" s="104"/>
    </row>
    <row r="22" spans="1:9" ht="17.25" customHeight="1">
      <c r="A22" s="20" t="s">
        <v>23</v>
      </c>
      <c r="B22" s="113">
        <v>1.75E-3</v>
      </c>
      <c r="C22" s="102"/>
      <c r="D22" s="50"/>
      <c r="E22" s="50"/>
      <c r="F22" s="103"/>
      <c r="G22" s="104"/>
      <c r="H22" s="104"/>
      <c r="I22" s="104"/>
    </row>
    <row r="23" spans="1:9" ht="17.25" customHeight="1">
      <c r="A23" s="99"/>
      <c r="B23" s="102"/>
      <c r="C23" s="102"/>
      <c r="D23" s="50"/>
      <c r="E23" s="50"/>
      <c r="F23" s="103"/>
      <c r="G23" s="104"/>
      <c r="H23" s="104"/>
      <c r="I23" s="104"/>
    </row>
    <row r="24" spans="1:9" ht="17.25" customHeight="1">
      <c r="A24" s="106" t="s">
        <v>24</v>
      </c>
      <c r="B24" s="102"/>
      <c r="C24" s="87" t="s">
        <v>25</v>
      </c>
      <c r="D24" s="89" t="s">
        <v>26</v>
      </c>
      <c r="E24" s="50"/>
      <c r="F24" s="103"/>
      <c r="G24" s="82" t="s">
        <v>27</v>
      </c>
      <c r="H24" s="104"/>
      <c r="I24" s="104"/>
    </row>
    <row r="25" spans="1:9" ht="17.25" customHeight="1">
      <c r="A25" s="20" t="s">
        <v>28</v>
      </c>
      <c r="B25" s="102" t="s">
        <v>29</v>
      </c>
      <c r="C25" s="199">
        <f>F84</f>
        <v>0.53271000000000002</v>
      </c>
      <c r="D25" s="199">
        <f>F84</f>
        <v>0.53271000000000002</v>
      </c>
      <c r="E25" s="111"/>
      <c r="F25" s="103"/>
      <c r="G25" s="82" t="b">
        <f>SUM(C25:C27)=1</f>
        <v>1</v>
      </c>
      <c r="H25" s="82" t="b">
        <f>SUM(D25:D27)=1</f>
        <v>1</v>
      </c>
      <c r="I25" s="104"/>
    </row>
    <row r="26" spans="1:9" ht="17.25" customHeight="1">
      <c r="A26" s="49"/>
      <c r="B26" s="102" t="s">
        <v>6</v>
      </c>
      <c r="C26" s="114"/>
      <c r="D26" s="114"/>
      <c r="E26" s="50"/>
      <c r="F26" s="103"/>
      <c r="G26" s="104"/>
      <c r="H26" s="104"/>
      <c r="I26" s="104"/>
    </row>
    <row r="27" spans="1:9" ht="17.25" customHeight="1">
      <c r="A27" s="49"/>
      <c r="B27" s="115" t="s">
        <v>3</v>
      </c>
      <c r="C27" s="116">
        <f>1-C26-C25</f>
        <v>0.46728999999999998</v>
      </c>
      <c r="D27" s="116">
        <f>1-D26-D25</f>
        <v>0.46728999999999998</v>
      </c>
      <c r="E27" s="50"/>
      <c r="F27" s="103"/>
      <c r="G27" s="104"/>
      <c r="H27" s="104"/>
      <c r="I27" s="104"/>
    </row>
    <row r="28" spans="1:9" ht="17.25" customHeight="1">
      <c r="A28" s="20" t="s">
        <v>30</v>
      </c>
      <c r="B28" s="102" t="s">
        <v>29</v>
      </c>
      <c r="C28" s="199">
        <f>F93</f>
        <v>0.53320800000000002</v>
      </c>
      <c r="D28" s="199">
        <f>F93</f>
        <v>0.53320800000000002</v>
      </c>
      <c r="E28" s="111"/>
      <c r="F28" s="103"/>
      <c r="G28" s="82" t="b">
        <f>SUM(C28:C30)=1</f>
        <v>1</v>
      </c>
      <c r="H28" s="82" t="b">
        <f>SUM(D28:D30)=1</f>
        <v>1</v>
      </c>
      <c r="I28" s="104"/>
    </row>
    <row r="29" spans="1:9" ht="17.25" customHeight="1">
      <c r="A29" s="49"/>
      <c r="B29" s="102" t="s">
        <v>6</v>
      </c>
      <c r="C29" s="114"/>
      <c r="D29" s="114"/>
      <c r="E29" s="50"/>
      <c r="F29" s="103"/>
      <c r="G29" s="104"/>
      <c r="H29" s="104"/>
      <c r="I29" s="104"/>
    </row>
    <row r="30" spans="1:9" ht="17.25" customHeight="1">
      <c r="A30" s="49"/>
      <c r="B30" s="115" t="s">
        <v>3</v>
      </c>
      <c r="C30" s="116">
        <f>1-C29-C28</f>
        <v>0.46679199999999998</v>
      </c>
      <c r="D30" s="116">
        <f>1-D29-D28</f>
        <v>0.46679199999999998</v>
      </c>
      <c r="E30" s="50"/>
      <c r="F30" s="103"/>
      <c r="G30" s="104"/>
      <c r="H30" s="104"/>
      <c r="I30" s="104"/>
    </row>
    <row r="31" spans="1:9" ht="17.25" customHeight="1">
      <c r="A31" s="20" t="s">
        <v>31</v>
      </c>
      <c r="B31" s="102" t="s">
        <v>29</v>
      </c>
      <c r="C31" s="199">
        <f>F100</f>
        <v>0.38858399999999998</v>
      </c>
      <c r="D31" s="199">
        <f>F100</f>
        <v>0.38858399999999998</v>
      </c>
      <c r="E31" s="111"/>
      <c r="F31" s="103"/>
      <c r="G31" s="82" t="b">
        <f>SUM(C31:C33)=1</f>
        <v>1</v>
      </c>
      <c r="H31" s="82" t="b">
        <f>SUM(D31:D33)=1</f>
        <v>1</v>
      </c>
      <c r="I31" s="104"/>
    </row>
    <row r="32" spans="1:9" ht="17.25" customHeight="1">
      <c r="A32" s="49"/>
      <c r="B32" s="102" t="s">
        <v>6</v>
      </c>
      <c r="C32" s="114"/>
      <c r="D32" s="114"/>
      <c r="E32" s="50"/>
      <c r="F32" s="103"/>
      <c r="G32" s="104"/>
      <c r="H32" s="104"/>
      <c r="I32" s="104"/>
    </row>
    <row r="33" spans="1:9" ht="17.25" customHeight="1">
      <c r="A33" s="49"/>
      <c r="B33" s="115" t="s">
        <v>3</v>
      </c>
      <c r="C33" s="116">
        <f>1-C32-C31</f>
        <v>0.61141599999999996</v>
      </c>
      <c r="D33" s="116">
        <f>1-D32-D31</f>
        <v>0.61141599999999996</v>
      </c>
      <c r="E33" s="50"/>
      <c r="F33" s="103"/>
      <c r="G33" s="104"/>
      <c r="H33" s="104"/>
      <c r="I33" s="104"/>
    </row>
    <row r="34" spans="1:9" ht="17.25" customHeight="1">
      <c r="A34" s="17" t="s">
        <v>32</v>
      </c>
      <c r="B34" s="102" t="s">
        <v>29</v>
      </c>
      <c r="C34" s="117">
        <f>$C25*B$65+$C28*B$66+$C31*B$67</f>
        <v>0.4463838</v>
      </c>
      <c r="D34" s="117">
        <f>C25*C$65+C28*C$66+C31*C$67</f>
        <v>0.48869110799999999</v>
      </c>
      <c r="E34" s="50"/>
      <c r="F34" s="103"/>
      <c r="G34" s="82" t="b">
        <f>SUM(C34:C36)=1</f>
        <v>1</v>
      </c>
      <c r="H34" s="82" t="b">
        <f>SUM(D34:D36)=1</f>
        <v>1</v>
      </c>
      <c r="I34" s="104"/>
    </row>
    <row r="35" spans="1:9" ht="17.25" customHeight="1">
      <c r="A35" s="49"/>
      <c r="B35" s="102" t="s">
        <v>6</v>
      </c>
      <c r="C35" s="117">
        <f>$C26*B$65+$C29*B$66+$C32*B$67</f>
        <v>0</v>
      </c>
      <c r="D35" s="117">
        <f>D26*C$65+D29*C$66+D32*C$67</f>
        <v>0</v>
      </c>
      <c r="E35" s="50"/>
      <c r="F35" s="103"/>
      <c r="G35" s="104"/>
      <c r="H35" s="104"/>
      <c r="I35" s="104"/>
    </row>
    <row r="36" spans="1:9" ht="17.25" customHeight="1">
      <c r="A36" s="118"/>
      <c r="B36" s="115" t="s">
        <v>3</v>
      </c>
      <c r="C36" s="116">
        <f>$C27*B$65+$C30*B$66+$C33*B$67</f>
        <v>0.55361619999999989</v>
      </c>
      <c r="D36" s="116">
        <f>C27*C$65+C30*C$66+C33*C$67</f>
        <v>0.51130889199999996</v>
      </c>
      <c r="E36" s="119"/>
      <c r="F36" s="120"/>
      <c r="G36" s="121"/>
      <c r="H36" s="104"/>
      <c r="I36" s="104"/>
    </row>
    <row r="37" spans="1:9" ht="17.25" customHeight="1">
      <c r="A37" s="49"/>
      <c r="B37" s="102"/>
      <c r="C37" s="102"/>
      <c r="D37" s="50"/>
      <c r="E37" s="50"/>
      <c r="F37" s="103"/>
      <c r="G37" s="104"/>
      <c r="H37" s="104"/>
      <c r="I37" s="104"/>
    </row>
    <row r="38" spans="1:9" ht="17.25" customHeight="1">
      <c r="A38" s="49"/>
      <c r="B38" s="102"/>
      <c r="C38" s="102"/>
      <c r="D38" s="50"/>
      <c r="E38" s="50"/>
      <c r="F38" s="103"/>
      <c r="G38" s="104"/>
      <c r="H38" s="104"/>
      <c r="I38" s="104"/>
    </row>
    <row r="39" spans="1:9" ht="17.25" customHeight="1">
      <c r="A39" s="106" t="s">
        <v>33</v>
      </c>
      <c r="B39" s="102"/>
      <c r="C39" s="87" t="s">
        <v>25</v>
      </c>
      <c r="D39" s="89" t="s">
        <v>26</v>
      </c>
      <c r="E39" s="50"/>
      <c r="F39" s="103"/>
      <c r="G39" s="104"/>
      <c r="H39" s="104"/>
      <c r="I39" s="104"/>
    </row>
    <row r="40" spans="1:9" ht="17.25" customHeight="1">
      <c r="A40" s="20" t="s">
        <v>34</v>
      </c>
      <c r="B40" s="102" t="s">
        <v>29</v>
      </c>
      <c r="C40" s="147">
        <f>1-SUM(C41,C42)</f>
        <v>0.98</v>
      </c>
      <c r="D40" s="147">
        <f>1-SUM(D41,D42)</f>
        <v>0.98</v>
      </c>
      <c r="E40" s="50"/>
      <c r="F40" s="103"/>
      <c r="G40" s="82" t="b">
        <f>SUM(C40:C42)=1</f>
        <v>1</v>
      </c>
      <c r="H40" s="82" t="b">
        <f>SUM(D40:D42)=1</f>
        <v>1</v>
      </c>
      <c r="I40" s="104"/>
    </row>
    <row r="41" spans="1:9" ht="17.25" customHeight="1">
      <c r="A41" s="49"/>
      <c r="B41" s="102" t="s">
        <v>6</v>
      </c>
      <c r="C41" s="200">
        <f>F79</f>
        <v>0.02</v>
      </c>
      <c r="D41" s="200">
        <f>F79</f>
        <v>0.02</v>
      </c>
      <c r="E41" s="50"/>
      <c r="F41" s="103"/>
      <c r="G41" s="104"/>
      <c r="H41" s="104"/>
      <c r="I41" s="104"/>
    </row>
    <row r="42" spans="1:9" ht="17.25" customHeight="1">
      <c r="A42" s="118"/>
      <c r="B42" s="115"/>
      <c r="C42" s="148">
        <v>0</v>
      </c>
      <c r="D42" s="148">
        <v>0</v>
      </c>
      <c r="E42" s="119"/>
      <c r="F42" s="120"/>
      <c r="G42" s="104"/>
      <c r="H42" s="104"/>
      <c r="I42" s="104"/>
    </row>
    <row r="43" spans="1:9" ht="17.25" customHeight="1">
      <c r="A43" s="20" t="s">
        <v>35</v>
      </c>
      <c r="B43" s="102" t="s">
        <v>29</v>
      </c>
      <c r="C43" s="147">
        <f>1-SUM(C44,C45)</f>
        <v>0.96</v>
      </c>
      <c r="D43" s="147">
        <f>1-SUM(D44,D45)</f>
        <v>0.96</v>
      </c>
      <c r="E43" s="50"/>
      <c r="F43" s="103"/>
      <c r="G43" s="82" t="b">
        <f>SUM(C43:C45)=1</f>
        <v>1</v>
      </c>
      <c r="H43" s="82" t="b">
        <f>SUM(D43:D45)=1</f>
        <v>1</v>
      </c>
      <c r="I43" s="104"/>
    </row>
    <row r="44" spans="1:9" ht="17.25" customHeight="1">
      <c r="A44" s="49"/>
      <c r="B44" s="102" t="s">
        <v>6</v>
      </c>
      <c r="C44" s="200">
        <f>F88</f>
        <v>0.04</v>
      </c>
      <c r="D44" s="200">
        <f>F88</f>
        <v>0.04</v>
      </c>
      <c r="E44" s="50"/>
      <c r="F44" s="103"/>
      <c r="G44" s="104"/>
      <c r="H44" s="104"/>
      <c r="I44" s="104"/>
    </row>
    <row r="45" spans="1:9" ht="17.25" customHeight="1">
      <c r="A45" s="118"/>
      <c r="B45" s="115"/>
      <c r="C45" s="148">
        <v>0</v>
      </c>
      <c r="D45" s="148">
        <v>0</v>
      </c>
      <c r="E45" s="119"/>
      <c r="F45" s="120"/>
      <c r="G45" s="104"/>
      <c r="H45" s="104"/>
      <c r="I45" s="104"/>
    </row>
    <row r="46" spans="1:9" ht="17.25" customHeight="1">
      <c r="A46" s="20" t="s">
        <v>36</v>
      </c>
      <c r="B46" s="102" t="s">
        <v>29</v>
      </c>
      <c r="C46" s="147">
        <f>1-SUM(C47,C48)</f>
        <v>0.7</v>
      </c>
      <c r="D46" s="147">
        <f>1-SUM(D47,D48)</f>
        <v>0.7</v>
      </c>
      <c r="E46" s="50"/>
      <c r="F46" s="103"/>
      <c r="G46" s="82" t="b">
        <f>SUM(C46:C48)=1</f>
        <v>1</v>
      </c>
      <c r="H46" s="82" t="b">
        <f>SUM(D46:D48)=1</f>
        <v>1</v>
      </c>
      <c r="I46" s="104"/>
    </row>
    <row r="47" spans="1:9" ht="17.25" customHeight="1">
      <c r="A47" s="49"/>
      <c r="B47" s="102" t="s">
        <v>6</v>
      </c>
      <c r="C47" s="200">
        <f>F97</f>
        <v>0.3</v>
      </c>
      <c r="D47" s="200">
        <f>F97</f>
        <v>0.3</v>
      </c>
      <c r="E47" s="50"/>
      <c r="F47" s="103"/>
      <c r="G47" s="104"/>
      <c r="H47" s="104"/>
      <c r="I47" s="104"/>
    </row>
    <row r="48" spans="1:9" ht="17.25" customHeight="1">
      <c r="A48" s="118"/>
      <c r="B48" s="115"/>
      <c r="C48" s="148">
        <v>0</v>
      </c>
      <c r="D48" s="148">
        <f>C48</f>
        <v>0</v>
      </c>
      <c r="E48" s="119"/>
      <c r="F48" s="120"/>
      <c r="G48" s="104"/>
      <c r="H48" s="104"/>
      <c r="I48" s="104"/>
    </row>
    <row r="49" spans="1:22" ht="17.25" customHeight="1">
      <c r="A49" s="17" t="s">
        <v>32</v>
      </c>
      <c r="B49" s="102" t="s">
        <v>29</v>
      </c>
      <c r="C49" s="147">
        <f>$C40*B$68+$C43*B$69+$C46*B$70</f>
        <v>0.82658636805367935</v>
      </c>
      <c r="D49" s="147">
        <f>C40*C$68+C43*C$69+C46*C$70</f>
        <v>0.90820524984874496</v>
      </c>
      <c r="E49" s="50"/>
      <c r="F49" s="103"/>
      <c r="G49" s="82" t="b">
        <f>SUM(C49:C51)=1</f>
        <v>1</v>
      </c>
      <c r="H49" s="82" t="b">
        <f>SUM(D49:D51)=1</f>
        <v>1</v>
      </c>
      <c r="I49" s="104"/>
    </row>
    <row r="50" spans="1:22" ht="17.25" customHeight="1">
      <c r="A50" s="49"/>
      <c r="B50" s="102" t="s">
        <v>6</v>
      </c>
      <c r="C50" s="147">
        <f>$C41*B$68+$C44*B$69+$C47*B$70</f>
        <v>0.17341363194632062</v>
      </c>
      <c r="D50" s="147">
        <f>C41*C$68+C44*C$69+C47*C$70</f>
        <v>9.1794750151255045E-2</v>
      </c>
      <c r="E50" s="50"/>
      <c r="F50" s="103"/>
      <c r="G50" s="104"/>
      <c r="H50" s="104"/>
      <c r="I50" s="104"/>
    </row>
    <row r="51" spans="1:22" ht="17.25" customHeight="1">
      <c r="A51" s="118"/>
      <c r="B51" s="115"/>
      <c r="C51" s="149">
        <f>$C42*B$68+$C45*B$69+$C48*B$70</f>
        <v>0</v>
      </c>
      <c r="D51" s="149">
        <f>D42*C$68+D45*C$69+D48*C$70</f>
        <v>0</v>
      </c>
      <c r="E51" s="119"/>
      <c r="F51" s="120"/>
      <c r="G51" s="104"/>
      <c r="H51" s="104"/>
      <c r="I51" s="104"/>
    </row>
    <row r="52" spans="1:22" ht="17.25" customHeight="1">
      <c r="A52" s="49"/>
      <c r="B52" s="102"/>
      <c r="C52" s="21"/>
      <c r="D52" s="21"/>
      <c r="E52" s="50"/>
      <c r="F52" s="103"/>
      <c r="G52" s="104"/>
      <c r="H52" s="104"/>
      <c r="I52" s="104"/>
    </row>
    <row r="53" spans="1:22" ht="17.25" customHeight="1">
      <c r="A53" s="168" t="s">
        <v>37</v>
      </c>
      <c r="B53" s="102"/>
      <c r="C53" s="87" t="s">
        <v>25</v>
      </c>
      <c r="D53" s="89" t="s">
        <v>26</v>
      </c>
      <c r="E53" s="50"/>
      <c r="F53" s="103"/>
      <c r="G53" s="104"/>
      <c r="H53" s="104"/>
      <c r="I53" s="104"/>
    </row>
    <row r="54" spans="1:22" ht="17.25" customHeight="1">
      <c r="A54" s="20" t="s">
        <v>38</v>
      </c>
      <c r="B54" s="102" t="s">
        <v>3</v>
      </c>
      <c r="C54" s="147">
        <f>1-C55</f>
        <v>0.80269999999999997</v>
      </c>
      <c r="D54" s="147">
        <f>1-D55</f>
        <v>0.80269999999999997</v>
      </c>
      <c r="E54" s="50"/>
      <c r="F54" s="103"/>
      <c r="G54" s="82" t="b">
        <f>SUM(C54:C55)=1</f>
        <v>1</v>
      </c>
      <c r="H54" s="82" t="b">
        <f>SUM(D54:D55)=1</f>
        <v>1</v>
      </c>
      <c r="I54" s="104"/>
    </row>
    <row r="55" spans="1:22" ht="17.25" customHeight="1">
      <c r="A55" s="118"/>
      <c r="B55" s="115" t="s">
        <v>6</v>
      </c>
      <c r="C55" s="201">
        <f>B85</f>
        <v>0.1973</v>
      </c>
      <c r="D55" s="201">
        <f>B85</f>
        <v>0.1973</v>
      </c>
      <c r="E55" s="119"/>
      <c r="F55" s="120"/>
      <c r="G55" s="104"/>
      <c r="H55" s="104"/>
      <c r="I55" s="104"/>
    </row>
    <row r="56" spans="1:22" ht="17.25" customHeight="1">
      <c r="A56" s="20" t="s">
        <v>39</v>
      </c>
      <c r="B56" s="102" t="s">
        <v>3</v>
      </c>
      <c r="C56" s="147">
        <f>1-C57</f>
        <v>0.56359999999999999</v>
      </c>
      <c r="D56" s="147">
        <f>1-D57</f>
        <v>0.56359999999999999</v>
      </c>
      <c r="E56" s="50"/>
      <c r="F56" s="103"/>
      <c r="G56" s="82" t="b">
        <f>SUM(C56:C57)=1</f>
        <v>1</v>
      </c>
      <c r="H56" s="82" t="b">
        <f>SUM(D56:D57)=1</f>
        <v>1</v>
      </c>
      <c r="I56" s="104"/>
    </row>
    <row r="57" spans="1:22" ht="17.25" customHeight="1">
      <c r="A57" s="118"/>
      <c r="B57" s="115" t="s">
        <v>6</v>
      </c>
      <c r="C57" s="201">
        <f>B94</f>
        <v>0.43640000000000001</v>
      </c>
      <c r="D57" s="201">
        <f>B94</f>
        <v>0.43640000000000001</v>
      </c>
      <c r="E57" s="119"/>
      <c r="F57" s="120"/>
      <c r="G57" s="104"/>
      <c r="H57" s="104"/>
      <c r="I57" s="104"/>
    </row>
    <row r="58" spans="1:22" ht="17.25" customHeight="1">
      <c r="A58" s="20" t="s">
        <v>40</v>
      </c>
      <c r="B58" s="102" t="s">
        <v>3</v>
      </c>
      <c r="C58" s="147">
        <f>1-C59</f>
        <v>0.41820000000000002</v>
      </c>
      <c r="D58" s="147">
        <f>1-D59</f>
        <v>0.41820000000000002</v>
      </c>
      <c r="E58" s="50"/>
      <c r="F58" s="103"/>
      <c r="G58" s="82" t="b">
        <f>SUM(C58:C59)=1</f>
        <v>1</v>
      </c>
      <c r="H58" s="82" t="b">
        <f>SUM(D58:D59)=1</f>
        <v>1</v>
      </c>
      <c r="I58" s="104"/>
    </row>
    <row r="59" spans="1:22" ht="17.25" customHeight="1">
      <c r="A59" s="118"/>
      <c r="B59" s="115" t="s">
        <v>6</v>
      </c>
      <c r="C59" s="201">
        <f>B101</f>
        <v>0.58179999999999998</v>
      </c>
      <c r="D59" s="201">
        <f>B101</f>
        <v>0.58179999999999998</v>
      </c>
      <c r="E59" s="119"/>
      <c r="F59" s="120"/>
      <c r="G59" s="104"/>
      <c r="H59" s="104"/>
      <c r="I59" s="104"/>
    </row>
    <row r="60" spans="1:22" ht="17.25" customHeight="1">
      <c r="A60" s="17" t="s">
        <v>32</v>
      </c>
      <c r="B60" s="102" t="s">
        <v>3</v>
      </c>
      <c r="C60" s="147">
        <f>$C54*B$71+$C56*B$72+$C58*B$73</f>
        <v>0.48743346451928254</v>
      </c>
      <c r="D60" s="147">
        <f>C54*C$71+C56*C$72+C58*C$73</f>
        <v>0.62533588953661301</v>
      </c>
      <c r="E60" s="50"/>
      <c r="F60" s="103"/>
      <c r="G60" s="82" t="b">
        <f>SUM(C60:C61)=1</f>
        <v>1</v>
      </c>
      <c r="H60" s="82" t="b">
        <f>SUM(D60:D61)=1</f>
        <v>1</v>
      </c>
      <c r="I60" s="104"/>
    </row>
    <row r="61" spans="1:22" ht="17.25" customHeight="1">
      <c r="A61" s="118"/>
      <c r="B61" s="115" t="s">
        <v>6</v>
      </c>
      <c r="C61" s="149">
        <f>$C55*B$71+$C57*B$72+$C59*B$73</f>
        <v>0.51256653548071751</v>
      </c>
      <c r="D61" s="149">
        <f>C55*C$71+C57*C$72+C59*C$73</f>
        <v>0.37466411046338699</v>
      </c>
      <c r="E61" s="119"/>
      <c r="F61" s="120"/>
      <c r="G61" s="104"/>
      <c r="H61" s="104"/>
      <c r="I61" s="104"/>
    </row>
    <row r="62" spans="1:22" ht="17.25" customHeight="1">
      <c r="A62" s="49"/>
      <c r="B62" s="102"/>
      <c r="C62" s="102"/>
      <c r="D62" s="50"/>
      <c r="E62" s="50"/>
      <c r="F62" s="103"/>
      <c r="G62" s="104"/>
      <c r="H62" s="104"/>
      <c r="I62" s="104"/>
    </row>
    <row r="63" spans="1:22" ht="17.25" customHeight="1">
      <c r="A63" s="49"/>
      <c r="B63" s="102"/>
      <c r="C63" s="102"/>
      <c r="D63" s="50"/>
      <c r="E63" s="50"/>
      <c r="F63" s="103"/>
      <c r="G63" s="104"/>
      <c r="H63" s="104"/>
      <c r="I63" s="104"/>
    </row>
    <row r="64" spans="1:22" ht="17.25" customHeight="1">
      <c r="A64" s="153" t="s">
        <v>41</v>
      </c>
      <c r="B64" s="154" t="s">
        <v>25</v>
      </c>
      <c r="C64" s="155" t="s">
        <v>26</v>
      </c>
      <c r="D64" s="156" t="s">
        <v>42</v>
      </c>
      <c r="E64" s="157" t="s">
        <v>43</v>
      </c>
      <c r="F64" s="198"/>
      <c r="G64" s="159"/>
      <c r="H64" s="160"/>
      <c r="I64" s="160"/>
      <c r="J64" s="161"/>
      <c r="K64" s="161"/>
      <c r="L64" s="161"/>
      <c r="M64" s="161"/>
      <c r="N64" s="161"/>
      <c r="U64" t="s">
        <v>44</v>
      </c>
      <c r="V64" t="s">
        <v>45</v>
      </c>
    </row>
    <row r="65" spans="1:22" ht="17.25" customHeight="1">
      <c r="A65" s="20" t="s">
        <v>28</v>
      </c>
      <c r="B65" s="150">
        <v>0.1</v>
      </c>
      <c r="C65" s="151">
        <f>D65*E65+B65*(1-E65)</f>
        <v>0.52600000000000002</v>
      </c>
      <c r="D65" s="135">
        <v>0.81</v>
      </c>
      <c r="E65" s="136">
        <v>0.6</v>
      </c>
      <c r="F65" s="124" t="b">
        <f>SUM(B65:B67)=1</f>
        <v>1</v>
      </c>
      <c r="G65" s="82" t="b">
        <f>SUM(C65:C67)=1</f>
        <v>1</v>
      </c>
      <c r="H65" s="83" t="s">
        <v>46</v>
      </c>
      <c r="I65" s="104"/>
      <c r="J65" s="152"/>
      <c r="K65" s="152"/>
      <c r="L65" s="152"/>
      <c r="M65" s="152"/>
      <c r="N65" s="152"/>
      <c r="Q65" s="150">
        <v>0.45700000000000002</v>
      </c>
      <c r="R65" s="151">
        <f>C65</f>
        <v>0.52600000000000002</v>
      </c>
      <c r="S65">
        <v>0.72</v>
      </c>
      <c r="U65" s="186">
        <f>SUMPRODUCT(Q65:Q67,S65:S67)</f>
        <v>0.65363000000000004</v>
      </c>
      <c r="V65">
        <f>SUMPRODUCT(R65:R67,S65:S67)</f>
        <v>0.65681999999999996</v>
      </c>
    </row>
    <row r="66" spans="1:22" ht="17.25" customHeight="1">
      <c r="A66" s="20" t="s">
        <v>30</v>
      </c>
      <c r="B66" s="123">
        <v>0.3</v>
      </c>
      <c r="C66" s="137">
        <f>D66*E65+B66*(1-E65)</f>
        <v>0.16799999999999998</v>
      </c>
      <c r="D66" s="135">
        <v>0.08</v>
      </c>
      <c r="E66" s="50"/>
      <c r="F66" s="103"/>
      <c r="G66" s="104"/>
      <c r="H66" s="104"/>
      <c r="I66" s="104"/>
      <c r="Q66" s="123">
        <v>0.23</v>
      </c>
      <c r="R66" s="151">
        <f>C66</f>
        <v>0.16799999999999998</v>
      </c>
      <c r="S66">
        <v>0.69</v>
      </c>
    </row>
    <row r="67" spans="1:22" ht="17.25" customHeight="1">
      <c r="A67" s="162" t="s">
        <v>31</v>
      </c>
      <c r="B67" s="163">
        <v>0.6</v>
      </c>
      <c r="C67" s="164">
        <f>D67*E65+B67*(1-E65)</f>
        <v>0.30599999999999999</v>
      </c>
      <c r="D67" s="165">
        <v>0.11</v>
      </c>
      <c r="E67" s="166"/>
      <c r="F67" s="158"/>
      <c r="G67" s="160"/>
      <c r="H67" s="160"/>
      <c r="I67" s="160"/>
      <c r="J67" s="161"/>
      <c r="K67" s="161"/>
      <c r="L67" s="161"/>
      <c r="M67" s="161"/>
      <c r="N67" s="161"/>
      <c r="Q67" s="163">
        <v>0.313</v>
      </c>
      <c r="R67" s="151">
        <f>C67</f>
        <v>0.30599999999999999</v>
      </c>
      <c r="S67">
        <v>0.53</v>
      </c>
    </row>
    <row r="68" spans="1:22" ht="17.25" customHeight="1">
      <c r="A68" s="20" t="s">
        <v>47</v>
      </c>
      <c r="B68" s="117">
        <f>C25*B65/(C25*B65+C28*B66+C31*B67)</f>
        <v>0.11933900827046144</v>
      </c>
      <c r="C68" s="117">
        <f>D25*C65/(D25*C65+D28*C66+D31*C67)</f>
        <v>0.57337949353479956</v>
      </c>
      <c r="D68" s="50"/>
      <c r="E68" s="50"/>
      <c r="F68" s="173" t="b">
        <f>SUM(B68:B70)=1</f>
        <v>1</v>
      </c>
      <c r="G68" s="174" t="b">
        <f>SUM(C68:C70)=1</f>
        <v>1</v>
      </c>
      <c r="H68" s="83" t="s">
        <v>48</v>
      </c>
      <c r="I68" s="104"/>
    </row>
    <row r="69" spans="1:22" ht="17.25" customHeight="1">
      <c r="A69" s="20" t="s">
        <v>49</v>
      </c>
      <c r="B69" s="117">
        <f>C28*B66/(C25*B65+C28*B66+C31*B67)</f>
        <v>0.35835171437673141</v>
      </c>
      <c r="C69" s="117">
        <f>D28*C66/(D25*C65+D28*C66+D31*C67)</f>
        <v>0.18330381407308111</v>
      </c>
      <c r="D69" s="50"/>
      <c r="E69" s="50"/>
      <c r="F69" s="175"/>
      <c r="G69" s="176"/>
      <c r="H69" s="83"/>
      <c r="I69" s="104"/>
    </row>
    <row r="70" spans="1:22" ht="17.25" customHeight="1">
      <c r="A70" s="162" t="s">
        <v>50</v>
      </c>
      <c r="B70" s="167">
        <f>C31*B67/(C25*B65+C28*B66+C31*B67)</f>
        <v>0.52230927735280708</v>
      </c>
      <c r="C70" s="167">
        <f>D31*C67/(D25*C65+D28*C66+D31*C67)</f>
        <v>0.24331669239211939</v>
      </c>
      <c r="D70" s="166"/>
      <c r="E70" s="166"/>
      <c r="F70" s="177"/>
      <c r="G70" s="178"/>
      <c r="H70" s="160"/>
      <c r="I70" s="160"/>
      <c r="J70" s="161"/>
      <c r="K70" s="161"/>
      <c r="L70" s="161"/>
      <c r="M70" s="161"/>
      <c r="N70" s="161"/>
    </row>
    <row r="71" spans="1:22" ht="17.25" customHeight="1">
      <c r="A71" s="20" t="s">
        <v>51</v>
      </c>
      <c r="B71" s="117">
        <f>C27*B65/(C27*B65+C30*B66+C33*B67)</f>
        <v>8.4406850811085385E-2</v>
      </c>
      <c r="C71" s="117">
        <f>D27*C65/(D27*C65+D30*C66+D33*C67)</f>
        <v>0.4807163416199694</v>
      </c>
      <c r="D71" s="50"/>
      <c r="E71" s="50"/>
      <c r="F71" s="173" t="b">
        <f>SUM(B71:B73)=1</f>
        <v>1</v>
      </c>
      <c r="G71" s="174" t="b">
        <f>SUM(C71:C73)=1</f>
        <v>1</v>
      </c>
      <c r="H71" s="83" t="s">
        <v>52</v>
      </c>
      <c r="I71" s="104"/>
    </row>
    <row r="72" spans="1:22" ht="17.25" customHeight="1">
      <c r="A72" s="20" t="s">
        <v>53</v>
      </c>
      <c r="B72" s="117">
        <f>C30*B66/(C27*B65+C30*B66+C33*B67)</f>
        <v>0.25295069038803419</v>
      </c>
      <c r="C72" s="117">
        <f>D30*C66/(D27*C65+D30*C66+D33*C67)</f>
        <v>0.15337315119487496</v>
      </c>
      <c r="D72" s="50"/>
      <c r="E72" s="50"/>
      <c r="F72" s="171"/>
      <c r="G72" s="172"/>
      <c r="H72" s="104"/>
      <c r="I72" s="104"/>
    </row>
    <row r="73" spans="1:22" ht="17.25" customHeight="1">
      <c r="A73" s="162" t="s">
        <v>54</v>
      </c>
      <c r="B73" s="167">
        <f>C33*B67/(C27*B65+C30*B66+C33*B67)</f>
        <v>0.66264245880088046</v>
      </c>
      <c r="C73" s="167">
        <f>D33*C67/(D27*C65+D30*C66+D33*C67)</f>
        <v>0.36591050718515572</v>
      </c>
      <c r="D73" s="166"/>
      <c r="E73" s="166"/>
      <c r="F73" s="158"/>
      <c r="G73" s="160"/>
      <c r="H73" s="160"/>
      <c r="I73" s="160"/>
      <c r="J73" s="161"/>
      <c r="K73" s="161"/>
      <c r="L73" s="161"/>
      <c r="M73" s="161"/>
      <c r="N73" s="161"/>
    </row>
    <row r="74" spans="1:22" ht="17.25" customHeight="1">
      <c r="A74" s="49"/>
      <c r="B74" s="102"/>
      <c r="C74" s="102"/>
      <c r="D74" s="50"/>
      <c r="E74" s="50"/>
      <c r="F74" s="103"/>
      <c r="G74" s="104"/>
      <c r="H74" s="104"/>
      <c r="I74" s="104"/>
    </row>
    <row r="75" spans="1:22" ht="17.25" customHeight="1">
      <c r="A75" s="20"/>
      <c r="B75" s="102"/>
      <c r="C75" s="102"/>
      <c r="D75" s="50"/>
      <c r="E75" s="50"/>
      <c r="F75" s="103"/>
      <c r="G75" s="104"/>
      <c r="H75" s="104"/>
      <c r="I75" s="104"/>
    </row>
    <row r="76" spans="1:22" s="52" customFormat="1" ht="75" customHeight="1">
      <c r="A76" s="125" t="s">
        <v>55</v>
      </c>
      <c r="B76" s="122" t="s">
        <v>56</v>
      </c>
      <c r="C76" s="122" t="s">
        <v>57</v>
      </c>
      <c r="D76" s="122" t="s">
        <v>58</v>
      </c>
      <c r="E76" s="126" t="s">
        <v>59</v>
      </c>
      <c r="F76" s="126" t="s">
        <v>60</v>
      </c>
      <c r="G76" s="108"/>
      <c r="H76" s="109"/>
      <c r="I76" s="109"/>
      <c r="J76" s="28"/>
    </row>
    <row r="77" spans="1:22" ht="17.25" customHeight="1">
      <c r="A77" s="127" t="s">
        <v>61</v>
      </c>
      <c r="B77" s="128"/>
      <c r="C77" s="129"/>
      <c r="D77" s="129"/>
      <c r="E77" s="130"/>
      <c r="F77" s="131"/>
      <c r="G77" s="103"/>
      <c r="H77" s="104"/>
      <c r="I77" s="104"/>
    </row>
    <row r="78" spans="1:22" ht="17.25" customHeight="1">
      <c r="A78" s="208" t="s">
        <v>62</v>
      </c>
      <c r="B78" s="144">
        <v>8.2500000000000004E-2</v>
      </c>
      <c r="C78" s="144">
        <v>2.3E-2</v>
      </c>
      <c r="D78" s="144">
        <v>0.122</v>
      </c>
      <c r="E78" s="209">
        <f>B78*(C78*(1-B18)+D78*(B18))</f>
        <v>3.8740350000000001E-3</v>
      </c>
      <c r="F78" s="206" t="s">
        <v>63</v>
      </c>
      <c r="G78" s="117" t="b">
        <f>SUM(C78:C83)=100%</f>
        <v>1</v>
      </c>
      <c r="H78" s="203"/>
      <c r="I78" s="202"/>
    </row>
    <row r="79" spans="1:22" ht="17.25" customHeight="1">
      <c r="A79" s="208" t="s">
        <v>64</v>
      </c>
      <c r="B79" s="144">
        <v>0.111</v>
      </c>
      <c r="C79" s="144">
        <v>0.34</v>
      </c>
      <c r="D79" s="144">
        <v>0.18099999999999999</v>
      </c>
      <c r="E79" s="209">
        <f>B79*(C79*(1-B18)+D79*(B18))</f>
        <v>3.3468942000000002E-2</v>
      </c>
      <c r="F79" s="136">
        <v>0.02</v>
      </c>
      <c r="G79" s="117">
        <f>SUM(C78:C83)</f>
        <v>1</v>
      </c>
      <c r="H79" s="104"/>
      <c r="I79" s="104"/>
    </row>
    <row r="80" spans="1:22" ht="17.25" customHeight="1">
      <c r="A80" s="208" t="s">
        <v>65</v>
      </c>
      <c r="B80" s="144">
        <v>6.7000000000000004E-2</v>
      </c>
      <c r="C80" s="144">
        <v>0.307</v>
      </c>
      <c r="D80" s="144">
        <v>0.44700000000000001</v>
      </c>
      <c r="E80" s="209">
        <f>B80*(C80*(1-B18)+D80*(B18))</f>
        <v>2.2838959999999998E-2</v>
      </c>
      <c r="F80" s="50"/>
      <c r="G80" s="117"/>
      <c r="H80" s="104"/>
      <c r="I80" s="104"/>
    </row>
    <row r="81" spans="1:9" ht="17.25" customHeight="1">
      <c r="A81" s="208" t="s">
        <v>66</v>
      </c>
      <c r="B81" s="144">
        <v>0.155</v>
      </c>
      <c r="C81" s="144">
        <v>8.5000000000000006E-2</v>
      </c>
      <c r="D81" s="144">
        <v>0.16300000000000001</v>
      </c>
      <c r="E81" s="209">
        <f>B81*(C81*(1-B18)+D81*(B18))</f>
        <v>1.6100779999999999E-2</v>
      </c>
      <c r="F81" s="50">
        <f>SUM(E78:E83)</f>
        <v>0.20055087899999999</v>
      </c>
      <c r="G81" s="117"/>
      <c r="H81" s="104"/>
      <c r="I81" s="104"/>
    </row>
    <row r="82" spans="1:9" ht="17.25" customHeight="1">
      <c r="A82" s="208" t="s">
        <v>67</v>
      </c>
      <c r="B82" s="144">
        <v>0.61899999999999999</v>
      </c>
      <c r="C82" s="144">
        <v>0.23599999999999999</v>
      </c>
      <c r="D82" s="144">
        <v>8.5000000000000006E-2</v>
      </c>
      <c r="E82" s="209">
        <f>B82*(C82*(1-B18)+D82*(B18))</f>
        <v>0.12346450199999999</v>
      </c>
      <c r="F82" s="50"/>
      <c r="G82" s="117"/>
      <c r="H82" s="104"/>
      <c r="I82" s="104"/>
    </row>
    <row r="83" spans="1:9" ht="17.25" customHeight="1">
      <c r="A83" s="208" t="s">
        <v>68</v>
      </c>
      <c r="B83" s="144">
        <v>0.11</v>
      </c>
      <c r="C83" s="144">
        <v>8.9999999999999993E-3</v>
      </c>
      <c r="D83" s="144">
        <v>2E-3</v>
      </c>
      <c r="E83" s="209">
        <f>B83*(C83*(1-B18)+D83*(B18))</f>
        <v>8.0365999999999999E-4</v>
      </c>
      <c r="F83" s="50"/>
      <c r="G83" s="117"/>
      <c r="H83" s="104"/>
      <c r="I83" s="104"/>
    </row>
    <row r="84" spans="1:9" ht="17.25" customHeight="1">
      <c r="A84" s="187" t="s">
        <v>69</v>
      </c>
      <c r="B84" s="188"/>
      <c r="C84" s="189">
        <f>1-C85</f>
        <v>0.47099999999999997</v>
      </c>
      <c r="D84" s="189">
        <f>1-D85</f>
        <v>0.72599999999999998</v>
      </c>
      <c r="E84" s="191" t="s">
        <v>70</v>
      </c>
      <c r="F84" s="192">
        <f>(C84*(1-B18)+D84*B18)</f>
        <v>0.53271000000000002</v>
      </c>
      <c r="G84" s="117"/>
      <c r="H84" s="104"/>
      <c r="I84" s="104"/>
    </row>
    <row r="85" spans="1:9" ht="17.25" customHeight="1">
      <c r="A85" s="132" t="s">
        <v>71</v>
      </c>
      <c r="B85" s="145">
        <v>0.1973</v>
      </c>
      <c r="C85" s="145">
        <v>0.52900000000000003</v>
      </c>
      <c r="D85" s="145">
        <v>0.27400000000000002</v>
      </c>
      <c r="E85" s="190" t="s">
        <v>72</v>
      </c>
      <c r="F85" s="50">
        <f>(C85*(1-B18)+D85*B18)</f>
        <v>0.46728999999999998</v>
      </c>
      <c r="G85" s="117"/>
      <c r="H85" s="104"/>
      <c r="I85" s="104"/>
    </row>
    <row r="86" spans="1:9" ht="17.25" customHeight="1">
      <c r="A86" s="193" t="s">
        <v>73</v>
      </c>
      <c r="B86" s="194"/>
      <c r="C86" s="195"/>
      <c r="D86" s="196"/>
      <c r="E86" s="197"/>
      <c r="F86" s="197"/>
      <c r="G86" s="117"/>
      <c r="H86" s="104"/>
      <c r="I86" s="104"/>
    </row>
    <row r="87" spans="1:9" ht="17.25" customHeight="1">
      <c r="A87" s="49" t="s">
        <v>62</v>
      </c>
      <c r="B87" s="144">
        <v>0.12</v>
      </c>
      <c r="C87" s="144">
        <v>2.8000000000000001E-2</v>
      </c>
      <c r="D87" s="144">
        <v>6.5000000000000002E-2</v>
      </c>
      <c r="E87" s="50">
        <f>B87*(C87*(1-B18)+D87*B18)</f>
        <v>4.4344800000000002E-3</v>
      </c>
      <c r="F87" s="206" t="s">
        <v>63</v>
      </c>
      <c r="G87" s="117" t="b">
        <f>SUM(C87:C92)=100%</f>
        <v>1</v>
      </c>
      <c r="H87" s="203" t="s">
        <v>74</v>
      </c>
      <c r="I87" s="202">
        <f>C87*(1-B18)+D87*B18</f>
        <v>3.6954000000000001E-2</v>
      </c>
    </row>
    <row r="88" spans="1:9" ht="17.25" customHeight="1">
      <c r="A88" s="49" t="s">
        <v>64</v>
      </c>
      <c r="B88" s="144">
        <v>0.08</v>
      </c>
      <c r="C88" s="144">
        <v>0.2</v>
      </c>
      <c r="D88" s="144">
        <v>0.104</v>
      </c>
      <c r="E88" s="50">
        <f>B88*(C88*(1-B18)+D88*B18)</f>
        <v>1.4141440000000002E-2</v>
      </c>
      <c r="F88" s="207">
        <v>0.04</v>
      </c>
      <c r="G88" s="117">
        <f>SUM(C87:C92)</f>
        <v>1</v>
      </c>
      <c r="H88" s="104"/>
      <c r="I88" s="104"/>
    </row>
    <row r="89" spans="1:9" ht="17.25" customHeight="1">
      <c r="A89" s="49" t="s">
        <v>65</v>
      </c>
      <c r="B89" s="144">
        <v>0.3</v>
      </c>
      <c r="C89" s="144">
        <v>0.32800000000000001</v>
      </c>
      <c r="D89" s="144">
        <v>0.52100000000000002</v>
      </c>
      <c r="E89" s="50">
        <f>B89*(C89*(1-B18)+D89*B18)</f>
        <v>0.11241179999999999</v>
      </c>
      <c r="F89" s="50"/>
      <c r="G89" s="117"/>
      <c r="H89" s="104"/>
      <c r="I89" s="104"/>
    </row>
    <row r="90" spans="1:9" ht="17.25" customHeight="1">
      <c r="A90" s="49" t="s">
        <v>66</v>
      </c>
      <c r="B90" s="144">
        <v>7.0000000000000007E-2</v>
      </c>
      <c r="C90" s="144">
        <v>6.6000000000000003E-2</v>
      </c>
      <c r="D90" s="144">
        <v>0.111</v>
      </c>
      <c r="E90" s="50">
        <f>B90*(C90*(1-B18)+D90*B18)</f>
        <v>5.3823000000000005E-3</v>
      </c>
      <c r="F90" s="50">
        <f>SUM(E87:E92)</f>
        <v>0.36930869199999994</v>
      </c>
      <c r="G90" s="117"/>
      <c r="H90" s="104"/>
      <c r="I90" s="104"/>
    </row>
    <row r="91" spans="1:9" ht="17.25" customHeight="1">
      <c r="A91" s="49" t="s">
        <v>67</v>
      </c>
      <c r="B91" s="144">
        <v>0.69599999999999995</v>
      </c>
      <c r="C91" s="144">
        <v>0.378</v>
      </c>
      <c r="D91" s="144">
        <v>0.19900000000000001</v>
      </c>
      <c r="E91" s="50">
        <f>B91*(C91*(1-B18)+D91*B18)</f>
        <v>0.23293867199999996</v>
      </c>
      <c r="F91" s="50"/>
      <c r="G91" s="117"/>
      <c r="H91" s="104"/>
      <c r="I91" s="104"/>
    </row>
    <row r="92" spans="1:9" ht="17.25" customHeight="1">
      <c r="A92" s="49" t="s">
        <v>68</v>
      </c>
      <c r="B92" s="144">
        <v>0.20599999999999999</v>
      </c>
      <c r="C92" s="144">
        <v>0</v>
      </c>
      <c r="D92" s="144">
        <v>0</v>
      </c>
      <c r="E92" s="50">
        <f>B92*(C92*(1-B18)+D92*B18)</f>
        <v>0</v>
      </c>
      <c r="F92" s="50"/>
      <c r="G92" s="117"/>
      <c r="H92" s="104"/>
      <c r="I92" s="104"/>
    </row>
    <row r="93" spans="1:9" ht="17.25" customHeight="1">
      <c r="A93" s="187" t="s">
        <v>69</v>
      </c>
      <c r="B93" s="188"/>
      <c r="C93" s="189">
        <f>1-C94</f>
        <v>0.47899999999999998</v>
      </c>
      <c r="D93" s="189">
        <f>1-D94</f>
        <v>0.70300000000000007</v>
      </c>
      <c r="E93" s="191" t="s">
        <v>70</v>
      </c>
      <c r="F93" s="192">
        <f>(C93*(1-B18)+D93*B18)</f>
        <v>0.53320800000000002</v>
      </c>
      <c r="G93" s="117"/>
      <c r="H93" s="104"/>
      <c r="I93" s="104"/>
    </row>
    <row r="94" spans="1:9" ht="17.25" customHeight="1">
      <c r="A94" s="132" t="s">
        <v>71</v>
      </c>
      <c r="B94" s="145">
        <v>0.43640000000000001</v>
      </c>
      <c r="C94" s="145">
        <v>0.52100000000000002</v>
      </c>
      <c r="D94" s="145">
        <v>0.29699999999999999</v>
      </c>
      <c r="E94" s="190" t="s">
        <v>72</v>
      </c>
      <c r="F94" s="50">
        <f>(C94*(1-B18)+D94*B18)</f>
        <v>0.46679199999999998</v>
      </c>
      <c r="G94" s="117"/>
      <c r="H94" s="104"/>
      <c r="I94" s="104"/>
    </row>
    <row r="95" spans="1:9" ht="17.25" customHeight="1">
      <c r="A95" s="193" t="s">
        <v>75</v>
      </c>
      <c r="B95" s="194"/>
      <c r="C95" s="194"/>
      <c r="D95" s="196"/>
      <c r="E95" s="197"/>
      <c r="F95" s="197"/>
      <c r="G95" s="117"/>
      <c r="H95" s="104"/>
      <c r="I95" s="104"/>
    </row>
    <row r="96" spans="1:9" ht="17.25" customHeight="1">
      <c r="A96" s="49" t="s">
        <v>65</v>
      </c>
      <c r="B96" s="144">
        <v>0.66700000000000004</v>
      </c>
      <c r="C96" s="144">
        <v>0.28599999999999998</v>
      </c>
      <c r="D96" s="144">
        <v>0.29499999999999998</v>
      </c>
      <c r="E96" s="50">
        <f>B96*(C96*(1-B18)+D96*B18)</f>
        <v>0.192214726</v>
      </c>
      <c r="F96" s="206" t="s">
        <v>63</v>
      </c>
      <c r="G96" s="117" t="b">
        <f>SUM(C96:C99)=100%</f>
        <v>1</v>
      </c>
      <c r="H96" s="104"/>
      <c r="I96" s="104"/>
    </row>
    <row r="97" spans="1:9" ht="17.25" customHeight="1">
      <c r="A97" s="49" t="s">
        <v>66</v>
      </c>
      <c r="B97" s="144">
        <v>0.26900000000000002</v>
      </c>
      <c r="C97" s="144">
        <v>7.0000000000000001E-3</v>
      </c>
      <c r="D97" s="144">
        <v>3.5000000000000003E-2</v>
      </c>
      <c r="E97" s="50">
        <f>B97*(C97*(1-B18)+D97*B18)</f>
        <v>3.7057440000000004E-3</v>
      </c>
      <c r="F97" s="207">
        <v>0.3</v>
      </c>
      <c r="G97" s="117">
        <f>SUM(C96:C99)</f>
        <v>1</v>
      </c>
      <c r="H97" s="104"/>
      <c r="I97" s="104"/>
    </row>
    <row r="98" spans="1:9" ht="17.25" customHeight="1">
      <c r="A98" s="49" t="s">
        <v>67</v>
      </c>
      <c r="B98" s="144">
        <v>0.86199999999999999</v>
      </c>
      <c r="C98" s="144">
        <v>0.67100000000000004</v>
      </c>
      <c r="D98" s="144">
        <v>0.66100000000000003</v>
      </c>
      <c r="E98" s="50">
        <f>B98*(C98*(1-B18)+D98*B18)</f>
        <v>0.57631595999999996</v>
      </c>
      <c r="F98" s="50"/>
      <c r="G98" s="103"/>
      <c r="H98" s="104"/>
      <c r="I98" s="104"/>
    </row>
    <row r="99" spans="1:9" ht="17.25" customHeight="1">
      <c r="A99" s="49" t="s">
        <v>68</v>
      </c>
      <c r="B99" s="144">
        <v>0.68700000000000006</v>
      </c>
      <c r="C99" s="144">
        <v>3.5999999999999997E-2</v>
      </c>
      <c r="D99" s="144">
        <v>8.9999999999999993E-3</v>
      </c>
      <c r="E99" s="50">
        <f>B99*(C99*(1-B18)+D99*B18)</f>
        <v>2.0243142000000002E-2</v>
      </c>
      <c r="F99" s="50">
        <f>SUM(E96:E99)</f>
        <v>0.79247957199999997</v>
      </c>
      <c r="G99" s="103"/>
      <c r="H99" s="104"/>
      <c r="I99" s="104"/>
    </row>
    <row r="100" spans="1:9" ht="17.25" customHeight="1">
      <c r="A100" s="187" t="s">
        <v>69</v>
      </c>
      <c r="B100" s="188"/>
      <c r="C100" s="189">
        <f>1-C101</f>
        <v>0.376</v>
      </c>
      <c r="D100" s="189">
        <f>1-D101</f>
        <v>0.42800000000000005</v>
      </c>
      <c r="E100" s="191" t="s">
        <v>70</v>
      </c>
      <c r="F100" s="192">
        <f>(C100*(1-B18)+D100*B18)</f>
        <v>0.38858399999999998</v>
      </c>
      <c r="G100" s="103"/>
      <c r="H100" s="104"/>
      <c r="I100" s="104"/>
    </row>
    <row r="101" spans="1:9" ht="17.25" customHeight="1">
      <c r="A101" s="132" t="s">
        <v>71</v>
      </c>
      <c r="B101" s="145">
        <v>0.58179999999999998</v>
      </c>
      <c r="C101" s="145">
        <v>0.624</v>
      </c>
      <c r="D101" s="145">
        <v>0.57199999999999995</v>
      </c>
      <c r="E101" s="190" t="s">
        <v>72</v>
      </c>
      <c r="F101" s="50">
        <f>(C101*(1-B18)+D101*B18)</f>
        <v>0.61141599999999996</v>
      </c>
      <c r="G101" s="103"/>
      <c r="H101" s="104"/>
      <c r="I101" s="104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8"/>
  <sheetViews>
    <sheetView workbookViewId="0">
      <selection activeCell="E5" sqref="E5"/>
    </sheetView>
  </sheetViews>
  <sheetFormatPr defaultColWidth="8.85546875" defaultRowHeight="15"/>
  <cols>
    <col min="1" max="1" width="27.85546875" style="59" bestFit="1" customWidth="1"/>
    <col min="2" max="4" width="13.42578125" style="98" bestFit="1" customWidth="1"/>
    <col min="5" max="5" width="30.140625" style="98" bestFit="1" customWidth="1"/>
    <col min="6" max="7" width="13.42578125" style="98" bestFit="1" customWidth="1"/>
    <col min="8" max="8" width="12.42578125" style="98" bestFit="1" customWidth="1"/>
    <col min="9" max="9" width="12.42578125" style="14" bestFit="1" customWidth="1"/>
    <col min="10" max="10" width="12.42578125" style="63" bestFit="1" customWidth="1"/>
    <col min="11" max="14" width="12.42578125" style="14" bestFit="1" customWidth="1"/>
  </cols>
  <sheetData>
    <row r="1" spans="1:14" ht="17.25" customHeight="1">
      <c r="A1" s="75" t="s">
        <v>76</v>
      </c>
      <c r="B1" s="76" t="s">
        <v>1</v>
      </c>
      <c r="C1" s="77" t="s">
        <v>2</v>
      </c>
      <c r="D1" s="78" t="s">
        <v>3</v>
      </c>
      <c r="E1" s="78" t="s">
        <v>4</v>
      </c>
      <c r="F1" s="77" t="s">
        <v>5</v>
      </c>
      <c r="G1" s="78" t="s">
        <v>6</v>
      </c>
      <c r="H1" s="78" t="s">
        <v>7</v>
      </c>
      <c r="I1" s="10" t="s">
        <v>8</v>
      </c>
      <c r="J1" s="49"/>
      <c r="K1" s="20"/>
      <c r="L1" s="20"/>
      <c r="M1" s="20"/>
      <c r="N1" s="20"/>
    </row>
    <row r="2" spans="1:14" ht="17.25" customHeight="1">
      <c r="A2" s="4" t="s">
        <v>1</v>
      </c>
      <c r="B2" s="79">
        <f>1-C2-G2-F2-H2</f>
        <v>0.89213038</v>
      </c>
      <c r="C2" s="80">
        <f>'FinalTransition-Control'!B12</f>
        <v>4.87032E-3</v>
      </c>
      <c r="D2" s="21">
        <v>0</v>
      </c>
      <c r="E2" s="21">
        <v>0</v>
      </c>
      <c r="F2" s="81">
        <f>'FinalTransition-Control'!B13*'FinalTransition-Control'!E65</f>
        <v>0.09</v>
      </c>
      <c r="G2" s="79">
        <f>'FinalTransition-Control'!B14</f>
        <v>2.1492999999999998E-3</v>
      </c>
      <c r="H2" s="79">
        <f>'FinalTransition-Control'!B15</f>
        <v>1.085E-2</v>
      </c>
      <c r="I2" s="82" t="b">
        <f t="shared" ref="I2:I8" si="0">SUM(B2:H2)=1</f>
        <v>1</v>
      </c>
      <c r="J2" s="83" t="s">
        <v>9</v>
      </c>
      <c r="K2" s="20"/>
      <c r="L2" s="20"/>
      <c r="M2" s="20"/>
      <c r="N2" s="20"/>
    </row>
    <row r="3" spans="1:14" ht="17.25" customHeight="1">
      <c r="A3" s="84" t="s">
        <v>2</v>
      </c>
      <c r="B3" s="85">
        <v>0</v>
      </c>
      <c r="C3" s="85">
        <v>0</v>
      </c>
      <c r="D3" s="86">
        <f>1-E3</f>
        <v>0.51130889199999996</v>
      </c>
      <c r="E3" s="87">
        <f>'FinalTransition-Control'!D34</f>
        <v>0.48869110799999999</v>
      </c>
      <c r="F3" s="85">
        <v>0</v>
      </c>
      <c r="G3" s="87">
        <f>'FinalTransition-Control'!D35</f>
        <v>0</v>
      </c>
      <c r="H3" s="85">
        <v>0</v>
      </c>
      <c r="I3" s="82" t="b">
        <f t="shared" si="0"/>
        <v>1</v>
      </c>
      <c r="J3" s="88"/>
      <c r="K3" s="88"/>
      <c r="L3" s="88"/>
      <c r="M3" s="88"/>
      <c r="N3" s="88"/>
    </row>
    <row r="4" spans="1:14" ht="17.25" customHeight="1">
      <c r="A4" s="84" t="s">
        <v>3</v>
      </c>
      <c r="B4" s="85">
        <v>0</v>
      </c>
      <c r="C4" s="85">
        <v>0</v>
      </c>
      <c r="D4" s="89">
        <f>'FinalTransition-Control'!D60</f>
        <v>0.62533588953661301</v>
      </c>
      <c r="E4" s="85">
        <v>0</v>
      </c>
      <c r="F4" s="85">
        <v>0</v>
      </c>
      <c r="G4" s="89">
        <f>'FinalTransition-Control'!D61</f>
        <v>0.37466411046338699</v>
      </c>
      <c r="H4" s="85">
        <v>0</v>
      </c>
      <c r="I4" s="82" t="b">
        <f t="shared" si="0"/>
        <v>1</v>
      </c>
      <c r="J4" s="90"/>
      <c r="K4" s="88"/>
      <c r="L4" s="88"/>
      <c r="M4" s="88"/>
      <c r="N4" s="88"/>
    </row>
    <row r="5" spans="1:14" ht="17.25" customHeight="1">
      <c r="A5" s="84" t="s">
        <v>4</v>
      </c>
      <c r="B5" s="85">
        <v>0</v>
      </c>
      <c r="C5" s="87">
        <f>'FinalTransition-Control'!D51</f>
        <v>0</v>
      </c>
      <c r="D5" s="85">
        <v>0</v>
      </c>
      <c r="E5" s="87">
        <f>'FinalTransition-Control'!D49</f>
        <v>0.90820524984874496</v>
      </c>
      <c r="F5" s="85">
        <v>0</v>
      </c>
      <c r="G5" s="86">
        <f>'FinalTransition-Control'!D50</f>
        <v>9.1794750151255045E-2</v>
      </c>
      <c r="H5" s="85">
        <v>0</v>
      </c>
      <c r="I5" s="82" t="b">
        <f t="shared" si="0"/>
        <v>1</v>
      </c>
      <c r="J5" s="90" t="s">
        <v>10</v>
      </c>
      <c r="K5" s="88"/>
      <c r="L5" s="88"/>
      <c r="M5" s="88"/>
      <c r="N5" s="88"/>
    </row>
    <row r="6" spans="1:14" ht="17.25" customHeight="1">
      <c r="A6" s="91" t="s">
        <v>5</v>
      </c>
      <c r="B6" s="79">
        <f>1-C6-G6-H6</f>
        <v>0.98213037999999997</v>
      </c>
      <c r="C6" s="79">
        <f>C2</f>
        <v>4.87032E-3</v>
      </c>
      <c r="D6" s="93">
        <v>0</v>
      </c>
      <c r="E6" s="93">
        <v>0</v>
      </c>
      <c r="F6" s="94">
        <v>0</v>
      </c>
      <c r="G6" s="79">
        <f>G2</f>
        <v>2.1492999999999998E-3</v>
      </c>
      <c r="H6" s="79">
        <f>H2</f>
        <v>1.085E-2</v>
      </c>
      <c r="I6" s="82" t="b">
        <f t="shared" si="0"/>
        <v>1</v>
      </c>
      <c r="J6" s="95"/>
      <c r="K6" s="95"/>
      <c r="L6" s="95"/>
      <c r="M6" s="95"/>
      <c r="N6" s="95"/>
    </row>
    <row r="7" spans="1:14" ht="17.25" customHeight="1">
      <c r="A7" s="91" t="s">
        <v>6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2">
        <v>1</v>
      </c>
      <c r="H7" s="93">
        <v>0</v>
      </c>
      <c r="I7" s="82" t="b">
        <f t="shared" si="0"/>
        <v>1</v>
      </c>
      <c r="J7" s="95"/>
      <c r="K7" s="95"/>
      <c r="L7" s="95"/>
      <c r="M7" s="95"/>
      <c r="N7" s="95"/>
    </row>
    <row r="8" spans="1:14" ht="17.25" customHeight="1">
      <c r="A8" s="91" t="s">
        <v>7</v>
      </c>
      <c r="B8" s="94">
        <v>0</v>
      </c>
      <c r="C8" s="94">
        <v>0</v>
      </c>
      <c r="D8" s="93">
        <v>0</v>
      </c>
      <c r="E8" s="93">
        <v>0</v>
      </c>
      <c r="F8" s="93">
        <v>0</v>
      </c>
      <c r="G8" s="93">
        <v>0</v>
      </c>
      <c r="H8" s="92">
        <v>1</v>
      </c>
      <c r="I8" s="82" t="b">
        <f t="shared" si="0"/>
        <v>1</v>
      </c>
      <c r="J8" s="96" t="s">
        <v>11</v>
      </c>
      <c r="K8" s="97"/>
      <c r="L8" s="97"/>
      <c r="M8" s="97"/>
      <c r="N8" s="9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84"/>
  <sheetViews>
    <sheetView workbookViewId="0">
      <selection activeCell="C14" sqref="C14"/>
    </sheetView>
  </sheetViews>
  <sheetFormatPr defaultColWidth="8.85546875" defaultRowHeight="15"/>
  <cols>
    <col min="1" max="1" width="8.7109375" style="73" bestFit="1" customWidth="1"/>
    <col min="2" max="2" width="20.7109375" style="74" bestFit="1" customWidth="1"/>
    <col min="3" max="3" width="30.28515625" style="74" bestFit="1" customWidth="1"/>
    <col min="4" max="4" width="12.42578125" bestFit="1" customWidth="1"/>
  </cols>
  <sheetData>
    <row r="1" spans="1:4" s="52" customFormat="1" ht="36.75" customHeight="1">
      <c r="A1" s="68" t="s">
        <v>77</v>
      </c>
      <c r="B1" s="69" t="s">
        <v>78</v>
      </c>
      <c r="C1" s="70" t="s">
        <v>79</v>
      </c>
      <c r="D1" s="28"/>
    </row>
    <row r="2" spans="1:4" ht="17.25" customHeight="1">
      <c r="A2" s="11">
        <v>18</v>
      </c>
      <c r="B2" s="71">
        <v>7.5900000000000002E-4</v>
      </c>
      <c r="C2" s="72">
        <f>'FinalTransition-Control'!G2</f>
        <v>2.1492999999999998E-3</v>
      </c>
      <c r="D2" t="s">
        <v>80</v>
      </c>
    </row>
    <row r="3" spans="1:4" ht="17.25" customHeight="1">
      <c r="A3" s="11">
        <v>19</v>
      </c>
      <c r="B3" s="71">
        <v>8.6550000000000006E-4</v>
      </c>
      <c r="C3" s="72">
        <f t="shared" ref="C3:C34" si="0">C2+(B3-B2)</f>
        <v>2.2557999999999996E-3</v>
      </c>
    </row>
    <row r="4" spans="1:4" ht="17.25" customHeight="1">
      <c r="A4" s="11">
        <v>20</v>
      </c>
      <c r="B4" s="71">
        <v>9.4000000000000008E-4</v>
      </c>
      <c r="C4" s="72">
        <f t="shared" si="0"/>
        <v>2.3302999999999996E-3</v>
      </c>
    </row>
    <row r="5" spans="1:4" ht="17.25" customHeight="1">
      <c r="A5" s="11">
        <v>21</v>
      </c>
      <c r="B5" s="71">
        <v>1.0219999999999999E-3</v>
      </c>
      <c r="C5" s="72">
        <f t="shared" si="0"/>
        <v>2.4122999999999992E-3</v>
      </c>
    </row>
    <row r="6" spans="1:4" ht="17.25" customHeight="1">
      <c r="A6" s="11">
        <v>22</v>
      </c>
      <c r="B6" s="71">
        <v>1.1075E-3</v>
      </c>
      <c r="C6" s="72">
        <f t="shared" si="0"/>
        <v>2.4977999999999992E-3</v>
      </c>
    </row>
    <row r="7" spans="1:4" ht="17.25" customHeight="1">
      <c r="A7" s="11">
        <v>23</v>
      </c>
      <c r="B7" s="71">
        <v>1.1900000000000001E-3</v>
      </c>
      <c r="C7" s="72">
        <f t="shared" si="0"/>
        <v>2.5802999999999993E-3</v>
      </c>
    </row>
    <row r="8" spans="1:4" ht="17.25" customHeight="1">
      <c r="A8" s="11">
        <v>24</v>
      </c>
      <c r="B8" s="71">
        <v>1.2785000000000001E-3</v>
      </c>
      <c r="C8" s="72">
        <f t="shared" si="0"/>
        <v>2.6687999999999994E-3</v>
      </c>
    </row>
    <row r="9" spans="1:4" ht="17.25" customHeight="1">
      <c r="A9" s="11">
        <v>25</v>
      </c>
      <c r="B9" s="71">
        <v>1.369E-3</v>
      </c>
      <c r="C9" s="72">
        <f t="shared" si="0"/>
        <v>2.7592999999999993E-3</v>
      </c>
    </row>
    <row r="10" spans="1:4" ht="17.25" customHeight="1">
      <c r="A10" s="11">
        <v>26</v>
      </c>
      <c r="B10" s="71">
        <v>1.4565000000000001E-3</v>
      </c>
      <c r="C10" s="72">
        <f t="shared" si="0"/>
        <v>2.8467999999999992E-3</v>
      </c>
    </row>
    <row r="11" spans="1:4" ht="17.25" customHeight="1">
      <c r="A11" s="11">
        <v>27</v>
      </c>
      <c r="B11" s="71">
        <v>1.5455E-3</v>
      </c>
      <c r="C11" s="72">
        <f t="shared" si="0"/>
        <v>2.9357999999999988E-3</v>
      </c>
    </row>
    <row r="12" spans="1:4" ht="17.25" customHeight="1">
      <c r="A12" s="11">
        <v>28</v>
      </c>
      <c r="B12" s="71">
        <v>1.6410000000000001E-3</v>
      </c>
      <c r="C12" s="72">
        <f t="shared" si="0"/>
        <v>3.0312999999999989E-3</v>
      </c>
    </row>
    <row r="13" spans="1:4" ht="17.25" customHeight="1">
      <c r="A13" s="11">
        <v>29</v>
      </c>
      <c r="B13" s="71">
        <v>1.7409999999999999E-3</v>
      </c>
      <c r="C13" s="72">
        <f t="shared" si="0"/>
        <v>3.1312999999999988E-3</v>
      </c>
    </row>
    <row r="14" spans="1:4" ht="17.25" customHeight="1">
      <c r="A14" s="11">
        <v>30</v>
      </c>
      <c r="B14" s="71">
        <v>1.8389999999999999E-3</v>
      </c>
      <c r="C14" s="72">
        <f t="shared" si="0"/>
        <v>3.2292999999999988E-3</v>
      </c>
    </row>
    <row r="15" spans="1:4" ht="17.25" customHeight="1">
      <c r="A15" s="11">
        <v>31</v>
      </c>
      <c r="B15" s="71">
        <v>1.9375E-3</v>
      </c>
      <c r="C15" s="72">
        <f t="shared" si="0"/>
        <v>3.3277999999999988E-3</v>
      </c>
    </row>
    <row r="16" spans="1:4" ht="17.25" customHeight="1">
      <c r="A16" s="11">
        <v>32</v>
      </c>
      <c r="B16" s="71">
        <v>2.0379999999999999E-3</v>
      </c>
      <c r="C16" s="72">
        <f t="shared" si="0"/>
        <v>3.4282999999999987E-3</v>
      </c>
    </row>
    <row r="17" spans="1:3" ht="17.25" customHeight="1">
      <c r="A17" s="11">
        <v>33</v>
      </c>
      <c r="B17" s="71">
        <v>2.1319999999999998E-3</v>
      </c>
      <c r="C17" s="72">
        <f t="shared" si="0"/>
        <v>3.5222999999999986E-3</v>
      </c>
    </row>
    <row r="18" spans="1:3" ht="17.25" customHeight="1">
      <c r="A18" s="11">
        <v>34</v>
      </c>
      <c r="B18" s="71">
        <v>2.2195000000000001E-3</v>
      </c>
      <c r="C18" s="72">
        <f t="shared" si="0"/>
        <v>3.6097999999999989E-3</v>
      </c>
    </row>
    <row r="19" spans="1:3" ht="17.25" customHeight="1">
      <c r="A19" s="11">
        <v>35</v>
      </c>
      <c r="B19" s="71">
        <v>2.3089999999999999E-3</v>
      </c>
      <c r="C19" s="72">
        <f t="shared" si="0"/>
        <v>3.6992999999999987E-3</v>
      </c>
    </row>
    <row r="20" spans="1:3" ht="17.25" customHeight="1">
      <c r="A20" s="11">
        <v>36</v>
      </c>
      <c r="B20" s="71">
        <v>2.4004999999999999E-3</v>
      </c>
      <c r="C20" s="72">
        <f t="shared" si="0"/>
        <v>3.7907999999999987E-3</v>
      </c>
    </row>
    <row r="21" spans="1:3" ht="17.25" customHeight="1">
      <c r="A21" s="11">
        <v>37</v>
      </c>
      <c r="B21" s="71">
        <v>2.5070000000000001E-3</v>
      </c>
      <c r="C21" s="72">
        <f t="shared" si="0"/>
        <v>3.8972999999999989E-3</v>
      </c>
    </row>
    <row r="22" spans="1:3" ht="17.25" customHeight="1">
      <c r="A22" s="11">
        <v>38</v>
      </c>
      <c r="B22" s="71">
        <v>2.6340000000000001E-3</v>
      </c>
      <c r="C22" s="72">
        <f t="shared" si="0"/>
        <v>4.0242999999999989E-3</v>
      </c>
    </row>
    <row r="23" spans="1:3" ht="17.25" customHeight="1">
      <c r="A23" s="11">
        <v>39</v>
      </c>
      <c r="B23" s="71">
        <v>2.774E-3</v>
      </c>
      <c r="C23" s="72">
        <f t="shared" si="0"/>
        <v>4.1642999999999993E-3</v>
      </c>
    </row>
    <row r="24" spans="1:3" ht="17.25" customHeight="1">
      <c r="A24" s="11">
        <v>40</v>
      </c>
      <c r="B24" s="71">
        <v>2.9230000000000003E-3</v>
      </c>
      <c r="C24" s="72">
        <f t="shared" si="0"/>
        <v>4.3132999999999991E-3</v>
      </c>
    </row>
    <row r="25" spans="1:3" ht="17.25" customHeight="1">
      <c r="A25" s="11">
        <v>41</v>
      </c>
      <c r="B25" s="71">
        <v>3.0799999999999998E-3</v>
      </c>
      <c r="C25" s="72">
        <f t="shared" si="0"/>
        <v>4.4702999999999982E-3</v>
      </c>
    </row>
    <row r="26" spans="1:3" ht="17.25" customHeight="1">
      <c r="A26" s="11">
        <v>42</v>
      </c>
      <c r="B26" s="71">
        <v>3.2475E-3</v>
      </c>
      <c r="C26" s="72">
        <f t="shared" si="0"/>
        <v>4.6377999999999983E-3</v>
      </c>
    </row>
    <row r="27" spans="1:3" ht="17.25" customHeight="1">
      <c r="A27" s="11" t="s">
        <v>81</v>
      </c>
      <c r="B27" s="71">
        <v>3.4094999999999998E-3</v>
      </c>
      <c r="C27" s="72">
        <f t="shared" si="0"/>
        <v>4.7997999999999982E-3</v>
      </c>
    </row>
    <row r="28" spans="1:3" ht="17.25" customHeight="1">
      <c r="A28" s="11">
        <v>44</v>
      </c>
      <c r="B28" s="71">
        <v>3.581E-3</v>
      </c>
      <c r="C28" s="72">
        <f t="shared" si="0"/>
        <v>4.9712999999999979E-3</v>
      </c>
    </row>
    <row r="29" spans="1:3" ht="17.25" customHeight="1">
      <c r="A29" s="11">
        <v>45</v>
      </c>
      <c r="B29" s="71">
        <v>3.7814999999999997E-3</v>
      </c>
      <c r="C29" s="72">
        <f t="shared" si="0"/>
        <v>5.1717999999999972E-3</v>
      </c>
    </row>
    <row r="30" spans="1:3" ht="17.25" customHeight="1">
      <c r="A30" s="11">
        <v>46</v>
      </c>
      <c r="B30" s="71">
        <v>4.0289999999999996E-3</v>
      </c>
      <c r="C30" s="72">
        <f t="shared" si="0"/>
        <v>5.4192999999999967E-3</v>
      </c>
    </row>
    <row r="31" spans="1:3" ht="17.25" customHeight="1">
      <c r="A31" s="11">
        <v>47</v>
      </c>
      <c r="B31" s="71">
        <v>4.3090000000000003E-3</v>
      </c>
      <c r="C31" s="72">
        <f t="shared" si="0"/>
        <v>5.6992999999999974E-3</v>
      </c>
    </row>
    <row r="32" spans="1:3" ht="17.25" customHeight="1">
      <c r="A32" s="11">
        <v>48</v>
      </c>
      <c r="B32" s="71">
        <v>4.6315000000000002E-3</v>
      </c>
      <c r="C32" s="72">
        <f t="shared" si="0"/>
        <v>6.0217999999999973E-3</v>
      </c>
    </row>
    <row r="33" spans="1:3" ht="17.25" customHeight="1">
      <c r="A33" s="11">
        <v>49</v>
      </c>
      <c r="B33" s="71">
        <v>4.9715000000000002E-3</v>
      </c>
      <c r="C33" s="72">
        <f t="shared" si="0"/>
        <v>6.3617999999999973E-3</v>
      </c>
    </row>
    <row r="34" spans="1:3" ht="17.25" customHeight="1">
      <c r="A34" s="11">
        <v>50</v>
      </c>
      <c r="B34" s="71">
        <v>5.3410000000000003E-3</v>
      </c>
      <c r="C34" s="72">
        <f t="shared" si="0"/>
        <v>6.7312999999999974E-3</v>
      </c>
    </row>
    <row r="35" spans="1:3" ht="17.25" customHeight="1">
      <c r="A35" s="11">
        <v>51</v>
      </c>
      <c r="B35" s="71">
        <v>5.7365000000000003E-3</v>
      </c>
      <c r="C35" s="72">
        <f t="shared" ref="C35:C66" si="1">C34+(B35-B34)</f>
        <v>7.1267999999999974E-3</v>
      </c>
    </row>
    <row r="36" spans="1:3" ht="17.25" customHeight="1">
      <c r="A36" s="11">
        <v>52</v>
      </c>
      <c r="B36" s="71">
        <v>6.1849999999999995E-3</v>
      </c>
      <c r="C36" s="72">
        <f t="shared" si="1"/>
        <v>7.5752999999999966E-3</v>
      </c>
    </row>
    <row r="37" spans="1:3" ht="17.25" customHeight="1">
      <c r="A37" s="11">
        <v>53</v>
      </c>
      <c r="B37" s="71">
        <v>6.6660000000000001E-3</v>
      </c>
      <c r="C37" s="72">
        <f t="shared" si="1"/>
        <v>8.0562999999999971E-3</v>
      </c>
    </row>
    <row r="38" spans="1:3" ht="17.25" customHeight="1">
      <c r="A38" s="11">
        <v>54</v>
      </c>
      <c r="B38" s="71">
        <v>7.2024999999999997E-3</v>
      </c>
      <c r="C38" s="72">
        <f t="shared" si="1"/>
        <v>8.5927999999999977E-3</v>
      </c>
    </row>
    <row r="39" spans="1:3" ht="17.25" customHeight="1">
      <c r="A39" s="11">
        <v>55</v>
      </c>
      <c r="B39" s="71">
        <v>7.8005000000000001E-3</v>
      </c>
      <c r="C39" s="72">
        <f t="shared" si="1"/>
        <v>9.190799999999999E-3</v>
      </c>
    </row>
    <row r="40" spans="1:3" ht="17.25" customHeight="1">
      <c r="A40" s="11">
        <v>56</v>
      </c>
      <c r="B40" s="71">
        <v>8.4464999999999991E-3</v>
      </c>
      <c r="C40" s="72">
        <f t="shared" si="1"/>
        <v>9.836799999999998E-3</v>
      </c>
    </row>
    <row r="41" spans="1:3" ht="17.25" customHeight="1">
      <c r="A41" s="11">
        <v>57</v>
      </c>
      <c r="B41" s="71">
        <v>9.1175000000000006E-3</v>
      </c>
      <c r="C41" s="72">
        <f t="shared" si="1"/>
        <v>1.0507799999999999E-2</v>
      </c>
    </row>
    <row r="42" spans="1:3" ht="17.25" customHeight="1">
      <c r="A42" s="11">
        <v>58</v>
      </c>
      <c r="B42" s="71">
        <v>9.8449999999999996E-3</v>
      </c>
      <c r="C42" s="72">
        <f t="shared" si="1"/>
        <v>1.1235299999999998E-2</v>
      </c>
    </row>
    <row r="43" spans="1:3" ht="17.25" customHeight="1">
      <c r="A43" s="11">
        <v>59</v>
      </c>
      <c r="B43" s="71">
        <v>1.0628499999999999E-2</v>
      </c>
      <c r="C43" s="72">
        <f t="shared" si="1"/>
        <v>1.2018799999999998E-2</v>
      </c>
    </row>
    <row r="44" spans="1:3" ht="17.25" customHeight="1">
      <c r="A44" s="11">
        <v>60</v>
      </c>
      <c r="B44" s="71">
        <v>1.1477000000000001E-2</v>
      </c>
      <c r="C44" s="72">
        <f t="shared" si="1"/>
        <v>1.28673E-2</v>
      </c>
    </row>
    <row r="45" spans="1:3" ht="17.25" customHeight="1">
      <c r="A45" s="11">
        <v>61</v>
      </c>
      <c r="B45" s="71">
        <v>1.2382000000000001E-2</v>
      </c>
      <c r="C45" s="72">
        <f t="shared" si="1"/>
        <v>1.3772299999999999E-2</v>
      </c>
    </row>
    <row r="46" spans="1:3" ht="17.25" customHeight="1">
      <c r="A46" s="11">
        <v>62</v>
      </c>
      <c r="B46" s="71">
        <v>1.33115E-2</v>
      </c>
      <c r="C46" s="72">
        <f t="shared" si="1"/>
        <v>1.4701799999999999E-2</v>
      </c>
    </row>
    <row r="47" spans="1:3" ht="17.25" customHeight="1">
      <c r="A47" s="11">
        <v>63</v>
      </c>
      <c r="B47" s="71">
        <v>1.4232999999999999E-2</v>
      </c>
      <c r="C47" s="72">
        <f t="shared" si="1"/>
        <v>1.5623299999999998E-2</v>
      </c>
    </row>
    <row r="48" spans="1:3" ht="17.25" customHeight="1">
      <c r="A48" s="11">
        <v>64</v>
      </c>
      <c r="B48" s="71">
        <v>1.5154500000000001E-2</v>
      </c>
      <c r="C48" s="72">
        <f t="shared" si="1"/>
        <v>1.6544799999999998E-2</v>
      </c>
    </row>
    <row r="49" spans="1:3" ht="17.25" customHeight="1">
      <c r="A49" s="11">
        <v>65</v>
      </c>
      <c r="B49" s="71">
        <v>1.6064999999999999E-2</v>
      </c>
      <c r="C49" s="72">
        <f t="shared" si="1"/>
        <v>1.7455299999999997E-2</v>
      </c>
    </row>
    <row r="50" spans="1:3" ht="17.25" customHeight="1">
      <c r="A50" s="11">
        <v>66</v>
      </c>
      <c r="B50" s="71">
        <v>1.7028000000000001E-2</v>
      </c>
      <c r="C50" s="72">
        <f t="shared" si="1"/>
        <v>1.8418299999999999E-2</v>
      </c>
    </row>
    <row r="51" spans="1:3" ht="17.25" customHeight="1">
      <c r="A51" s="11">
        <v>67</v>
      </c>
      <c r="B51" s="71">
        <v>1.81335E-2</v>
      </c>
      <c r="C51" s="72">
        <f t="shared" si="1"/>
        <v>1.9523799999999997E-2</v>
      </c>
    </row>
    <row r="52" spans="1:3" ht="17.25" customHeight="1">
      <c r="A52" s="11">
        <v>68</v>
      </c>
      <c r="B52" s="71">
        <v>1.9355000000000001E-2</v>
      </c>
      <c r="C52" s="72">
        <f t="shared" si="1"/>
        <v>2.0745299999999998E-2</v>
      </c>
    </row>
    <row r="53" spans="1:3" ht="17.25" customHeight="1">
      <c r="A53" s="11">
        <v>69</v>
      </c>
      <c r="B53" s="71">
        <v>2.0692500000000003E-2</v>
      </c>
      <c r="C53" s="72">
        <f t="shared" si="1"/>
        <v>2.20828E-2</v>
      </c>
    </row>
    <row r="54" spans="1:3" ht="17.25" customHeight="1">
      <c r="A54" s="11">
        <v>70</v>
      </c>
      <c r="B54" s="71">
        <v>2.2189500000000001E-2</v>
      </c>
      <c r="C54" s="72">
        <f t="shared" si="1"/>
        <v>2.3579799999999998E-2</v>
      </c>
    </row>
    <row r="55" spans="1:3" ht="17.25" customHeight="1">
      <c r="A55" s="11">
        <v>71</v>
      </c>
      <c r="B55" s="71">
        <v>2.3914499999999998E-2</v>
      </c>
      <c r="C55" s="72">
        <f t="shared" si="1"/>
        <v>2.5304799999999995E-2</v>
      </c>
    </row>
    <row r="56" spans="1:3" ht="17.25" customHeight="1">
      <c r="A56" s="11">
        <v>72</v>
      </c>
      <c r="B56" s="71">
        <v>2.5898499999999998E-2</v>
      </c>
      <c r="C56" s="72">
        <f t="shared" si="1"/>
        <v>2.7288799999999995E-2</v>
      </c>
    </row>
    <row r="57" spans="1:3" ht="17.25" customHeight="1">
      <c r="A57" s="11">
        <v>73</v>
      </c>
      <c r="B57" s="71">
        <v>2.8187E-2</v>
      </c>
      <c r="C57" s="72">
        <f t="shared" si="1"/>
        <v>2.9577299999999997E-2</v>
      </c>
    </row>
    <row r="58" spans="1:3" ht="17.25" customHeight="1">
      <c r="A58" s="11">
        <v>74</v>
      </c>
      <c r="B58" s="71">
        <v>3.0852500000000001E-2</v>
      </c>
      <c r="C58" s="72">
        <f t="shared" si="1"/>
        <v>3.2242800000000002E-2</v>
      </c>
    </row>
    <row r="59" spans="1:3" ht="17.25" customHeight="1">
      <c r="A59" s="11">
        <v>75</v>
      </c>
      <c r="B59" s="71">
        <v>3.4234500000000001E-2</v>
      </c>
      <c r="C59" s="72">
        <f t="shared" si="1"/>
        <v>3.5624799999999998E-2</v>
      </c>
    </row>
    <row r="60" spans="1:3" ht="17.25" customHeight="1">
      <c r="A60" s="11">
        <v>76</v>
      </c>
      <c r="B60" s="71">
        <v>3.7616499999999997E-2</v>
      </c>
      <c r="C60" s="72">
        <f t="shared" si="1"/>
        <v>3.9006799999999994E-2</v>
      </c>
    </row>
    <row r="61" spans="1:3" ht="17.25" customHeight="1">
      <c r="A61" s="11">
        <v>77</v>
      </c>
      <c r="B61" s="71">
        <v>4.1318999999999995E-2</v>
      </c>
      <c r="C61" s="72">
        <f t="shared" si="1"/>
        <v>4.2709299999999992E-2</v>
      </c>
    </row>
    <row r="62" spans="1:3" ht="17.25" customHeight="1">
      <c r="A62" s="11">
        <v>78</v>
      </c>
      <c r="B62" s="71">
        <v>4.54245E-2</v>
      </c>
      <c r="C62" s="72">
        <f t="shared" si="1"/>
        <v>4.6814799999999997E-2</v>
      </c>
    </row>
    <row r="63" spans="1:3" ht="17.25" customHeight="1">
      <c r="A63" s="11">
        <v>79</v>
      </c>
      <c r="B63" s="71">
        <v>5.0251499999999998E-2</v>
      </c>
      <c r="C63" s="72">
        <f t="shared" si="1"/>
        <v>5.1641799999999995E-2</v>
      </c>
    </row>
    <row r="64" spans="1:3" ht="17.25" customHeight="1">
      <c r="A64" s="11">
        <v>80</v>
      </c>
      <c r="B64" s="71">
        <v>5.5470499999999992E-2</v>
      </c>
      <c r="C64" s="72">
        <f t="shared" si="1"/>
        <v>5.6860799999999989E-2</v>
      </c>
    </row>
    <row r="65" spans="1:3" ht="17.25" customHeight="1">
      <c r="A65" s="11">
        <v>81</v>
      </c>
      <c r="B65" s="71">
        <v>6.11405E-2</v>
      </c>
      <c r="C65" s="72">
        <f t="shared" si="1"/>
        <v>6.2530799999999997E-2</v>
      </c>
    </row>
    <row r="66" spans="1:3" ht="17.25" customHeight="1">
      <c r="A66" s="11">
        <v>82</v>
      </c>
      <c r="B66" s="71">
        <v>6.7372500000000002E-2</v>
      </c>
      <c r="C66" s="72">
        <f t="shared" si="1"/>
        <v>6.8762799999999999E-2</v>
      </c>
    </row>
    <row r="67" spans="1:3" ht="17.25" customHeight="1">
      <c r="A67" s="11">
        <v>83</v>
      </c>
      <c r="B67" s="71">
        <v>7.4482500000000007E-2</v>
      </c>
      <c r="C67" s="72">
        <f t="shared" ref="C67:C83" si="2">C66+(B67-B66)</f>
        <v>7.5872800000000004E-2</v>
      </c>
    </row>
    <row r="68" spans="1:3" ht="17.25" customHeight="1">
      <c r="A68" s="11">
        <v>84</v>
      </c>
      <c r="B68" s="71">
        <v>8.2756500000000011E-2</v>
      </c>
      <c r="C68" s="72">
        <f t="shared" si="2"/>
        <v>8.4146800000000008E-2</v>
      </c>
    </row>
    <row r="69" spans="1:3" ht="17.25" customHeight="1">
      <c r="A69" s="11">
        <v>85</v>
      </c>
      <c r="B69" s="71">
        <v>9.2136999999999997E-2</v>
      </c>
      <c r="C69" s="72">
        <f t="shared" si="2"/>
        <v>9.3527299999999994E-2</v>
      </c>
    </row>
    <row r="70" spans="1:3" ht="17.25" customHeight="1">
      <c r="A70" s="11">
        <v>86</v>
      </c>
      <c r="B70" s="71">
        <v>0.1026445</v>
      </c>
      <c r="C70" s="72">
        <f t="shared" si="2"/>
        <v>0.1040348</v>
      </c>
    </row>
    <row r="71" spans="1:3" ht="17.25" customHeight="1">
      <c r="A71" s="11">
        <v>87</v>
      </c>
      <c r="B71" s="71">
        <v>0.114273</v>
      </c>
      <c r="C71" s="72">
        <f t="shared" si="2"/>
        <v>0.1156633</v>
      </c>
    </row>
    <row r="72" spans="1:3" ht="17.25" customHeight="1">
      <c r="A72" s="11">
        <v>88</v>
      </c>
      <c r="B72" s="71">
        <v>0.126606</v>
      </c>
      <c r="C72" s="72">
        <f t="shared" si="2"/>
        <v>0.12799630000000001</v>
      </c>
    </row>
    <row r="73" spans="1:3" ht="17.25" customHeight="1">
      <c r="A73" s="11">
        <v>89</v>
      </c>
      <c r="B73" s="71">
        <v>0.14035800000000001</v>
      </c>
      <c r="C73" s="72">
        <f t="shared" si="2"/>
        <v>0.14174830000000002</v>
      </c>
    </row>
    <row r="74" spans="1:3" ht="17.25" customHeight="1">
      <c r="A74" s="11">
        <v>90</v>
      </c>
      <c r="B74" s="71">
        <v>0.155805</v>
      </c>
      <c r="C74" s="72">
        <f t="shared" si="2"/>
        <v>0.15719530000000001</v>
      </c>
    </row>
    <row r="75" spans="1:3" ht="17.25" customHeight="1">
      <c r="A75" s="11">
        <v>91</v>
      </c>
      <c r="B75" s="71">
        <v>0.172816</v>
      </c>
      <c r="C75" s="72">
        <f t="shared" si="2"/>
        <v>0.17420630000000001</v>
      </c>
    </row>
    <row r="76" spans="1:3" ht="17.25" customHeight="1">
      <c r="A76" s="11">
        <v>92</v>
      </c>
      <c r="B76" s="71">
        <v>0.19121199999999999</v>
      </c>
      <c r="C76" s="72">
        <f t="shared" si="2"/>
        <v>0.1926023</v>
      </c>
    </row>
    <row r="77" spans="1:3" ht="17.25" customHeight="1">
      <c r="A77" s="11">
        <v>93</v>
      </c>
      <c r="B77" s="71">
        <v>0.21013999999999999</v>
      </c>
      <c r="C77" s="72">
        <f t="shared" si="2"/>
        <v>0.2115303</v>
      </c>
    </row>
    <row r="78" spans="1:3" ht="17.25" customHeight="1">
      <c r="A78" s="11">
        <v>94</v>
      </c>
      <c r="B78" s="71">
        <v>0.22923650000000001</v>
      </c>
      <c r="C78" s="72">
        <f t="shared" si="2"/>
        <v>0.23062680000000002</v>
      </c>
    </row>
    <row r="79" spans="1:3" ht="17.25" customHeight="1">
      <c r="A79" s="11">
        <v>95</v>
      </c>
      <c r="B79" s="71">
        <v>0.24841649999999998</v>
      </c>
      <c r="C79" s="72">
        <f t="shared" si="2"/>
        <v>0.2498068</v>
      </c>
    </row>
    <row r="80" spans="1:3" ht="17.25" customHeight="1">
      <c r="A80" s="11">
        <v>96</v>
      </c>
      <c r="B80" s="71">
        <v>0.267405</v>
      </c>
      <c r="C80" s="72">
        <f t="shared" si="2"/>
        <v>0.26879530000000001</v>
      </c>
    </row>
    <row r="81" spans="1:3" ht="17.25" customHeight="1">
      <c r="A81" s="11">
        <v>97</v>
      </c>
      <c r="B81" s="71">
        <v>0.28590650000000001</v>
      </c>
      <c r="C81" s="72">
        <f t="shared" si="2"/>
        <v>0.28729680000000002</v>
      </c>
    </row>
    <row r="82" spans="1:3" ht="17.25" customHeight="1">
      <c r="A82" s="11">
        <v>98</v>
      </c>
      <c r="B82" s="71">
        <v>0.30361050000000001</v>
      </c>
      <c r="C82" s="72">
        <f t="shared" si="2"/>
        <v>0.30500080000000002</v>
      </c>
    </row>
    <row r="83" spans="1:3" ht="17.25" customHeight="1">
      <c r="A83" s="11">
        <v>99</v>
      </c>
      <c r="B83" s="71">
        <v>0.32020000000000004</v>
      </c>
      <c r="C83" s="72">
        <f t="shared" si="2"/>
        <v>0.32159030000000005</v>
      </c>
    </row>
    <row r="84" spans="1:3" ht="17.25" customHeight="1">
      <c r="A84" s="11">
        <v>100</v>
      </c>
      <c r="B84" s="71">
        <v>0.337704</v>
      </c>
      <c r="C84" s="7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84"/>
  <sheetViews>
    <sheetView workbookViewId="0">
      <selection activeCell="D12" sqref="D12"/>
    </sheetView>
  </sheetViews>
  <sheetFormatPr defaultColWidth="8.85546875" defaultRowHeight="15"/>
  <cols>
    <col min="1" max="1" width="12.42578125" style="15" bestFit="1" customWidth="1"/>
    <col min="2" max="2" width="8.7109375" style="67" bestFit="1" customWidth="1"/>
  </cols>
  <sheetData>
    <row r="1" spans="1:2" ht="17.25" customHeight="1">
      <c r="A1" s="12" t="s">
        <v>82</v>
      </c>
      <c r="B1" s="65" t="s">
        <v>83</v>
      </c>
    </row>
    <row r="2" spans="1:2" ht="17.25" customHeight="1">
      <c r="A2" s="12">
        <v>18</v>
      </c>
      <c r="B2" s="66">
        <v>4.5919999999999997E-3</v>
      </c>
    </row>
    <row r="3" spans="1:2" ht="17.25" customHeight="1">
      <c r="A3" s="12">
        <f t="shared" ref="A3:A34" si="0">A2+1</f>
        <v>19</v>
      </c>
      <c r="B3" s="66">
        <v>4.5919999999999997E-3</v>
      </c>
    </row>
    <row r="4" spans="1:2" ht="17.25" customHeight="1">
      <c r="A4" s="12">
        <f t="shared" si="0"/>
        <v>20</v>
      </c>
      <c r="B4" s="66">
        <v>4.5919999999999997E-3</v>
      </c>
    </row>
    <row r="5" spans="1:2" ht="17.25" customHeight="1">
      <c r="A5" s="12">
        <f t="shared" si="0"/>
        <v>21</v>
      </c>
      <c r="B5" s="66">
        <v>4.5919999999999997E-3</v>
      </c>
    </row>
    <row r="6" spans="1:2" ht="17.25" customHeight="1">
      <c r="A6" s="12">
        <f t="shared" si="0"/>
        <v>22</v>
      </c>
      <c r="B6" s="66">
        <v>4.5919999999999997E-3</v>
      </c>
    </row>
    <row r="7" spans="1:2" ht="17.25" customHeight="1">
      <c r="A7" s="12">
        <f t="shared" si="0"/>
        <v>23</v>
      </c>
      <c r="B7" s="66">
        <v>4.5919999999999997E-3</v>
      </c>
    </row>
    <row r="8" spans="1:2" ht="17.25" customHeight="1">
      <c r="A8" s="12">
        <f t="shared" si="0"/>
        <v>24</v>
      </c>
      <c r="B8" s="66">
        <v>4.5919999999999997E-3</v>
      </c>
    </row>
    <row r="9" spans="1:2" ht="17.25" customHeight="1">
      <c r="A9" s="12">
        <f t="shared" si="0"/>
        <v>25</v>
      </c>
      <c r="B9" s="66">
        <v>4.5919999999999997E-3</v>
      </c>
    </row>
    <row r="10" spans="1:2" ht="17.25" customHeight="1">
      <c r="A10" s="12">
        <f t="shared" si="0"/>
        <v>26</v>
      </c>
      <c r="B10" s="66">
        <v>4.5919999999999997E-3</v>
      </c>
    </row>
    <row r="11" spans="1:2" ht="17.25" customHeight="1">
      <c r="A11" s="12">
        <f t="shared" si="0"/>
        <v>27</v>
      </c>
      <c r="B11" s="66">
        <v>4.5919999999999997E-3</v>
      </c>
    </row>
    <row r="12" spans="1:2" ht="17.25" customHeight="1">
      <c r="A12" s="12">
        <f t="shared" si="0"/>
        <v>28</v>
      </c>
      <c r="B12" s="66">
        <v>4.5919999999999997E-3</v>
      </c>
    </row>
    <row r="13" spans="1:2" ht="17.25" customHeight="1">
      <c r="A13" s="12">
        <f t="shared" si="0"/>
        <v>29</v>
      </c>
      <c r="B13" s="66">
        <v>4.5919999999999997E-3</v>
      </c>
    </row>
    <row r="14" spans="1:2" ht="17.25" customHeight="1">
      <c r="A14" s="12">
        <f t="shared" si="0"/>
        <v>30</v>
      </c>
      <c r="B14" s="66">
        <v>4.5919999999999997E-3</v>
      </c>
    </row>
    <row r="15" spans="1:2" ht="17.25" customHeight="1">
      <c r="A15" s="12">
        <f t="shared" si="0"/>
        <v>31</v>
      </c>
      <c r="B15" s="66">
        <v>1.455E-2</v>
      </c>
    </row>
    <row r="16" spans="1:2" ht="17.25" customHeight="1">
      <c r="A16" s="12">
        <f t="shared" si="0"/>
        <v>32</v>
      </c>
      <c r="B16" s="66">
        <v>1.455E-2</v>
      </c>
    </row>
    <row r="17" spans="1:2" ht="17.25" customHeight="1">
      <c r="A17" s="12">
        <f t="shared" si="0"/>
        <v>33</v>
      </c>
      <c r="B17" s="66">
        <v>1.455E-2</v>
      </c>
    </row>
    <row r="18" spans="1:2" ht="17.25" customHeight="1">
      <c r="A18" s="12">
        <f t="shared" si="0"/>
        <v>34</v>
      </c>
      <c r="B18" s="66">
        <v>1.455E-2</v>
      </c>
    </row>
    <row r="19" spans="1:2" ht="17.25" customHeight="1">
      <c r="A19" s="12">
        <f t="shared" si="0"/>
        <v>35</v>
      </c>
      <c r="B19" s="66">
        <v>1.455E-2</v>
      </c>
    </row>
    <row r="20" spans="1:2" ht="17.25" customHeight="1">
      <c r="A20" s="12">
        <f t="shared" si="0"/>
        <v>36</v>
      </c>
      <c r="B20" s="66">
        <v>1.455E-2</v>
      </c>
    </row>
    <row r="21" spans="1:2" ht="17.25" customHeight="1">
      <c r="A21" s="12">
        <f t="shared" si="0"/>
        <v>37</v>
      </c>
      <c r="B21" s="66">
        <v>1.455E-2</v>
      </c>
    </row>
    <row r="22" spans="1:2" ht="17.25" customHeight="1">
      <c r="A22" s="12">
        <f t="shared" si="0"/>
        <v>38</v>
      </c>
      <c r="B22" s="66">
        <v>1.455E-2</v>
      </c>
    </row>
    <row r="23" spans="1:2" ht="17.25" customHeight="1">
      <c r="A23" s="12">
        <f t="shared" si="0"/>
        <v>39</v>
      </c>
      <c r="B23" s="66">
        <v>1.455E-2</v>
      </c>
    </row>
    <row r="24" spans="1:2" ht="17.25" customHeight="1">
      <c r="A24" s="12">
        <f t="shared" si="0"/>
        <v>40</v>
      </c>
      <c r="B24" s="66">
        <v>1.455E-2</v>
      </c>
    </row>
    <row r="25" spans="1:2" ht="17.25" customHeight="1">
      <c r="A25" s="12">
        <f t="shared" si="0"/>
        <v>41</v>
      </c>
      <c r="B25" s="66">
        <v>2.5250000000000002E-2</v>
      </c>
    </row>
    <row r="26" spans="1:2" ht="17.25" customHeight="1">
      <c r="A26" s="12">
        <f t="shared" si="0"/>
        <v>42</v>
      </c>
      <c r="B26" s="66">
        <v>2.5250000000000002E-2</v>
      </c>
    </row>
    <row r="27" spans="1:2" ht="17.25" customHeight="1">
      <c r="A27" s="12">
        <f t="shared" si="0"/>
        <v>43</v>
      </c>
      <c r="B27" s="66">
        <v>2.5250000000000002E-2</v>
      </c>
    </row>
    <row r="28" spans="1:2" ht="17.25" customHeight="1">
      <c r="A28" s="12">
        <f t="shared" si="0"/>
        <v>44</v>
      </c>
      <c r="B28" s="66">
        <v>2.5250000000000002E-2</v>
      </c>
    </row>
    <row r="29" spans="1:2" ht="17.25" customHeight="1">
      <c r="A29" s="12">
        <f t="shared" si="0"/>
        <v>45</v>
      </c>
      <c r="B29" s="66">
        <v>2.5250000000000002E-2</v>
      </c>
    </row>
    <row r="30" spans="1:2" ht="17.25" customHeight="1">
      <c r="A30" s="12">
        <f t="shared" si="0"/>
        <v>46</v>
      </c>
      <c r="B30" s="66">
        <v>2.5250000000000002E-2</v>
      </c>
    </row>
    <row r="31" spans="1:2" ht="17.25" customHeight="1">
      <c r="A31" s="12">
        <f t="shared" si="0"/>
        <v>47</v>
      </c>
      <c r="B31" s="66">
        <v>2.5250000000000002E-2</v>
      </c>
    </row>
    <row r="32" spans="1:2" ht="17.25" customHeight="1">
      <c r="A32" s="12">
        <f t="shared" si="0"/>
        <v>48</v>
      </c>
      <c r="B32" s="66">
        <v>2.5250000000000002E-2</v>
      </c>
    </row>
    <row r="33" spans="1:2" ht="17.25" customHeight="1">
      <c r="A33" s="12">
        <f t="shared" si="0"/>
        <v>49</v>
      </c>
      <c r="B33" s="66">
        <v>2.5250000000000002E-2</v>
      </c>
    </row>
    <row r="34" spans="1:2" ht="17.25" customHeight="1">
      <c r="A34" s="12">
        <f t="shared" si="0"/>
        <v>50</v>
      </c>
      <c r="B34" s="66">
        <v>2.5250000000000002E-2</v>
      </c>
    </row>
    <row r="35" spans="1:2" ht="17.25" customHeight="1">
      <c r="A35" s="12">
        <f t="shared" ref="A35:A66" si="1">A34+1</f>
        <v>51</v>
      </c>
      <c r="B35" s="66">
        <v>3.354E-2</v>
      </c>
    </row>
    <row r="36" spans="1:2" ht="17.25" customHeight="1">
      <c r="A36" s="12">
        <f t="shared" si="1"/>
        <v>52</v>
      </c>
      <c r="B36" s="66">
        <v>3.354E-2</v>
      </c>
    </row>
    <row r="37" spans="1:2" ht="17.25" customHeight="1">
      <c r="A37" s="12">
        <f t="shared" si="1"/>
        <v>53</v>
      </c>
      <c r="B37" s="66">
        <v>3.354E-2</v>
      </c>
    </row>
    <row r="38" spans="1:2" ht="17.25" customHeight="1">
      <c r="A38" s="12">
        <f t="shared" si="1"/>
        <v>54</v>
      </c>
      <c r="B38" s="66">
        <v>3.354E-2</v>
      </c>
    </row>
    <row r="39" spans="1:2" ht="17.25" customHeight="1">
      <c r="A39" s="12">
        <f t="shared" si="1"/>
        <v>55</v>
      </c>
      <c r="B39" s="66">
        <v>3.354E-2</v>
      </c>
    </row>
    <row r="40" spans="1:2" ht="17.25" customHeight="1">
      <c r="A40" s="12">
        <f t="shared" si="1"/>
        <v>56</v>
      </c>
      <c r="B40" s="66">
        <v>3.354E-2</v>
      </c>
    </row>
    <row r="41" spans="1:2" ht="17.25" customHeight="1">
      <c r="A41" s="12">
        <f t="shared" si="1"/>
        <v>57</v>
      </c>
      <c r="B41" s="66">
        <v>3.354E-2</v>
      </c>
    </row>
    <row r="42" spans="1:2" ht="17.25" customHeight="1">
      <c r="A42" s="12">
        <f t="shared" si="1"/>
        <v>58</v>
      </c>
      <c r="B42" s="66">
        <v>3.354E-2</v>
      </c>
    </row>
    <row r="43" spans="1:2" ht="17.25" customHeight="1">
      <c r="A43" s="12">
        <f t="shared" si="1"/>
        <v>59</v>
      </c>
      <c r="B43" s="66">
        <v>3.354E-2</v>
      </c>
    </row>
    <row r="44" spans="1:2" ht="17.25" customHeight="1">
      <c r="A44" s="12">
        <f t="shared" si="1"/>
        <v>60</v>
      </c>
      <c r="B44" s="66">
        <v>3.354E-2</v>
      </c>
    </row>
    <row r="45" spans="1:2" ht="17.25" customHeight="1">
      <c r="A45" s="12">
        <f t="shared" si="1"/>
        <v>61</v>
      </c>
      <c r="B45" s="66">
        <v>1.5480000000000001E-2</v>
      </c>
    </row>
    <row r="46" spans="1:2" ht="17.25" customHeight="1">
      <c r="A46" s="12">
        <f t="shared" si="1"/>
        <v>62</v>
      </c>
      <c r="B46" s="66">
        <v>1.5480000000000001E-2</v>
      </c>
    </row>
    <row r="47" spans="1:2" ht="17.25" customHeight="1">
      <c r="A47" s="12">
        <f t="shared" si="1"/>
        <v>63</v>
      </c>
      <c r="B47" s="66">
        <v>1.5480000000000001E-2</v>
      </c>
    </row>
    <row r="48" spans="1:2" ht="17.25" customHeight="1">
      <c r="A48" s="12">
        <f t="shared" si="1"/>
        <v>64</v>
      </c>
      <c r="B48" s="66">
        <v>1.5480000000000001E-2</v>
      </c>
    </row>
    <row r="49" spans="1:2" ht="17.25" customHeight="1">
      <c r="A49" s="12">
        <f t="shared" si="1"/>
        <v>65</v>
      </c>
      <c r="B49" s="66">
        <v>1.5480000000000001E-2</v>
      </c>
    </row>
    <row r="50" spans="1:2" ht="17.25" customHeight="1">
      <c r="A50" s="12">
        <f t="shared" si="1"/>
        <v>66</v>
      </c>
      <c r="B50" s="66">
        <v>1.5480000000000001E-2</v>
      </c>
    </row>
    <row r="51" spans="1:2" ht="17.25" customHeight="1">
      <c r="A51" s="12">
        <f t="shared" si="1"/>
        <v>67</v>
      </c>
      <c r="B51" s="66">
        <v>1.5480000000000001E-2</v>
      </c>
    </row>
    <row r="52" spans="1:2" ht="17.25" customHeight="1">
      <c r="A52" s="12">
        <f t="shared" si="1"/>
        <v>68</v>
      </c>
      <c r="B52" s="66">
        <v>1.5480000000000001E-2</v>
      </c>
    </row>
    <row r="53" spans="1:2" ht="17.25" customHeight="1">
      <c r="A53" s="12">
        <f t="shared" si="1"/>
        <v>69</v>
      </c>
      <c r="B53" s="66">
        <v>1.5480000000000001E-2</v>
      </c>
    </row>
    <row r="54" spans="1:2" ht="17.25" customHeight="1">
      <c r="A54" s="12">
        <f t="shared" si="1"/>
        <v>70</v>
      </c>
      <c r="B54" s="66">
        <v>1.5480000000000001E-2</v>
      </c>
    </row>
    <row r="55" spans="1:2" ht="17.25" customHeight="1">
      <c r="A55" s="12">
        <f t="shared" si="1"/>
        <v>71</v>
      </c>
      <c r="B55" s="66">
        <v>3.9300000000000003E-3</v>
      </c>
    </row>
    <row r="56" spans="1:2" ht="17.25" customHeight="1">
      <c r="A56" s="12">
        <f t="shared" si="1"/>
        <v>72</v>
      </c>
      <c r="B56" s="66">
        <v>3.9300000000000003E-3</v>
      </c>
    </row>
    <row r="57" spans="1:2" ht="17.25" customHeight="1">
      <c r="A57" s="12">
        <f t="shared" si="1"/>
        <v>73</v>
      </c>
      <c r="B57" s="66">
        <v>3.9300000000000003E-3</v>
      </c>
    </row>
    <row r="58" spans="1:2" ht="17.25" customHeight="1">
      <c r="A58" s="12">
        <f t="shared" si="1"/>
        <v>74</v>
      </c>
      <c r="B58" s="66">
        <v>3.9300000000000003E-3</v>
      </c>
    </row>
    <row r="59" spans="1:2" ht="17.25" customHeight="1">
      <c r="A59" s="12">
        <f t="shared" si="1"/>
        <v>75</v>
      </c>
      <c r="B59" s="66">
        <v>3.9300000000000003E-3</v>
      </c>
    </row>
    <row r="60" spans="1:2" ht="17.25" customHeight="1">
      <c r="A60" s="12">
        <f t="shared" si="1"/>
        <v>76</v>
      </c>
      <c r="B60" s="66">
        <v>3.9300000000000003E-3</v>
      </c>
    </row>
    <row r="61" spans="1:2" ht="17.25" customHeight="1">
      <c r="A61" s="12">
        <f t="shared" si="1"/>
        <v>77</v>
      </c>
      <c r="B61" s="66">
        <v>3.9300000000000003E-3</v>
      </c>
    </row>
    <row r="62" spans="1:2" ht="17.25" customHeight="1">
      <c r="A62" s="12">
        <f t="shared" si="1"/>
        <v>78</v>
      </c>
      <c r="B62" s="66">
        <v>3.9300000000000003E-3</v>
      </c>
    </row>
    <row r="63" spans="1:2" ht="17.25" customHeight="1">
      <c r="A63" s="12">
        <f t="shared" si="1"/>
        <v>79</v>
      </c>
      <c r="B63" s="66">
        <v>3.9300000000000003E-3</v>
      </c>
    </row>
    <row r="64" spans="1:2" ht="17.25" customHeight="1">
      <c r="A64" s="12">
        <f t="shared" si="1"/>
        <v>80</v>
      </c>
      <c r="B64" s="66">
        <v>3.9300000000000003E-3</v>
      </c>
    </row>
    <row r="65" spans="1:2" ht="17.25" customHeight="1">
      <c r="A65" s="12">
        <f t="shared" si="1"/>
        <v>81</v>
      </c>
      <c r="B65" s="66">
        <v>1.1299999999999999E-3</v>
      </c>
    </row>
    <row r="66" spans="1:2" ht="17.25" customHeight="1">
      <c r="A66" s="12">
        <f t="shared" si="1"/>
        <v>82</v>
      </c>
      <c r="B66" s="66">
        <v>1.1299999999999999E-3</v>
      </c>
    </row>
    <row r="67" spans="1:2" ht="17.25" customHeight="1">
      <c r="A67" s="12">
        <f t="shared" ref="A67:A84" si="2">A66+1</f>
        <v>83</v>
      </c>
      <c r="B67" s="66">
        <v>1.1299999999999999E-3</v>
      </c>
    </row>
    <row r="68" spans="1:2" ht="17.25" customHeight="1">
      <c r="A68" s="12">
        <f t="shared" si="2"/>
        <v>84</v>
      </c>
      <c r="B68" s="66">
        <v>1.1299999999999999E-3</v>
      </c>
    </row>
    <row r="69" spans="1:2" ht="17.25" customHeight="1">
      <c r="A69" s="12">
        <f t="shared" si="2"/>
        <v>85</v>
      </c>
      <c r="B69" s="66">
        <v>1.1299999999999999E-3</v>
      </c>
    </row>
    <row r="70" spans="1:2" ht="17.25" customHeight="1">
      <c r="A70" s="12">
        <f t="shared" si="2"/>
        <v>86</v>
      </c>
      <c r="B70" s="66">
        <v>1.1299999999999999E-3</v>
      </c>
    </row>
    <row r="71" spans="1:2" ht="17.25" customHeight="1">
      <c r="A71" s="12">
        <f t="shared" si="2"/>
        <v>87</v>
      </c>
      <c r="B71" s="66">
        <v>1.1299999999999999E-3</v>
      </c>
    </row>
    <row r="72" spans="1:2" ht="17.25" customHeight="1">
      <c r="A72" s="12">
        <f t="shared" si="2"/>
        <v>88</v>
      </c>
      <c r="B72" s="66">
        <v>1.1299999999999999E-3</v>
      </c>
    </row>
    <row r="73" spans="1:2" ht="17.25" customHeight="1">
      <c r="A73" s="12">
        <f t="shared" si="2"/>
        <v>89</v>
      </c>
      <c r="B73" s="66">
        <v>1.1299999999999999E-3</v>
      </c>
    </row>
    <row r="74" spans="1:2" ht="17.25" customHeight="1">
      <c r="A74" s="12">
        <f t="shared" si="2"/>
        <v>90</v>
      </c>
      <c r="B74" s="66">
        <v>1.4999999999999999E-4</v>
      </c>
    </row>
    <row r="75" spans="1:2" ht="17.25" customHeight="1">
      <c r="A75" s="12">
        <f t="shared" si="2"/>
        <v>91</v>
      </c>
      <c r="B75" s="66">
        <v>1.4999999999999999E-4</v>
      </c>
    </row>
    <row r="76" spans="1:2" ht="17.25" customHeight="1">
      <c r="A76" s="12">
        <f t="shared" si="2"/>
        <v>92</v>
      </c>
      <c r="B76" s="66">
        <v>1.4999999999999999E-4</v>
      </c>
    </row>
    <row r="77" spans="1:2" ht="17.25" customHeight="1">
      <c r="A77" s="12">
        <f t="shared" si="2"/>
        <v>93</v>
      </c>
      <c r="B77" s="66">
        <v>1.4999999999999999E-4</v>
      </c>
    </row>
    <row r="78" spans="1:2" ht="17.25" customHeight="1">
      <c r="A78" s="12">
        <f t="shared" si="2"/>
        <v>94</v>
      </c>
      <c r="B78" s="66">
        <v>1.4999999999999999E-4</v>
      </c>
    </row>
    <row r="79" spans="1:2" ht="17.25" customHeight="1">
      <c r="A79" s="12">
        <f t="shared" si="2"/>
        <v>95</v>
      </c>
      <c r="B79" s="66">
        <v>1.4999999999999999E-4</v>
      </c>
    </row>
    <row r="80" spans="1:2" ht="17.25" customHeight="1">
      <c r="A80" s="12">
        <f t="shared" si="2"/>
        <v>96</v>
      </c>
      <c r="B80" s="66">
        <v>1.4999999999999999E-4</v>
      </c>
    </row>
    <row r="81" spans="1:2" ht="17.25" customHeight="1">
      <c r="A81" s="12">
        <f t="shared" si="2"/>
        <v>97</v>
      </c>
      <c r="B81" s="66">
        <v>1.4999999999999999E-4</v>
      </c>
    </row>
    <row r="82" spans="1:2" ht="17.25" customHeight="1">
      <c r="A82" s="12">
        <f t="shared" si="2"/>
        <v>98</v>
      </c>
      <c r="B82" s="66">
        <v>1.4999999999999999E-4</v>
      </c>
    </row>
    <row r="83" spans="1:2" ht="17.25" customHeight="1">
      <c r="A83" s="12">
        <f t="shared" si="2"/>
        <v>99</v>
      </c>
      <c r="B83" s="66">
        <v>1.4999999999999999E-4</v>
      </c>
    </row>
    <row r="84" spans="1:2" ht="17.25" customHeight="1">
      <c r="A84" s="12">
        <f t="shared" si="2"/>
        <v>100</v>
      </c>
      <c r="B84" s="66">
        <v>1.4999999999999999E-4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T123"/>
  <sheetViews>
    <sheetView topLeftCell="A97" workbookViewId="0">
      <selection activeCell="B103" sqref="B103:E103"/>
    </sheetView>
  </sheetViews>
  <sheetFormatPr defaultColWidth="8.85546875" defaultRowHeight="15"/>
  <cols>
    <col min="1" max="1" width="12.42578125" style="57" bestFit="1" customWidth="1"/>
    <col min="2" max="2" width="13.7109375" style="58" bestFit="1" customWidth="1"/>
    <col min="3" max="3" width="12.42578125" style="57" bestFit="1" customWidth="1"/>
    <col min="4" max="5" width="12.42578125" style="58" bestFit="1" customWidth="1"/>
    <col min="6" max="6" width="12.42578125" style="57" bestFit="1" customWidth="1"/>
    <col min="7" max="7" width="12.42578125" style="58" bestFit="1" customWidth="1"/>
    <col min="8" max="8" width="6.7109375" style="59" bestFit="1" customWidth="1"/>
    <col min="9" max="9" width="13.42578125" style="60" bestFit="1" customWidth="1"/>
    <col min="10" max="10" width="9" style="15" bestFit="1" customWidth="1"/>
    <col min="11" max="11" width="8.140625" style="61" bestFit="1" customWidth="1"/>
    <col min="12" max="12" width="8.42578125" style="61" bestFit="1" customWidth="1"/>
    <col min="13" max="13" width="11.42578125" style="62" bestFit="1" customWidth="1"/>
    <col min="14" max="14" width="12.42578125" style="60" bestFit="1" customWidth="1"/>
    <col min="15" max="15" width="9" style="63" bestFit="1" customWidth="1"/>
    <col min="16" max="16" width="14.28515625" style="64" bestFit="1" customWidth="1"/>
    <col min="17" max="17" width="9" style="16" bestFit="1" customWidth="1"/>
    <col min="18" max="18" width="9" style="60" bestFit="1" customWidth="1"/>
    <col min="19" max="19" width="11.140625" style="16" bestFit="1" customWidth="1"/>
    <col min="20" max="20" width="9" style="16" bestFit="1" customWidth="1"/>
  </cols>
  <sheetData>
    <row r="1" spans="1:20" ht="73.5" customHeight="1">
      <c r="A1" s="22" t="s">
        <v>84</v>
      </c>
      <c r="B1" s="210" t="s">
        <v>85</v>
      </c>
      <c r="C1" s="211"/>
      <c r="D1" s="212"/>
      <c r="E1" s="210" t="s">
        <v>86</v>
      </c>
      <c r="F1" s="211"/>
      <c r="G1" s="212"/>
      <c r="H1" s="23"/>
      <c r="I1" s="24" t="s">
        <v>87</v>
      </c>
      <c r="J1" s="25" t="s">
        <v>77</v>
      </c>
      <c r="K1" s="26" t="s">
        <v>88</v>
      </c>
      <c r="L1" s="26" t="s">
        <v>89</v>
      </c>
      <c r="M1" s="27" t="s">
        <v>90</v>
      </c>
      <c r="N1" s="28"/>
      <c r="O1" s="29" t="s">
        <v>91</v>
      </c>
      <c r="P1" s="30"/>
      <c r="Q1" s="31"/>
      <c r="R1" s="32"/>
      <c r="S1" s="33" t="s">
        <v>92</v>
      </c>
      <c r="T1" s="33" t="s">
        <v>93</v>
      </c>
    </row>
    <row r="2" spans="1:20" ht="41.25" customHeight="1">
      <c r="A2" s="34" t="s">
        <v>94</v>
      </c>
      <c r="B2" s="35" t="s">
        <v>6</v>
      </c>
      <c r="C2" s="22" t="s">
        <v>95</v>
      </c>
      <c r="D2" s="35" t="s">
        <v>96</v>
      </c>
      <c r="E2" s="35" t="s">
        <v>6</v>
      </c>
      <c r="F2" s="22" t="s">
        <v>95</v>
      </c>
      <c r="G2" s="35" t="s">
        <v>96</v>
      </c>
      <c r="H2" s="23"/>
      <c r="I2" s="28"/>
      <c r="J2" s="36">
        <v>18</v>
      </c>
      <c r="K2" s="37">
        <v>1.1000000000000001E-3</v>
      </c>
      <c r="L2" s="37">
        <v>4.1800000000000002E-4</v>
      </c>
      <c r="M2" s="37">
        <f t="shared" ref="M2:M33" si="0">AVERAGE(K2:L2)</f>
        <v>7.5900000000000002E-4</v>
      </c>
      <c r="N2" s="28"/>
      <c r="O2" s="38" t="s">
        <v>97</v>
      </c>
      <c r="P2" s="39">
        <v>5.9700000000000003E-2</v>
      </c>
      <c r="Q2" s="40">
        <f>P2/13</f>
        <v>4.5923076923076924E-3</v>
      </c>
      <c r="R2" s="28"/>
      <c r="S2" s="40">
        <v>4.5919999999999997E-3</v>
      </c>
      <c r="T2" s="41">
        <v>0</v>
      </c>
    </row>
    <row r="3" spans="1:20" ht="40.5" customHeight="1">
      <c r="A3" s="42"/>
      <c r="B3" s="43" t="s">
        <v>98</v>
      </c>
      <c r="C3" s="44" t="s">
        <v>99</v>
      </c>
      <c r="D3" s="45" t="s">
        <v>100</v>
      </c>
      <c r="E3" s="43" t="s">
        <v>98</v>
      </c>
      <c r="F3" s="44" t="s">
        <v>99</v>
      </c>
      <c r="G3" s="45" t="s">
        <v>100</v>
      </c>
      <c r="H3" s="23"/>
      <c r="I3" s="28"/>
      <c r="J3" s="36">
        <v>19</v>
      </c>
      <c r="K3" s="37">
        <v>1.2700000000000001E-3</v>
      </c>
      <c r="L3" s="37">
        <v>4.6099999999999998E-4</v>
      </c>
      <c r="M3" s="37">
        <f t="shared" si="0"/>
        <v>8.6550000000000006E-4</v>
      </c>
      <c r="N3" s="28"/>
      <c r="O3" s="38" t="s">
        <v>101</v>
      </c>
      <c r="P3" s="39">
        <v>0.14549999999999999</v>
      </c>
      <c r="Q3" s="40">
        <f t="shared" ref="Q3:Q9" si="1">P3/10</f>
        <v>1.4549999999999999E-2</v>
      </c>
      <c r="R3" s="28"/>
      <c r="S3" s="40">
        <v>4.5919999999999997E-3</v>
      </c>
      <c r="T3" s="41">
        <v>0</v>
      </c>
    </row>
    <row r="4" spans="1:20" ht="24" customHeight="1">
      <c r="A4" s="46">
        <v>0</v>
      </c>
      <c r="B4" s="47">
        <v>5.8599999999999998E-3</v>
      </c>
      <c r="C4" s="46">
        <v>100000</v>
      </c>
      <c r="D4" s="47">
        <v>73.540000000000006</v>
      </c>
      <c r="E4" s="47">
        <v>5.0629999999999998E-3</v>
      </c>
      <c r="F4" s="46">
        <v>100000</v>
      </c>
      <c r="G4" s="47">
        <v>79.3</v>
      </c>
      <c r="H4" s="48"/>
      <c r="I4" s="28"/>
      <c r="J4" s="36">
        <v>20</v>
      </c>
      <c r="K4" s="37">
        <v>1.3730000000000001E-3</v>
      </c>
      <c r="L4" s="37">
        <v>5.0699999999999996E-4</v>
      </c>
      <c r="M4" s="37">
        <f t="shared" si="0"/>
        <v>9.4000000000000008E-4</v>
      </c>
      <c r="N4" s="28"/>
      <c r="O4" s="38" t="s">
        <v>102</v>
      </c>
      <c r="P4" s="39">
        <v>0.2525</v>
      </c>
      <c r="Q4" s="40">
        <f t="shared" si="1"/>
        <v>2.5250000000000002E-2</v>
      </c>
      <c r="R4" s="28"/>
      <c r="S4" s="40">
        <v>4.5919999999999997E-3</v>
      </c>
      <c r="T4" s="41">
        <v>0</v>
      </c>
    </row>
    <row r="5" spans="1:20" ht="24" customHeight="1">
      <c r="A5" s="46">
        <v>1</v>
      </c>
      <c r="B5" s="47">
        <v>4.2000000000000002E-4</v>
      </c>
      <c r="C5" s="46">
        <v>99414</v>
      </c>
      <c r="D5" s="47">
        <v>72.97</v>
      </c>
      <c r="E5" s="47">
        <v>3.9300000000000001E-4</v>
      </c>
      <c r="F5" s="46">
        <v>99494</v>
      </c>
      <c r="G5" s="47">
        <v>78.7</v>
      </c>
      <c r="H5" s="48"/>
      <c r="I5" s="28"/>
      <c r="J5" s="36">
        <v>21</v>
      </c>
      <c r="K5" s="37">
        <v>1.488E-3</v>
      </c>
      <c r="L5" s="37">
        <v>5.5599999999999996E-4</v>
      </c>
      <c r="M5" s="37">
        <f t="shared" si="0"/>
        <v>1.0219999999999999E-3</v>
      </c>
      <c r="N5" s="28"/>
      <c r="O5" s="38" t="s">
        <v>103</v>
      </c>
      <c r="P5" s="39">
        <v>0.33539999999999998</v>
      </c>
      <c r="Q5" s="40">
        <f t="shared" si="1"/>
        <v>3.354E-2</v>
      </c>
      <c r="R5" s="28"/>
      <c r="S5" s="40">
        <v>4.5919999999999997E-3</v>
      </c>
      <c r="T5" s="41">
        <v>0</v>
      </c>
    </row>
    <row r="6" spans="1:20" ht="24" customHeight="1">
      <c r="A6" s="46">
        <v>2</v>
      </c>
      <c r="B6" s="47">
        <v>2.72E-4</v>
      </c>
      <c r="C6" s="46">
        <v>99372</v>
      </c>
      <c r="D6" s="46">
        <v>72</v>
      </c>
      <c r="E6" s="47">
        <v>2.23E-4</v>
      </c>
      <c r="F6" s="46">
        <v>99455</v>
      </c>
      <c r="G6" s="47">
        <v>77.739999999999995</v>
      </c>
      <c r="H6" s="48"/>
      <c r="I6" s="28"/>
      <c r="J6" s="36">
        <v>22</v>
      </c>
      <c r="K6" s="37">
        <v>1.6050000000000001E-3</v>
      </c>
      <c r="L6" s="37">
        <v>6.0999999999999997E-4</v>
      </c>
      <c r="M6" s="37">
        <f t="shared" si="0"/>
        <v>1.1075E-3</v>
      </c>
      <c r="N6" s="28"/>
      <c r="O6" s="38" t="s">
        <v>104</v>
      </c>
      <c r="P6" s="39">
        <v>0.15479999999999999</v>
      </c>
      <c r="Q6" s="40">
        <f t="shared" si="1"/>
        <v>1.5479999999999999E-2</v>
      </c>
      <c r="R6" s="28"/>
      <c r="S6" s="40">
        <v>4.5919999999999997E-3</v>
      </c>
      <c r="T6" s="41">
        <v>0</v>
      </c>
    </row>
    <row r="7" spans="1:20" ht="24" customHeight="1">
      <c r="A7" s="46">
        <v>3</v>
      </c>
      <c r="B7" s="47">
        <v>2.2499999999999999E-4</v>
      </c>
      <c r="C7" s="46">
        <v>99345</v>
      </c>
      <c r="D7" s="47">
        <v>71.02</v>
      </c>
      <c r="E7" s="47">
        <v>1.7699999999999999E-4</v>
      </c>
      <c r="F7" s="46">
        <v>99432</v>
      </c>
      <c r="G7" s="47">
        <v>76.75</v>
      </c>
      <c r="H7" s="48"/>
      <c r="I7" s="28"/>
      <c r="J7" s="36">
        <v>23</v>
      </c>
      <c r="K7" s="37">
        <v>1.714E-3</v>
      </c>
      <c r="L7" s="37">
        <v>6.6600000000000003E-4</v>
      </c>
      <c r="M7" s="37">
        <f t="shared" si="0"/>
        <v>1.1900000000000001E-3</v>
      </c>
      <c r="N7" s="28"/>
      <c r="O7" s="38" t="s">
        <v>105</v>
      </c>
      <c r="P7" s="39">
        <v>3.9300000000000002E-2</v>
      </c>
      <c r="Q7" s="40">
        <f t="shared" si="1"/>
        <v>3.9300000000000003E-3</v>
      </c>
      <c r="R7" s="28"/>
      <c r="S7" s="40">
        <v>4.5919999999999997E-3</v>
      </c>
      <c r="T7" s="41">
        <v>0</v>
      </c>
    </row>
    <row r="8" spans="1:20" ht="24" customHeight="1">
      <c r="A8" s="46">
        <v>4</v>
      </c>
      <c r="B8" s="47">
        <v>1.84E-4</v>
      </c>
      <c r="C8" s="46">
        <v>99323</v>
      </c>
      <c r="D8" s="47">
        <v>70.040000000000006</v>
      </c>
      <c r="E8" s="47">
        <v>1.44E-4</v>
      </c>
      <c r="F8" s="46">
        <v>99415</v>
      </c>
      <c r="G8" s="47">
        <v>75.77</v>
      </c>
      <c r="H8" s="48"/>
      <c r="I8" s="28"/>
      <c r="J8" s="36">
        <v>24</v>
      </c>
      <c r="K8" s="37">
        <v>1.835E-3</v>
      </c>
      <c r="L8" s="37">
        <v>7.2199999999999999E-4</v>
      </c>
      <c r="M8" s="37">
        <f t="shared" si="0"/>
        <v>1.2785000000000001E-3</v>
      </c>
      <c r="N8" s="28"/>
      <c r="O8" s="38" t="s">
        <v>106</v>
      </c>
      <c r="P8" s="39">
        <v>1.1299999999999999E-2</v>
      </c>
      <c r="Q8" s="40">
        <f t="shared" si="1"/>
        <v>1.1299999999999999E-3</v>
      </c>
      <c r="R8" s="28"/>
      <c r="S8" s="40">
        <v>4.5919999999999997E-3</v>
      </c>
      <c r="T8" s="41">
        <v>0</v>
      </c>
    </row>
    <row r="9" spans="1:20" ht="24" customHeight="1">
      <c r="A9" s="46">
        <v>5</v>
      </c>
      <c r="B9" s="47">
        <v>1.5699999999999999E-4</v>
      </c>
      <c r="C9" s="46">
        <v>99304</v>
      </c>
      <c r="D9" s="47">
        <v>69.05</v>
      </c>
      <c r="E9" s="47">
        <v>1.22E-4</v>
      </c>
      <c r="F9" s="46">
        <v>99400</v>
      </c>
      <c r="G9" s="47">
        <v>74.78</v>
      </c>
      <c r="H9" s="48"/>
      <c r="I9" s="28"/>
      <c r="J9" s="36">
        <v>25</v>
      </c>
      <c r="K9" s="37">
        <v>1.9629999999999999E-3</v>
      </c>
      <c r="L9" s="37">
        <v>7.7499999999999997E-4</v>
      </c>
      <c r="M9" s="37">
        <f t="shared" si="0"/>
        <v>1.369E-3</v>
      </c>
      <c r="N9" s="28"/>
      <c r="O9" s="38" t="s">
        <v>107</v>
      </c>
      <c r="P9" s="39">
        <v>1.5E-3</v>
      </c>
      <c r="Q9" s="40">
        <f t="shared" si="1"/>
        <v>1.5000000000000001E-4</v>
      </c>
      <c r="R9" s="28"/>
      <c r="S9" s="40">
        <v>4.5919999999999997E-3</v>
      </c>
      <c r="T9" s="41">
        <v>0</v>
      </c>
    </row>
    <row r="10" spans="1:20" ht="24" customHeight="1">
      <c r="A10" s="46">
        <v>6</v>
      </c>
      <c r="B10" s="47">
        <v>1.3999999999999999E-4</v>
      </c>
      <c r="C10" s="46">
        <v>99289</v>
      </c>
      <c r="D10" s="47">
        <v>68.06</v>
      </c>
      <c r="E10" s="47">
        <v>1.0900000000000001E-4</v>
      </c>
      <c r="F10" s="46">
        <v>99388</v>
      </c>
      <c r="G10" s="47">
        <v>73.790000000000006</v>
      </c>
      <c r="H10" s="48"/>
      <c r="I10" s="28"/>
      <c r="J10" s="36">
        <v>26</v>
      </c>
      <c r="K10" s="37">
        <v>2.0820000000000001E-3</v>
      </c>
      <c r="L10" s="37">
        <v>8.3100000000000003E-4</v>
      </c>
      <c r="M10" s="37">
        <f t="shared" si="0"/>
        <v>1.4565000000000001E-3</v>
      </c>
      <c r="N10" s="28"/>
      <c r="O10" s="49"/>
      <c r="P10" s="50"/>
      <c r="Q10" s="13"/>
      <c r="R10" s="28"/>
      <c r="S10" s="40">
        <v>4.5919999999999997E-3</v>
      </c>
      <c r="T10" s="41">
        <v>0</v>
      </c>
    </row>
    <row r="11" spans="1:20" ht="24" customHeight="1">
      <c r="A11" s="46">
        <v>7</v>
      </c>
      <c r="B11" s="47">
        <v>1.2799999999999999E-4</v>
      </c>
      <c r="C11" s="46">
        <v>99275</v>
      </c>
      <c r="D11" s="47">
        <v>67.069999999999993</v>
      </c>
      <c r="E11" s="47">
        <v>1.02E-4</v>
      </c>
      <c r="F11" s="46">
        <v>99378</v>
      </c>
      <c r="G11" s="47">
        <v>72.790000000000006</v>
      </c>
      <c r="H11" s="48"/>
      <c r="I11" s="28"/>
      <c r="J11" s="36">
        <v>27</v>
      </c>
      <c r="K11" s="37">
        <v>2.202E-3</v>
      </c>
      <c r="L11" s="37">
        <v>8.8900000000000003E-4</v>
      </c>
      <c r="M11" s="37">
        <f t="shared" si="0"/>
        <v>1.5455E-3</v>
      </c>
      <c r="N11" s="28"/>
      <c r="O11" s="49"/>
      <c r="P11" s="39"/>
      <c r="Q11" s="13"/>
      <c r="R11" s="28"/>
      <c r="S11" s="40">
        <v>4.5919999999999997E-3</v>
      </c>
      <c r="T11" s="41">
        <v>0</v>
      </c>
    </row>
    <row r="12" spans="1:20" ht="24" customHeight="1">
      <c r="A12" s="46">
        <v>8</v>
      </c>
      <c r="B12" s="47">
        <v>1.22E-4</v>
      </c>
      <c r="C12" s="46">
        <v>99262</v>
      </c>
      <c r="D12" s="47">
        <v>66.08</v>
      </c>
      <c r="E12" s="47">
        <v>9.7999999999999997E-5</v>
      </c>
      <c r="F12" s="46">
        <v>99367</v>
      </c>
      <c r="G12" s="47">
        <v>71.8</v>
      </c>
      <c r="H12" s="48"/>
      <c r="I12" s="28"/>
      <c r="J12" s="36">
        <v>28</v>
      </c>
      <c r="K12" s="37">
        <v>2.33E-3</v>
      </c>
      <c r="L12" s="37">
        <v>9.5200000000000005E-4</v>
      </c>
      <c r="M12" s="37">
        <f t="shared" si="0"/>
        <v>1.6410000000000001E-3</v>
      </c>
      <c r="N12" s="28"/>
      <c r="O12" s="49"/>
      <c r="P12" s="50"/>
      <c r="Q12" s="13"/>
      <c r="R12" s="28"/>
      <c r="S12" s="40">
        <v>4.5919999999999997E-3</v>
      </c>
      <c r="T12" s="41">
        <v>0</v>
      </c>
    </row>
    <row r="13" spans="1:20" ht="24" customHeight="1">
      <c r="A13" s="46">
        <v>9</v>
      </c>
      <c r="B13" s="47">
        <v>1.2300000000000001E-4</v>
      </c>
      <c r="C13" s="46">
        <v>99250</v>
      </c>
      <c r="D13" s="47">
        <v>65.09</v>
      </c>
      <c r="E13" s="47">
        <v>9.7E-5</v>
      </c>
      <c r="F13" s="46">
        <v>99358</v>
      </c>
      <c r="G13" s="47">
        <v>70.81</v>
      </c>
      <c r="H13" s="48"/>
      <c r="I13" s="28"/>
      <c r="J13" s="36">
        <v>29</v>
      </c>
      <c r="K13" s="37">
        <v>2.457E-3</v>
      </c>
      <c r="L13" s="37">
        <v>1.0250000000000001E-3</v>
      </c>
      <c r="M13" s="37">
        <f t="shared" si="0"/>
        <v>1.7409999999999999E-3</v>
      </c>
      <c r="N13" s="28"/>
      <c r="O13" s="49"/>
      <c r="P13" s="50"/>
      <c r="Q13" s="13"/>
      <c r="R13" s="28"/>
      <c r="S13" s="40">
        <v>4.5919999999999997E-3</v>
      </c>
      <c r="T13" s="41">
        <v>0</v>
      </c>
    </row>
    <row r="14" spans="1:20" ht="24" customHeight="1">
      <c r="A14" s="46">
        <v>10</v>
      </c>
      <c r="B14" s="47">
        <v>1.2899999999999999E-4</v>
      </c>
      <c r="C14" s="46">
        <v>99238</v>
      </c>
      <c r="D14" s="47">
        <v>64.099999999999994</v>
      </c>
      <c r="E14" s="47">
        <v>1.03E-4</v>
      </c>
      <c r="F14" s="46">
        <v>99348</v>
      </c>
      <c r="G14" s="47">
        <v>69.819999999999993</v>
      </c>
      <c r="H14" s="48"/>
      <c r="I14" s="28"/>
      <c r="J14" s="36">
        <v>30</v>
      </c>
      <c r="K14" s="37">
        <v>2.5739999999999999E-3</v>
      </c>
      <c r="L14" s="37">
        <v>1.1039999999999999E-3</v>
      </c>
      <c r="M14" s="37">
        <f t="shared" si="0"/>
        <v>1.8389999999999999E-3</v>
      </c>
      <c r="N14" s="28"/>
      <c r="O14" s="49"/>
      <c r="P14" s="50"/>
      <c r="Q14" s="13"/>
      <c r="R14" s="28"/>
      <c r="S14" s="40">
        <v>4.5919999999999997E-3</v>
      </c>
      <c r="T14" s="41">
        <v>0</v>
      </c>
    </row>
    <row r="15" spans="1:20" ht="24" customHeight="1">
      <c r="A15" s="46">
        <v>11</v>
      </c>
      <c r="B15" s="47">
        <v>1.3799999999999999E-4</v>
      </c>
      <c r="C15" s="46">
        <v>99225</v>
      </c>
      <c r="D15" s="47">
        <v>63.1</v>
      </c>
      <c r="E15" s="47">
        <v>1.13E-4</v>
      </c>
      <c r="F15" s="46">
        <v>99338</v>
      </c>
      <c r="G15" s="47">
        <v>68.819999999999993</v>
      </c>
      <c r="H15" s="48"/>
      <c r="I15" s="28"/>
      <c r="J15" s="36">
        <v>31</v>
      </c>
      <c r="K15" s="37">
        <v>2.6830000000000001E-3</v>
      </c>
      <c r="L15" s="37">
        <v>1.1919999999999999E-3</v>
      </c>
      <c r="M15" s="37">
        <f t="shared" si="0"/>
        <v>1.9375E-3</v>
      </c>
      <c r="N15" s="28"/>
      <c r="O15" s="49"/>
      <c r="P15" s="50"/>
      <c r="Q15" s="13"/>
      <c r="R15" s="28"/>
      <c r="S15" s="40">
        <v>1.455E-2</v>
      </c>
      <c r="T15" s="41">
        <v>0</v>
      </c>
    </row>
    <row r="16" spans="1:20" ht="24" customHeight="1">
      <c r="A16" s="46">
        <v>12</v>
      </c>
      <c r="B16" s="47">
        <v>1.64E-4</v>
      </c>
      <c r="C16" s="46">
        <v>99211</v>
      </c>
      <c r="D16" s="47">
        <v>62.11</v>
      </c>
      <c r="E16" s="47">
        <v>1.3100000000000001E-4</v>
      </c>
      <c r="F16" s="46">
        <v>99327</v>
      </c>
      <c r="G16" s="47">
        <v>67.83</v>
      </c>
      <c r="H16" s="48"/>
      <c r="I16" s="28"/>
      <c r="J16" s="36">
        <v>32</v>
      </c>
      <c r="K16" s="37">
        <v>2.787E-3</v>
      </c>
      <c r="L16" s="37">
        <v>1.289E-3</v>
      </c>
      <c r="M16" s="37">
        <f t="shared" si="0"/>
        <v>2.0379999999999999E-3</v>
      </c>
      <c r="N16" s="28"/>
      <c r="O16" s="49"/>
      <c r="P16" s="50"/>
      <c r="Q16" s="13"/>
      <c r="R16" s="28"/>
      <c r="S16" s="40">
        <v>1.455E-2</v>
      </c>
      <c r="T16" s="41">
        <v>0</v>
      </c>
    </row>
    <row r="17" spans="1:20" ht="24" customHeight="1">
      <c r="A17" s="46">
        <v>13</v>
      </c>
      <c r="B17" s="47">
        <v>2.2000000000000001E-4</v>
      </c>
      <c r="C17" s="46">
        <v>99195</v>
      </c>
      <c r="D17" s="47">
        <v>61.12</v>
      </c>
      <c r="E17" s="47">
        <v>1.5699999999999999E-4</v>
      </c>
      <c r="F17" s="46">
        <v>99314</v>
      </c>
      <c r="G17" s="47">
        <v>66.84</v>
      </c>
      <c r="H17" s="48"/>
      <c r="I17" s="28"/>
      <c r="J17" s="36">
        <v>33</v>
      </c>
      <c r="K17" s="37">
        <v>2.8809999999999999E-3</v>
      </c>
      <c r="L17" s="37">
        <v>1.3829999999999999E-3</v>
      </c>
      <c r="M17" s="37">
        <f t="shared" si="0"/>
        <v>2.1319999999999998E-3</v>
      </c>
      <c r="N17" s="28"/>
      <c r="O17" s="49"/>
      <c r="P17" s="50"/>
      <c r="Q17" s="13"/>
      <c r="R17" s="28"/>
      <c r="S17" s="40">
        <v>1.455E-2</v>
      </c>
      <c r="T17" s="41">
        <v>0</v>
      </c>
    </row>
    <row r="18" spans="1:20" ht="24" customHeight="1">
      <c r="A18" s="46">
        <v>14</v>
      </c>
      <c r="B18" s="47">
        <v>3.1E-4</v>
      </c>
      <c r="C18" s="46">
        <v>99173</v>
      </c>
      <c r="D18" s="47">
        <v>60.14</v>
      </c>
      <c r="E18" s="47">
        <v>1.9000000000000001E-4</v>
      </c>
      <c r="F18" s="46">
        <v>99298</v>
      </c>
      <c r="G18" s="47">
        <v>65.849999999999994</v>
      </c>
      <c r="H18" s="48"/>
      <c r="I18" s="28"/>
      <c r="J18" s="36">
        <v>34</v>
      </c>
      <c r="K18" s="37">
        <v>2.9740000000000001E-3</v>
      </c>
      <c r="L18" s="37">
        <v>1.4649999999999999E-3</v>
      </c>
      <c r="M18" s="37">
        <f t="shared" si="0"/>
        <v>2.2195000000000001E-3</v>
      </c>
      <c r="N18" s="28"/>
      <c r="O18" s="49"/>
      <c r="P18" s="50"/>
      <c r="Q18" s="13"/>
      <c r="R18" s="28"/>
      <c r="S18" s="40">
        <v>1.455E-2</v>
      </c>
      <c r="T18" s="41">
        <v>0</v>
      </c>
    </row>
    <row r="19" spans="1:20" ht="24" customHeight="1">
      <c r="A19" s="46">
        <v>15</v>
      </c>
      <c r="B19" s="47">
        <v>4.46E-4</v>
      </c>
      <c r="C19" s="46">
        <v>99143</v>
      </c>
      <c r="D19" s="47">
        <v>59.16</v>
      </c>
      <c r="E19" s="47">
        <v>2.33E-4</v>
      </c>
      <c r="F19" s="46">
        <v>99279</v>
      </c>
      <c r="G19" s="47">
        <v>64.86</v>
      </c>
      <c r="H19" s="48"/>
      <c r="I19" s="28"/>
      <c r="J19" s="36">
        <v>35</v>
      </c>
      <c r="K19" s="37">
        <v>3.0739999999999999E-3</v>
      </c>
      <c r="L19" s="37">
        <v>1.544E-3</v>
      </c>
      <c r="M19" s="37">
        <f t="shared" si="0"/>
        <v>2.3089999999999999E-3</v>
      </c>
      <c r="N19" s="28"/>
      <c r="O19" s="49"/>
      <c r="P19" s="50"/>
      <c r="Q19" s="13"/>
      <c r="R19" s="28"/>
      <c r="S19" s="40">
        <v>1.455E-2</v>
      </c>
      <c r="T19" s="41">
        <v>0</v>
      </c>
    </row>
    <row r="20" spans="1:20" ht="24" customHeight="1">
      <c r="A20" s="46">
        <v>16</v>
      </c>
      <c r="B20" s="47">
        <v>6.3699999999999998E-4</v>
      </c>
      <c r="C20" s="46">
        <v>99098</v>
      </c>
      <c r="D20" s="47">
        <v>58.18</v>
      </c>
      <c r="E20" s="47">
        <v>2.9100000000000003E-4</v>
      </c>
      <c r="F20" s="46">
        <v>99256</v>
      </c>
      <c r="G20" s="47">
        <v>63.88</v>
      </c>
      <c r="H20" s="48"/>
      <c r="I20" s="28"/>
      <c r="J20" s="36">
        <v>36</v>
      </c>
      <c r="K20" s="37">
        <v>3.1749999999999999E-3</v>
      </c>
      <c r="L20" s="37">
        <v>1.6260000000000001E-3</v>
      </c>
      <c r="M20" s="37">
        <f t="shared" si="0"/>
        <v>2.4004999999999999E-3</v>
      </c>
      <c r="N20" s="28"/>
      <c r="O20" s="49"/>
      <c r="P20" s="50"/>
      <c r="Q20" s="13"/>
      <c r="R20" s="28"/>
      <c r="S20" s="40">
        <v>1.455E-2</v>
      </c>
      <c r="T20" s="41">
        <v>0</v>
      </c>
    </row>
    <row r="21" spans="1:20" ht="24" customHeight="1">
      <c r="A21" s="46">
        <v>17</v>
      </c>
      <c r="B21" s="47">
        <v>8.6799999999999996E-4</v>
      </c>
      <c r="C21" s="46">
        <v>99035</v>
      </c>
      <c r="D21" s="47">
        <v>57.22</v>
      </c>
      <c r="E21" s="47">
        <v>3.5500000000000001E-4</v>
      </c>
      <c r="F21" s="46">
        <v>99227</v>
      </c>
      <c r="G21" s="47">
        <v>62.9</v>
      </c>
      <c r="H21" s="48"/>
      <c r="I21" s="28"/>
      <c r="J21" s="36">
        <v>37</v>
      </c>
      <c r="K21" s="37">
        <v>3.2950000000000002E-3</v>
      </c>
      <c r="L21" s="37">
        <v>1.719E-3</v>
      </c>
      <c r="M21" s="37">
        <f t="shared" si="0"/>
        <v>2.5070000000000001E-3</v>
      </c>
      <c r="N21" s="28"/>
      <c r="O21" s="49"/>
      <c r="P21" s="50"/>
      <c r="Q21" s="13"/>
      <c r="R21" s="28"/>
      <c r="S21" s="40">
        <v>1.455E-2</v>
      </c>
      <c r="T21" s="41">
        <v>0</v>
      </c>
    </row>
    <row r="22" spans="1:20" ht="24" customHeight="1">
      <c r="A22" s="46">
        <v>18</v>
      </c>
      <c r="B22" s="47">
        <v>1.1000000000000001E-3</v>
      </c>
      <c r="C22" s="46">
        <v>98949</v>
      </c>
      <c r="D22" s="47">
        <v>56.27</v>
      </c>
      <c r="E22" s="47">
        <v>4.1800000000000002E-4</v>
      </c>
      <c r="F22" s="46">
        <v>99192</v>
      </c>
      <c r="G22" s="47">
        <v>61.92</v>
      </c>
      <c r="H22" s="48"/>
      <c r="I22" s="28"/>
      <c r="J22" s="36">
        <v>38</v>
      </c>
      <c r="K22" s="37">
        <v>3.444E-3</v>
      </c>
      <c r="L22" s="37">
        <v>1.8240000000000001E-3</v>
      </c>
      <c r="M22" s="37">
        <f t="shared" si="0"/>
        <v>2.6340000000000001E-3</v>
      </c>
      <c r="N22" s="28"/>
      <c r="O22" s="49"/>
      <c r="P22" s="50"/>
      <c r="Q22" s="13"/>
      <c r="R22" s="28"/>
      <c r="S22" s="40">
        <v>1.455E-2</v>
      </c>
      <c r="T22" s="41">
        <v>0</v>
      </c>
    </row>
    <row r="23" spans="1:20" ht="24" customHeight="1">
      <c r="A23" s="46">
        <v>19</v>
      </c>
      <c r="B23" s="47">
        <v>1.2700000000000001E-3</v>
      </c>
      <c r="C23" s="46">
        <v>98840</v>
      </c>
      <c r="D23" s="47">
        <v>55.33</v>
      </c>
      <c r="E23" s="47">
        <v>4.6099999999999998E-4</v>
      </c>
      <c r="F23" s="46">
        <v>99150</v>
      </c>
      <c r="G23" s="47">
        <v>60.94</v>
      </c>
      <c r="H23" s="48"/>
      <c r="I23" s="28"/>
      <c r="J23" s="36">
        <v>39</v>
      </c>
      <c r="K23" s="37">
        <v>3.6080000000000001E-3</v>
      </c>
      <c r="L23" s="37">
        <v>1.9400000000000001E-3</v>
      </c>
      <c r="M23" s="37">
        <f t="shared" si="0"/>
        <v>2.774E-3</v>
      </c>
      <c r="N23" s="28"/>
      <c r="O23" s="49"/>
      <c r="P23" s="50"/>
      <c r="Q23" s="13"/>
      <c r="R23" s="28"/>
      <c r="S23" s="40">
        <v>1.455E-2</v>
      </c>
      <c r="T23" s="41">
        <v>0</v>
      </c>
    </row>
    <row r="24" spans="1:20" ht="24" customHeight="1">
      <c r="A24" s="46">
        <v>20</v>
      </c>
      <c r="B24" s="47">
        <v>1.3730000000000001E-3</v>
      </c>
      <c r="C24" s="46">
        <v>98715</v>
      </c>
      <c r="D24" s="47">
        <v>54.4</v>
      </c>
      <c r="E24" s="47">
        <v>5.0699999999999996E-4</v>
      </c>
      <c r="F24" s="46">
        <v>99105</v>
      </c>
      <c r="G24" s="47">
        <v>59.97</v>
      </c>
      <c r="H24" s="48"/>
      <c r="I24" s="28"/>
      <c r="J24" s="36">
        <v>40</v>
      </c>
      <c r="K24" s="37">
        <v>3.7799999999999999E-3</v>
      </c>
      <c r="L24" s="37">
        <v>2.0660000000000001E-3</v>
      </c>
      <c r="M24" s="37">
        <f t="shared" si="0"/>
        <v>2.9230000000000003E-3</v>
      </c>
      <c r="N24" s="28"/>
      <c r="O24" s="49"/>
      <c r="P24" s="50"/>
      <c r="Q24" s="13"/>
      <c r="R24" s="28"/>
      <c r="S24" s="40">
        <v>1.455E-2</v>
      </c>
      <c r="T24" s="41">
        <v>0</v>
      </c>
    </row>
    <row r="25" spans="1:20" ht="24" customHeight="1">
      <c r="A25" s="46">
        <v>21</v>
      </c>
      <c r="B25" s="47">
        <v>1.488E-3</v>
      </c>
      <c r="C25" s="46">
        <v>98579</v>
      </c>
      <c r="D25" s="47">
        <v>53.47</v>
      </c>
      <c r="E25" s="47">
        <v>5.5599999999999996E-4</v>
      </c>
      <c r="F25" s="46">
        <v>99055</v>
      </c>
      <c r="G25" s="46">
        <v>59</v>
      </c>
      <c r="H25" s="48"/>
      <c r="I25" s="28"/>
      <c r="J25" s="36">
        <v>41</v>
      </c>
      <c r="K25" s="37">
        <v>3.9579999999999997E-3</v>
      </c>
      <c r="L25" s="37">
        <v>2.202E-3</v>
      </c>
      <c r="M25" s="37">
        <f t="shared" si="0"/>
        <v>3.0799999999999998E-3</v>
      </c>
      <c r="N25" s="28"/>
      <c r="O25" s="49"/>
      <c r="P25" s="50"/>
      <c r="Q25" s="13"/>
      <c r="R25" s="28"/>
      <c r="S25" s="40">
        <v>2.5250000000000002E-2</v>
      </c>
      <c r="T25" s="41">
        <v>0</v>
      </c>
    </row>
    <row r="26" spans="1:20" ht="17.25" customHeight="1">
      <c r="A26" s="46">
        <v>22</v>
      </c>
      <c r="B26" s="47">
        <v>1.6050000000000001E-3</v>
      </c>
      <c r="C26" s="46">
        <v>98433</v>
      </c>
      <c r="D26" s="47">
        <v>52.55</v>
      </c>
      <c r="E26" s="47">
        <v>6.0999999999999997E-4</v>
      </c>
      <c r="F26" s="46">
        <v>98999</v>
      </c>
      <c r="G26" s="47">
        <v>58.03</v>
      </c>
      <c r="H26" s="48"/>
      <c r="I26" s="28"/>
      <c r="J26" s="36">
        <v>42</v>
      </c>
      <c r="K26" s="37">
        <v>4.1440000000000001E-3</v>
      </c>
      <c r="L26" s="37">
        <v>2.3509999999999998E-3</v>
      </c>
      <c r="M26" s="37">
        <f t="shared" si="0"/>
        <v>3.2475E-3</v>
      </c>
      <c r="N26" s="28"/>
      <c r="O26" s="49"/>
      <c r="P26" s="50"/>
      <c r="Q26" s="13"/>
      <c r="R26" s="28"/>
      <c r="S26" s="40">
        <v>2.5250000000000002E-2</v>
      </c>
      <c r="T26" s="41">
        <v>0</v>
      </c>
    </row>
    <row r="27" spans="1:20" ht="17.25" customHeight="1">
      <c r="A27" s="46">
        <v>23</v>
      </c>
      <c r="B27" s="47">
        <v>1.714E-3</v>
      </c>
      <c r="C27" s="46">
        <v>98275</v>
      </c>
      <c r="D27" s="47">
        <v>51.64</v>
      </c>
      <c r="E27" s="47">
        <v>6.6600000000000003E-4</v>
      </c>
      <c r="F27" s="46">
        <v>98939</v>
      </c>
      <c r="G27" s="47">
        <v>57.07</v>
      </c>
      <c r="H27" s="48"/>
      <c r="I27" s="28"/>
      <c r="J27" s="36" t="s">
        <v>81</v>
      </c>
      <c r="K27" s="37">
        <v>4.3369999999999997E-3</v>
      </c>
      <c r="L27" s="37">
        <v>2.4819999999999998E-3</v>
      </c>
      <c r="M27" s="37">
        <f t="shared" si="0"/>
        <v>3.4094999999999998E-3</v>
      </c>
      <c r="N27" s="28"/>
      <c r="O27" s="49"/>
      <c r="P27" s="50"/>
      <c r="Q27" s="13"/>
      <c r="R27" s="28"/>
      <c r="S27" s="40">
        <v>2.5250000000000002E-2</v>
      </c>
      <c r="T27" s="41">
        <v>0</v>
      </c>
    </row>
    <row r="28" spans="1:20" ht="17.25" customHeight="1">
      <c r="A28" s="46">
        <v>24</v>
      </c>
      <c r="B28" s="47">
        <v>1.835E-3</v>
      </c>
      <c r="C28" s="46">
        <v>98106</v>
      </c>
      <c r="D28" s="47">
        <v>50.72</v>
      </c>
      <c r="E28" s="47">
        <v>7.2199999999999999E-4</v>
      </c>
      <c r="F28" s="46">
        <v>98873</v>
      </c>
      <c r="G28" s="47">
        <v>56.11</v>
      </c>
      <c r="H28" s="48"/>
      <c r="I28" s="28"/>
      <c r="J28" s="36">
        <v>44</v>
      </c>
      <c r="K28" s="37">
        <v>4.5399999999999998E-3</v>
      </c>
      <c r="L28" s="37">
        <v>2.6220000000000002E-3</v>
      </c>
      <c r="M28" s="37">
        <f t="shared" si="0"/>
        <v>3.581E-3</v>
      </c>
      <c r="N28" s="28"/>
      <c r="O28" s="49"/>
      <c r="P28" s="50"/>
      <c r="Q28" s="13"/>
      <c r="R28" s="28"/>
      <c r="S28" s="40">
        <v>2.5250000000000002E-2</v>
      </c>
      <c r="T28" s="41">
        <v>0</v>
      </c>
    </row>
    <row r="29" spans="1:20" ht="17.25" customHeight="1">
      <c r="A29" s="46">
        <v>25</v>
      </c>
      <c r="B29" s="47">
        <v>1.9629999999999999E-3</v>
      </c>
      <c r="C29" s="46">
        <v>97926</v>
      </c>
      <c r="D29" s="47">
        <v>49.82</v>
      </c>
      <c r="E29" s="47">
        <v>7.7499999999999997E-4</v>
      </c>
      <c r="F29" s="46">
        <v>98802</v>
      </c>
      <c r="G29" s="47">
        <v>55.15</v>
      </c>
      <c r="H29" s="48"/>
      <c r="I29" s="28"/>
      <c r="J29" s="36">
        <v>45</v>
      </c>
      <c r="K29" s="37">
        <v>4.7739999999999996E-3</v>
      </c>
      <c r="L29" s="37">
        <v>2.7889999999999998E-3</v>
      </c>
      <c r="M29" s="37">
        <f t="shared" si="0"/>
        <v>3.7814999999999997E-3</v>
      </c>
      <c r="N29" s="28"/>
      <c r="O29" s="49"/>
      <c r="P29" s="50"/>
      <c r="Q29" s="13"/>
      <c r="R29" s="28"/>
      <c r="S29" s="40">
        <v>2.5250000000000002E-2</v>
      </c>
      <c r="T29" s="41">
        <v>0</v>
      </c>
    </row>
    <row r="30" spans="1:20" ht="17.25" customHeight="1">
      <c r="A30" s="46">
        <v>26</v>
      </c>
      <c r="B30" s="47">
        <v>2.0820000000000001E-3</v>
      </c>
      <c r="C30" s="46">
        <v>97734</v>
      </c>
      <c r="D30" s="47">
        <v>48.91</v>
      </c>
      <c r="E30" s="47">
        <v>8.3100000000000003E-4</v>
      </c>
      <c r="F30" s="46">
        <v>98725</v>
      </c>
      <c r="G30" s="47">
        <v>54.19</v>
      </c>
      <c r="H30" s="48"/>
      <c r="I30" s="28"/>
      <c r="J30" s="36">
        <v>46</v>
      </c>
      <c r="K30" s="37">
        <v>5.0639999999999999E-3</v>
      </c>
      <c r="L30" s="37">
        <v>2.9940000000000001E-3</v>
      </c>
      <c r="M30" s="37">
        <f t="shared" si="0"/>
        <v>4.0289999999999996E-3</v>
      </c>
      <c r="N30" s="28"/>
      <c r="O30" s="49"/>
      <c r="P30" s="50"/>
      <c r="Q30" s="13"/>
      <c r="R30" s="28"/>
      <c r="S30" s="40">
        <v>2.5250000000000002E-2</v>
      </c>
      <c r="T30" s="41">
        <v>0</v>
      </c>
    </row>
    <row r="31" spans="1:20" ht="17.25" customHeight="1">
      <c r="A31" s="46">
        <v>27</v>
      </c>
      <c r="B31" s="47">
        <v>2.202E-3</v>
      </c>
      <c r="C31" s="46">
        <v>97530</v>
      </c>
      <c r="D31" s="47">
        <v>48.01</v>
      </c>
      <c r="E31" s="47">
        <v>8.8900000000000003E-4</v>
      </c>
      <c r="F31" s="46">
        <v>98643</v>
      </c>
      <c r="G31" s="47">
        <v>53.23</v>
      </c>
      <c r="H31" s="48"/>
      <c r="I31" s="28"/>
      <c r="J31" s="36">
        <v>47</v>
      </c>
      <c r="K31" s="37">
        <v>5.3990000000000002E-3</v>
      </c>
      <c r="L31" s="37">
        <v>3.2190000000000001E-3</v>
      </c>
      <c r="M31" s="37">
        <f t="shared" si="0"/>
        <v>4.3090000000000003E-3</v>
      </c>
      <c r="N31" s="28"/>
      <c r="O31" s="49"/>
      <c r="P31" s="50"/>
      <c r="Q31" s="13"/>
      <c r="R31" s="28"/>
      <c r="S31" s="40">
        <v>2.5250000000000002E-2</v>
      </c>
      <c r="T31" s="41">
        <v>0</v>
      </c>
    </row>
    <row r="32" spans="1:20" ht="17.25" customHeight="1">
      <c r="A32" s="46">
        <v>28</v>
      </c>
      <c r="B32" s="47">
        <v>2.33E-3</v>
      </c>
      <c r="C32" s="46">
        <v>97316</v>
      </c>
      <c r="D32" s="47">
        <v>47.12</v>
      </c>
      <c r="E32" s="47">
        <v>9.5200000000000005E-4</v>
      </c>
      <c r="F32" s="46">
        <v>98555</v>
      </c>
      <c r="G32" s="47">
        <v>52.28</v>
      </c>
      <c r="H32" s="48"/>
      <c r="I32" s="28"/>
      <c r="J32" s="36">
        <v>48</v>
      </c>
      <c r="K32" s="37">
        <v>5.7959999999999999E-3</v>
      </c>
      <c r="L32" s="37">
        <v>3.467E-3</v>
      </c>
      <c r="M32" s="37">
        <f t="shared" si="0"/>
        <v>4.6315000000000002E-3</v>
      </c>
      <c r="N32" s="28"/>
      <c r="O32" s="49"/>
      <c r="P32" s="50"/>
      <c r="Q32" s="13"/>
      <c r="R32" s="28"/>
      <c r="S32" s="40">
        <v>2.5250000000000002E-2</v>
      </c>
      <c r="T32" s="41">
        <v>0</v>
      </c>
    </row>
    <row r="33" spans="1:20" ht="17.25" customHeight="1">
      <c r="A33" s="46">
        <v>29</v>
      </c>
      <c r="B33" s="47">
        <v>2.457E-3</v>
      </c>
      <c r="C33" s="46">
        <v>97089</v>
      </c>
      <c r="D33" s="47">
        <v>46.23</v>
      </c>
      <c r="E33" s="47">
        <v>1.0250000000000001E-3</v>
      </c>
      <c r="F33" s="46">
        <v>98462</v>
      </c>
      <c r="G33" s="47">
        <v>51.33</v>
      </c>
      <c r="H33" s="48"/>
      <c r="I33" s="28"/>
      <c r="J33" s="36">
        <v>49</v>
      </c>
      <c r="K33" s="37">
        <v>6.2139999999999999E-3</v>
      </c>
      <c r="L33" s="37">
        <v>3.7290000000000001E-3</v>
      </c>
      <c r="M33" s="37">
        <f t="shared" si="0"/>
        <v>4.9715000000000002E-3</v>
      </c>
      <c r="N33" s="28"/>
      <c r="O33" s="49"/>
      <c r="P33" s="50"/>
      <c r="Q33" s="13"/>
      <c r="R33" s="28"/>
      <c r="S33" s="40">
        <v>2.5250000000000002E-2</v>
      </c>
      <c r="T33" s="41">
        <v>0</v>
      </c>
    </row>
    <row r="34" spans="1:20" ht="17.25" customHeight="1">
      <c r="A34" s="46">
        <v>30</v>
      </c>
      <c r="B34" s="47">
        <v>2.5739999999999999E-3</v>
      </c>
      <c r="C34" s="46">
        <v>96850</v>
      </c>
      <c r="D34" s="47">
        <v>45.34</v>
      </c>
      <c r="E34" s="47">
        <v>1.1039999999999999E-3</v>
      </c>
      <c r="F34" s="46">
        <v>98361</v>
      </c>
      <c r="G34" s="47">
        <v>50.38</v>
      </c>
      <c r="H34" s="48"/>
      <c r="I34" s="28"/>
      <c r="J34" s="36">
        <v>50</v>
      </c>
      <c r="K34" s="37">
        <v>6.6709999999999998E-3</v>
      </c>
      <c r="L34" s="37">
        <v>4.0109999999999998E-3</v>
      </c>
      <c r="M34" s="37">
        <f t="shared" ref="M34:M65" si="2">AVERAGE(K34:L34)</f>
        <v>5.3410000000000003E-3</v>
      </c>
      <c r="N34" s="28"/>
      <c r="O34" s="49"/>
      <c r="P34" s="50"/>
      <c r="Q34" s="13"/>
      <c r="R34" s="28"/>
      <c r="S34" s="40">
        <v>2.5250000000000002E-2</v>
      </c>
      <c r="T34" s="41">
        <v>0</v>
      </c>
    </row>
    <row r="35" spans="1:20" ht="17.25" customHeight="1">
      <c r="A35" s="46">
        <v>31</v>
      </c>
      <c r="B35" s="47">
        <v>2.6830000000000001E-3</v>
      </c>
      <c r="C35" s="46">
        <v>96601</v>
      </c>
      <c r="D35" s="47">
        <v>44.46</v>
      </c>
      <c r="E35" s="47">
        <v>1.1919999999999999E-3</v>
      </c>
      <c r="F35" s="46">
        <v>98252</v>
      </c>
      <c r="G35" s="47">
        <v>49.44</v>
      </c>
      <c r="H35" s="48"/>
      <c r="I35" s="28"/>
      <c r="J35" s="36">
        <v>51</v>
      </c>
      <c r="K35" s="37">
        <v>7.1669999999999998E-3</v>
      </c>
      <c r="L35" s="37">
        <v>4.3059999999999999E-3</v>
      </c>
      <c r="M35" s="37">
        <f t="shared" si="2"/>
        <v>5.7365000000000003E-3</v>
      </c>
      <c r="N35" s="28"/>
      <c r="O35" s="49"/>
      <c r="P35" s="50"/>
      <c r="Q35" s="13"/>
      <c r="R35" s="28"/>
      <c r="S35" s="40">
        <v>3.354E-2</v>
      </c>
      <c r="T35" s="41">
        <v>0</v>
      </c>
    </row>
    <row r="36" spans="1:20" ht="17.25" customHeight="1">
      <c r="A36" s="46">
        <v>32</v>
      </c>
      <c r="B36" s="47">
        <v>2.787E-3</v>
      </c>
      <c r="C36" s="46">
        <v>96342</v>
      </c>
      <c r="D36" s="47">
        <v>43.57</v>
      </c>
      <c r="E36" s="47">
        <v>1.289E-3</v>
      </c>
      <c r="F36" s="46">
        <v>98135</v>
      </c>
      <c r="G36" s="47">
        <v>48.5</v>
      </c>
      <c r="H36" s="48"/>
      <c r="I36" s="28"/>
      <c r="J36" s="36">
        <v>52</v>
      </c>
      <c r="K36" s="37">
        <v>7.7359999999999998E-3</v>
      </c>
      <c r="L36" s="37">
        <v>4.6340000000000001E-3</v>
      </c>
      <c r="M36" s="37">
        <f t="shared" si="2"/>
        <v>6.1849999999999995E-3</v>
      </c>
      <c r="N36" s="28"/>
      <c r="O36" s="49"/>
      <c r="P36" s="50"/>
      <c r="Q36" s="13"/>
      <c r="R36" s="28"/>
      <c r="S36" s="40">
        <v>3.354E-2</v>
      </c>
      <c r="T36" s="41">
        <v>0</v>
      </c>
    </row>
    <row r="37" spans="1:20" ht="17.25" customHeight="1">
      <c r="A37" s="46">
        <v>33</v>
      </c>
      <c r="B37" s="47">
        <v>2.8809999999999999E-3</v>
      </c>
      <c r="C37" s="46">
        <v>96073</v>
      </c>
      <c r="D37" s="47">
        <v>42.69</v>
      </c>
      <c r="E37" s="47">
        <v>1.3829999999999999E-3</v>
      </c>
      <c r="F37" s="46">
        <v>98008</v>
      </c>
      <c r="G37" s="47">
        <v>47.56</v>
      </c>
      <c r="H37" s="48"/>
      <c r="I37" s="28"/>
      <c r="J37" s="36">
        <v>53</v>
      </c>
      <c r="K37" s="37">
        <v>8.3510000000000008E-3</v>
      </c>
      <c r="L37" s="37">
        <v>4.9810000000000002E-3</v>
      </c>
      <c r="M37" s="37">
        <f t="shared" si="2"/>
        <v>6.6660000000000001E-3</v>
      </c>
      <c r="N37" s="28"/>
      <c r="O37" s="49"/>
      <c r="P37" s="50"/>
      <c r="Q37" s="13"/>
      <c r="R37" s="28"/>
      <c r="S37" s="40">
        <v>3.354E-2</v>
      </c>
      <c r="T37" s="41">
        <v>0</v>
      </c>
    </row>
    <row r="38" spans="1:20" ht="17.25" customHeight="1">
      <c r="A38" s="46">
        <v>34</v>
      </c>
      <c r="B38" s="47">
        <v>2.9740000000000001E-3</v>
      </c>
      <c r="C38" s="46">
        <v>95797</v>
      </c>
      <c r="D38" s="47">
        <v>41.82</v>
      </c>
      <c r="E38" s="47">
        <v>1.4649999999999999E-3</v>
      </c>
      <c r="F38" s="46">
        <v>97873</v>
      </c>
      <c r="G38" s="47">
        <v>46.62</v>
      </c>
      <c r="H38" s="48"/>
      <c r="I38" s="28"/>
      <c r="J38" s="36">
        <v>54</v>
      </c>
      <c r="K38" s="37">
        <v>9.0349999999999996E-3</v>
      </c>
      <c r="L38" s="37">
        <v>5.3699999999999998E-3</v>
      </c>
      <c r="M38" s="37">
        <f t="shared" si="2"/>
        <v>7.2024999999999997E-3</v>
      </c>
      <c r="N38" s="28"/>
      <c r="O38" s="49"/>
      <c r="P38" s="50"/>
      <c r="Q38" s="13"/>
      <c r="R38" s="28"/>
      <c r="S38" s="40">
        <v>3.354E-2</v>
      </c>
      <c r="T38" s="41">
        <v>0</v>
      </c>
    </row>
    <row r="39" spans="1:20" ht="17.25" customHeight="1">
      <c r="A39" s="46">
        <v>35</v>
      </c>
      <c r="B39" s="47">
        <v>3.0739999999999999E-3</v>
      </c>
      <c r="C39" s="46">
        <v>95512</v>
      </c>
      <c r="D39" s="47">
        <v>40.94</v>
      </c>
      <c r="E39" s="47">
        <v>1.544E-3</v>
      </c>
      <c r="F39" s="46">
        <v>97730</v>
      </c>
      <c r="G39" s="47">
        <v>45.69</v>
      </c>
      <c r="H39" s="48"/>
      <c r="I39" s="28"/>
      <c r="J39" s="36">
        <v>55</v>
      </c>
      <c r="K39" s="37">
        <v>9.7699999999999992E-3</v>
      </c>
      <c r="L39" s="37">
        <v>5.8310000000000002E-3</v>
      </c>
      <c r="M39" s="37">
        <f t="shared" si="2"/>
        <v>7.8005000000000001E-3</v>
      </c>
      <c r="N39" s="28"/>
      <c r="O39" s="49"/>
      <c r="P39" s="50"/>
      <c r="Q39" s="13"/>
      <c r="R39" s="28"/>
      <c r="S39" s="40">
        <v>3.354E-2</v>
      </c>
      <c r="T39" s="41">
        <v>0</v>
      </c>
    </row>
    <row r="40" spans="1:20" ht="17.25" customHeight="1">
      <c r="A40" s="46">
        <v>36</v>
      </c>
      <c r="B40" s="47">
        <v>3.1749999999999999E-3</v>
      </c>
      <c r="C40" s="46">
        <v>95218</v>
      </c>
      <c r="D40" s="47">
        <v>40.06</v>
      </c>
      <c r="E40" s="47">
        <v>1.6260000000000001E-3</v>
      </c>
      <c r="F40" s="46">
        <v>97579</v>
      </c>
      <c r="G40" s="47">
        <v>44.76</v>
      </c>
      <c r="H40" s="48"/>
      <c r="I40" s="28"/>
      <c r="J40" s="36">
        <v>56</v>
      </c>
      <c r="K40" s="37">
        <v>1.0567E-2</v>
      </c>
      <c r="L40" s="37">
        <v>6.326E-3</v>
      </c>
      <c r="M40" s="37">
        <f t="shared" si="2"/>
        <v>8.4464999999999991E-3</v>
      </c>
      <c r="N40" s="28"/>
      <c r="O40" s="49"/>
      <c r="P40" s="50"/>
      <c r="Q40" s="13"/>
      <c r="R40" s="28"/>
      <c r="S40" s="40">
        <v>3.354E-2</v>
      </c>
      <c r="T40" s="41">
        <v>0</v>
      </c>
    </row>
    <row r="41" spans="1:20" ht="17.25" customHeight="1">
      <c r="A41" s="46">
        <v>37</v>
      </c>
      <c r="B41" s="47">
        <v>3.2950000000000002E-3</v>
      </c>
      <c r="C41" s="46">
        <v>94916</v>
      </c>
      <c r="D41" s="47">
        <v>39.19</v>
      </c>
      <c r="E41" s="47">
        <v>1.719E-3</v>
      </c>
      <c r="F41" s="46">
        <v>97420</v>
      </c>
      <c r="G41" s="47">
        <v>43.83</v>
      </c>
      <c r="H41" s="48"/>
      <c r="I41" s="28"/>
      <c r="J41" s="36">
        <v>57</v>
      </c>
      <c r="K41" s="37">
        <v>1.1398E-2</v>
      </c>
      <c r="L41" s="37">
        <v>6.8370000000000002E-3</v>
      </c>
      <c r="M41" s="37">
        <f t="shared" si="2"/>
        <v>9.1175000000000006E-3</v>
      </c>
      <c r="N41" s="28"/>
      <c r="O41" s="49"/>
      <c r="P41" s="50"/>
      <c r="Q41" s="13"/>
      <c r="R41" s="28"/>
      <c r="S41" s="40">
        <v>3.354E-2</v>
      </c>
      <c r="T41" s="41">
        <v>0</v>
      </c>
    </row>
    <row r="42" spans="1:20" ht="17.25" customHeight="1">
      <c r="A42" s="46">
        <v>38</v>
      </c>
      <c r="B42" s="47">
        <v>3.444E-3</v>
      </c>
      <c r="C42" s="46">
        <v>94603</v>
      </c>
      <c r="D42" s="47">
        <v>38.32</v>
      </c>
      <c r="E42" s="47">
        <v>1.8240000000000001E-3</v>
      </c>
      <c r="F42" s="46">
        <v>97252</v>
      </c>
      <c r="G42" s="47">
        <v>42.91</v>
      </c>
      <c r="H42" s="48"/>
      <c r="I42" s="28"/>
      <c r="J42" s="36">
        <v>58</v>
      </c>
      <c r="K42" s="37">
        <v>1.2291E-2</v>
      </c>
      <c r="L42" s="37">
        <v>7.3990000000000002E-3</v>
      </c>
      <c r="M42" s="37">
        <f t="shared" si="2"/>
        <v>9.8449999999999996E-3</v>
      </c>
      <c r="N42" s="28"/>
      <c r="O42" s="49"/>
      <c r="P42" s="50"/>
      <c r="Q42" s="13"/>
      <c r="R42" s="28"/>
      <c r="S42" s="40">
        <v>3.354E-2</v>
      </c>
      <c r="T42" s="41">
        <v>0</v>
      </c>
    </row>
    <row r="43" spans="1:20" ht="17.25" customHeight="1">
      <c r="A43" s="46">
        <v>39</v>
      </c>
      <c r="B43" s="47">
        <v>3.6080000000000001E-3</v>
      </c>
      <c r="C43" s="46">
        <v>94277</v>
      </c>
      <c r="D43" s="47">
        <v>37.450000000000003</v>
      </c>
      <c r="E43" s="47">
        <v>1.9400000000000001E-3</v>
      </c>
      <c r="F43" s="46">
        <v>97075</v>
      </c>
      <c r="G43" s="47">
        <v>41.98</v>
      </c>
      <c r="H43" s="48"/>
      <c r="I43" s="28"/>
      <c r="J43" s="36">
        <v>59</v>
      </c>
      <c r="K43" s="37">
        <v>1.3224E-2</v>
      </c>
      <c r="L43" s="37">
        <v>8.0330000000000002E-3</v>
      </c>
      <c r="M43" s="37">
        <f t="shared" si="2"/>
        <v>1.0628499999999999E-2</v>
      </c>
      <c r="N43" s="28"/>
      <c r="O43" s="49"/>
      <c r="P43" s="50"/>
      <c r="Q43" s="13"/>
      <c r="R43" s="28"/>
      <c r="S43" s="40">
        <v>3.354E-2</v>
      </c>
      <c r="T43" s="41">
        <v>0</v>
      </c>
    </row>
    <row r="44" spans="1:20" ht="17.25" customHeight="1">
      <c r="A44" s="46">
        <v>40</v>
      </c>
      <c r="B44" s="47">
        <v>3.7799999999999999E-3</v>
      </c>
      <c r="C44" s="46">
        <v>93937</v>
      </c>
      <c r="D44" s="47">
        <v>36.58</v>
      </c>
      <c r="E44" s="47">
        <v>2.0660000000000001E-3</v>
      </c>
      <c r="F44" s="46">
        <v>96887</v>
      </c>
      <c r="G44" s="47">
        <v>41.07</v>
      </c>
      <c r="H44" s="48"/>
      <c r="I44" s="28"/>
      <c r="J44" s="36">
        <v>60</v>
      </c>
      <c r="K44" s="37">
        <v>1.4267E-2</v>
      </c>
      <c r="L44" s="37">
        <v>8.6870000000000003E-3</v>
      </c>
      <c r="M44" s="37">
        <f t="shared" si="2"/>
        <v>1.1477000000000001E-2</v>
      </c>
      <c r="N44" s="28"/>
      <c r="O44" s="49"/>
      <c r="P44" s="50"/>
      <c r="Q44" s="13"/>
      <c r="R44" s="28"/>
      <c r="S44" s="40">
        <v>3.354E-2</v>
      </c>
      <c r="T44" s="41">
        <v>0</v>
      </c>
    </row>
    <row r="45" spans="1:20" ht="17.25" customHeight="1">
      <c r="A45" s="46">
        <v>41</v>
      </c>
      <c r="B45" s="47">
        <v>3.9579999999999997E-3</v>
      </c>
      <c r="C45" s="46">
        <v>93582</v>
      </c>
      <c r="D45" s="47">
        <v>35.72</v>
      </c>
      <c r="E45" s="47">
        <v>2.202E-3</v>
      </c>
      <c r="F45" s="46">
        <v>96687</v>
      </c>
      <c r="G45" s="47">
        <v>40.15</v>
      </c>
      <c r="H45" s="48"/>
      <c r="I45" s="28"/>
      <c r="J45" s="36">
        <v>61</v>
      </c>
      <c r="K45" s="37">
        <v>1.5353E-2</v>
      </c>
      <c r="L45" s="37">
        <v>9.4109999999999992E-3</v>
      </c>
      <c r="M45" s="37">
        <f t="shared" si="2"/>
        <v>1.2382000000000001E-2</v>
      </c>
      <c r="N45" s="28"/>
      <c r="O45" s="49"/>
      <c r="P45" s="50"/>
      <c r="Q45" s="13"/>
      <c r="R45" s="28"/>
      <c r="S45" s="40">
        <v>1.5480000000000001E-2</v>
      </c>
      <c r="T45" s="40">
        <v>7.4818753020782974E-2</v>
      </c>
    </row>
    <row r="46" spans="1:20" ht="17.25" customHeight="1">
      <c r="A46" s="46">
        <v>42</v>
      </c>
      <c r="B46" s="47">
        <v>4.1440000000000001E-3</v>
      </c>
      <c r="C46" s="46">
        <v>93211</v>
      </c>
      <c r="D46" s="47">
        <v>34.86</v>
      </c>
      <c r="E46" s="47">
        <v>2.3509999999999998E-3</v>
      </c>
      <c r="F46" s="46">
        <v>96474</v>
      </c>
      <c r="G46" s="47">
        <v>39.24</v>
      </c>
      <c r="H46" s="48"/>
      <c r="I46" s="28"/>
      <c r="J46" s="36">
        <v>62</v>
      </c>
      <c r="K46" s="37">
        <v>1.6483999999999999E-2</v>
      </c>
      <c r="L46" s="37">
        <v>1.0139E-2</v>
      </c>
      <c r="M46" s="37">
        <f t="shared" si="2"/>
        <v>1.33115E-2</v>
      </c>
      <c r="N46" s="28"/>
      <c r="O46" s="49"/>
      <c r="P46" s="50"/>
      <c r="Q46" s="13"/>
      <c r="R46" s="28"/>
      <c r="S46" s="40">
        <v>1.5480000000000001E-2</v>
      </c>
      <c r="T46" s="40">
        <v>7.4818753020782974E-2</v>
      </c>
    </row>
    <row r="47" spans="1:20" ht="17.25" customHeight="1">
      <c r="A47" s="46">
        <v>43</v>
      </c>
      <c r="B47" s="47">
        <v>4.3369999999999997E-3</v>
      </c>
      <c r="C47" s="46">
        <v>92825</v>
      </c>
      <c r="D47" s="46">
        <v>34</v>
      </c>
      <c r="E47" s="47">
        <v>2.4819999999999998E-3</v>
      </c>
      <c r="F47" s="46">
        <v>96247</v>
      </c>
      <c r="G47" s="47">
        <v>38.33</v>
      </c>
      <c r="H47" s="48"/>
      <c r="I47" s="28"/>
      <c r="J47" s="36">
        <v>63</v>
      </c>
      <c r="K47" s="37">
        <v>1.7617000000000001E-2</v>
      </c>
      <c r="L47" s="37">
        <v>1.0848999999999999E-2</v>
      </c>
      <c r="M47" s="37">
        <f t="shared" si="2"/>
        <v>1.4232999999999999E-2</v>
      </c>
      <c r="N47" s="28"/>
      <c r="O47" s="49"/>
      <c r="P47" s="50"/>
      <c r="Q47" s="13"/>
      <c r="R47" s="28"/>
      <c r="S47" s="40">
        <v>1.5480000000000001E-2</v>
      </c>
      <c r="T47" s="40">
        <v>7.4818753020782974E-2</v>
      </c>
    </row>
    <row r="48" spans="1:20" ht="17.25" customHeight="1">
      <c r="A48" s="46">
        <v>44</v>
      </c>
      <c r="B48" s="47">
        <v>4.5399999999999998E-3</v>
      </c>
      <c r="C48" s="46">
        <v>92423</v>
      </c>
      <c r="D48" s="47">
        <v>33.15</v>
      </c>
      <c r="E48" s="47">
        <v>2.6220000000000002E-3</v>
      </c>
      <c r="F48" s="46">
        <v>96008</v>
      </c>
      <c r="G48" s="47">
        <v>37.42</v>
      </c>
      <c r="H48" s="48"/>
      <c r="I48" s="28"/>
      <c r="J48" s="36">
        <v>64</v>
      </c>
      <c r="K48" s="37">
        <v>1.8759000000000001E-2</v>
      </c>
      <c r="L48" s="37">
        <v>1.155E-2</v>
      </c>
      <c r="M48" s="37">
        <f t="shared" si="2"/>
        <v>1.5154500000000001E-2</v>
      </c>
      <c r="N48" s="28"/>
      <c r="O48" s="49"/>
      <c r="P48" s="50"/>
      <c r="Q48" s="13"/>
      <c r="R48" s="28"/>
      <c r="S48" s="40">
        <v>1.5480000000000001E-2</v>
      </c>
      <c r="T48" s="40">
        <v>7.4818753020782974E-2</v>
      </c>
    </row>
    <row r="49" spans="1:20" ht="17.25" customHeight="1">
      <c r="A49" s="46">
        <v>45</v>
      </c>
      <c r="B49" s="47">
        <v>4.7739999999999996E-3</v>
      </c>
      <c r="C49" s="46">
        <v>92003</v>
      </c>
      <c r="D49" s="47">
        <v>32.299999999999997</v>
      </c>
      <c r="E49" s="47">
        <v>2.7889999999999998E-3</v>
      </c>
      <c r="F49" s="46">
        <v>95756</v>
      </c>
      <c r="G49" s="47">
        <v>36.520000000000003</v>
      </c>
      <c r="H49" s="48"/>
      <c r="I49" s="28"/>
      <c r="J49" s="36">
        <v>65</v>
      </c>
      <c r="K49" s="37">
        <v>1.9914000000000001E-2</v>
      </c>
      <c r="L49" s="37">
        <v>1.2215999999999999E-2</v>
      </c>
      <c r="M49" s="37">
        <f t="shared" si="2"/>
        <v>1.6064999999999999E-2</v>
      </c>
      <c r="N49" s="28"/>
      <c r="O49" s="49"/>
      <c r="P49" s="50"/>
      <c r="Q49" s="13"/>
      <c r="R49" s="28"/>
      <c r="S49" s="40">
        <v>1.5480000000000001E-2</v>
      </c>
      <c r="T49" s="40">
        <v>7.4818753020782974E-2</v>
      </c>
    </row>
    <row r="50" spans="1:20" ht="17.25" customHeight="1">
      <c r="A50" s="46">
        <v>46</v>
      </c>
      <c r="B50" s="47">
        <v>5.0639999999999999E-3</v>
      </c>
      <c r="C50" s="46">
        <v>91564</v>
      </c>
      <c r="D50" s="47">
        <v>31.45</v>
      </c>
      <c r="E50" s="47">
        <v>2.9940000000000001E-3</v>
      </c>
      <c r="F50" s="46">
        <v>95489</v>
      </c>
      <c r="G50" s="47">
        <v>35.619999999999997</v>
      </c>
      <c r="H50" s="48"/>
      <c r="I50" s="28"/>
      <c r="J50" s="36">
        <v>66</v>
      </c>
      <c r="K50" s="37">
        <v>2.1104000000000001E-2</v>
      </c>
      <c r="L50" s="37">
        <v>1.2952E-2</v>
      </c>
      <c r="M50" s="37">
        <f t="shared" si="2"/>
        <v>1.7028000000000001E-2</v>
      </c>
      <c r="N50" s="28"/>
      <c r="O50" s="49"/>
      <c r="P50" s="50"/>
      <c r="Q50" s="13"/>
      <c r="R50" s="28"/>
      <c r="S50" s="40">
        <v>1.5480000000000001E-2</v>
      </c>
      <c r="T50" s="40">
        <v>7.4818753020782974E-2</v>
      </c>
    </row>
    <row r="51" spans="1:20" ht="17.25" customHeight="1">
      <c r="A51" s="46">
        <v>47</v>
      </c>
      <c r="B51" s="47">
        <v>5.3990000000000002E-3</v>
      </c>
      <c r="C51" s="46">
        <v>91100</v>
      </c>
      <c r="D51" s="47">
        <v>30.61</v>
      </c>
      <c r="E51" s="47">
        <v>3.2190000000000001E-3</v>
      </c>
      <c r="F51" s="46">
        <v>95203</v>
      </c>
      <c r="G51" s="47">
        <v>34.729999999999997</v>
      </c>
      <c r="H51" s="48"/>
      <c r="I51" s="28"/>
      <c r="J51" s="36">
        <v>67</v>
      </c>
      <c r="K51" s="37">
        <v>2.2422999999999998E-2</v>
      </c>
      <c r="L51" s="37">
        <v>1.3844E-2</v>
      </c>
      <c r="M51" s="37">
        <f t="shared" si="2"/>
        <v>1.81335E-2</v>
      </c>
      <c r="N51" s="28"/>
      <c r="O51" s="49"/>
      <c r="P51" s="50"/>
      <c r="Q51" s="13"/>
      <c r="R51" s="28"/>
      <c r="S51" s="40">
        <v>1.5480000000000001E-2</v>
      </c>
      <c r="T51" s="40">
        <v>7.4818753020782974E-2</v>
      </c>
    </row>
    <row r="52" spans="1:20" ht="17.25" customHeight="1">
      <c r="A52" s="46">
        <v>48</v>
      </c>
      <c r="B52" s="47">
        <v>5.7959999999999999E-3</v>
      </c>
      <c r="C52" s="46">
        <v>90608</v>
      </c>
      <c r="D52" s="47">
        <v>29.77</v>
      </c>
      <c r="E52" s="47">
        <v>3.467E-3</v>
      </c>
      <c r="F52" s="46">
        <v>94897</v>
      </c>
      <c r="G52" s="47">
        <v>33.840000000000003</v>
      </c>
      <c r="H52" s="48"/>
      <c r="I52" s="28"/>
      <c r="J52" s="36">
        <v>68</v>
      </c>
      <c r="K52" s="37">
        <v>2.3847E-2</v>
      </c>
      <c r="L52" s="37">
        <v>1.4862999999999999E-2</v>
      </c>
      <c r="M52" s="37">
        <f t="shared" si="2"/>
        <v>1.9355000000000001E-2</v>
      </c>
      <c r="N52" s="28"/>
      <c r="O52" s="49"/>
      <c r="P52" s="50"/>
      <c r="Q52" s="13"/>
      <c r="R52" s="28"/>
      <c r="S52" s="40">
        <v>1.5480000000000001E-2</v>
      </c>
      <c r="T52" s="40">
        <v>7.4818753020782974E-2</v>
      </c>
    </row>
    <row r="53" spans="1:20" ht="17.25" customHeight="1">
      <c r="A53" s="46">
        <v>49</v>
      </c>
      <c r="B53" s="47">
        <v>6.2139999999999999E-3</v>
      </c>
      <c r="C53" s="46">
        <v>90083</v>
      </c>
      <c r="D53" s="47">
        <v>28.94</v>
      </c>
      <c r="E53" s="47">
        <v>3.7290000000000001E-3</v>
      </c>
      <c r="F53" s="46">
        <v>94568</v>
      </c>
      <c r="G53" s="47">
        <v>32.950000000000003</v>
      </c>
      <c r="H53" s="48"/>
      <c r="I53" s="28"/>
      <c r="J53" s="36">
        <v>69</v>
      </c>
      <c r="K53" s="37">
        <v>2.5357000000000001E-2</v>
      </c>
      <c r="L53" s="37">
        <v>1.6028000000000001E-2</v>
      </c>
      <c r="M53" s="37">
        <f t="shared" si="2"/>
        <v>2.0692500000000003E-2</v>
      </c>
      <c r="N53" s="28"/>
      <c r="O53" s="49"/>
      <c r="P53" s="50"/>
      <c r="Q53" s="13"/>
      <c r="R53" s="28"/>
      <c r="S53" s="40">
        <v>1.5480000000000001E-2</v>
      </c>
      <c r="T53" s="40">
        <v>7.4818753020782974E-2</v>
      </c>
    </row>
    <row r="54" spans="1:20" ht="17.25" customHeight="1">
      <c r="A54" s="46">
        <v>50</v>
      </c>
      <c r="B54" s="47">
        <v>6.6709999999999998E-3</v>
      </c>
      <c r="C54" s="46">
        <v>89523</v>
      </c>
      <c r="D54" s="47">
        <v>28.12</v>
      </c>
      <c r="E54" s="47">
        <v>4.0109999999999998E-3</v>
      </c>
      <c r="F54" s="46">
        <v>94215</v>
      </c>
      <c r="G54" s="47">
        <v>32.07</v>
      </c>
      <c r="H54" s="48"/>
      <c r="I54" s="28"/>
      <c r="J54" s="36">
        <v>70</v>
      </c>
      <c r="K54" s="37">
        <v>2.7050000000000001E-2</v>
      </c>
      <c r="L54" s="37">
        <v>1.7329000000000001E-2</v>
      </c>
      <c r="M54" s="37">
        <f t="shared" si="2"/>
        <v>2.2189500000000001E-2</v>
      </c>
      <c r="N54" s="28"/>
      <c r="O54" s="49"/>
      <c r="P54" s="50"/>
      <c r="Q54" s="13"/>
      <c r="R54" s="28"/>
      <c r="S54" s="40">
        <v>1.5480000000000001E-2</v>
      </c>
      <c r="T54" s="40">
        <v>7.4818753020782974E-2</v>
      </c>
    </row>
    <row r="55" spans="1:20" ht="17.25" customHeight="1">
      <c r="A55" s="46">
        <v>51</v>
      </c>
      <c r="B55" s="47">
        <v>7.1669999999999998E-3</v>
      </c>
      <c r="C55" s="46">
        <v>88926</v>
      </c>
      <c r="D55" s="47">
        <v>27.3</v>
      </c>
      <c r="E55" s="47">
        <v>4.3059999999999999E-3</v>
      </c>
      <c r="F55" s="46">
        <v>93837</v>
      </c>
      <c r="G55" s="47">
        <v>31.2</v>
      </c>
      <c r="H55" s="48"/>
      <c r="I55" s="28"/>
      <c r="J55" s="36">
        <v>71</v>
      </c>
      <c r="K55" s="37">
        <v>2.8969999999999999E-2</v>
      </c>
      <c r="L55" s="37">
        <v>1.8859000000000001E-2</v>
      </c>
      <c r="M55" s="37">
        <f t="shared" si="2"/>
        <v>2.3914499999999998E-2</v>
      </c>
      <c r="N55" s="28"/>
      <c r="O55" s="49"/>
      <c r="P55" s="50"/>
      <c r="Q55" s="13"/>
      <c r="R55" s="28"/>
      <c r="S55" s="40">
        <v>3.9300000000000003E-3</v>
      </c>
      <c r="T55" s="40">
        <v>1.8994683421942968E-2</v>
      </c>
    </row>
    <row r="56" spans="1:20" ht="17.25" customHeight="1">
      <c r="A56" s="46">
        <v>52</v>
      </c>
      <c r="B56" s="47">
        <v>7.7359999999999998E-3</v>
      </c>
      <c r="C56" s="46">
        <v>88289</v>
      </c>
      <c r="D56" s="47">
        <v>26.5</v>
      </c>
      <c r="E56" s="47">
        <v>4.6340000000000001E-3</v>
      </c>
      <c r="F56" s="46">
        <v>93433</v>
      </c>
      <c r="G56" s="47">
        <v>30.33</v>
      </c>
      <c r="H56" s="48"/>
      <c r="I56" s="28"/>
      <c r="J56" s="36">
        <v>72</v>
      </c>
      <c r="K56" s="37">
        <v>3.1188E-2</v>
      </c>
      <c r="L56" s="37">
        <v>2.0608999999999999E-2</v>
      </c>
      <c r="M56" s="37">
        <f t="shared" si="2"/>
        <v>2.5898499999999998E-2</v>
      </c>
      <c r="N56" s="28"/>
      <c r="O56" s="49"/>
      <c r="P56" s="50"/>
      <c r="Q56" s="13"/>
      <c r="R56" s="28"/>
      <c r="S56" s="40">
        <v>3.9300000000000003E-3</v>
      </c>
      <c r="T56" s="40">
        <v>1.8994683421942968E-2</v>
      </c>
    </row>
    <row r="57" spans="1:20" ht="17.25" customHeight="1">
      <c r="A57" s="46">
        <v>53</v>
      </c>
      <c r="B57" s="47">
        <v>8.3510000000000008E-3</v>
      </c>
      <c r="C57" s="46">
        <v>87606</v>
      </c>
      <c r="D57" s="47">
        <v>25.7</v>
      </c>
      <c r="E57" s="47">
        <v>4.9810000000000002E-3</v>
      </c>
      <c r="F57" s="46">
        <v>93000</v>
      </c>
      <c r="G57" s="47">
        <v>29.47</v>
      </c>
      <c r="H57" s="48"/>
      <c r="I57" s="28"/>
      <c r="J57" s="36">
        <v>73</v>
      </c>
      <c r="K57" s="37">
        <v>3.3753999999999999E-2</v>
      </c>
      <c r="L57" s="37">
        <v>2.2620000000000001E-2</v>
      </c>
      <c r="M57" s="37">
        <f t="shared" si="2"/>
        <v>2.8187E-2</v>
      </c>
      <c r="N57" s="28"/>
      <c r="O57" s="49"/>
      <c r="P57" s="50"/>
      <c r="Q57" s="13"/>
      <c r="R57" s="28"/>
      <c r="S57" s="40">
        <v>3.9300000000000003E-3</v>
      </c>
      <c r="T57" s="40">
        <v>1.8994683421942968E-2</v>
      </c>
    </row>
    <row r="58" spans="1:20" ht="17.25" customHeight="1">
      <c r="A58" s="46">
        <v>54</v>
      </c>
      <c r="B58" s="47">
        <v>9.0349999999999996E-3</v>
      </c>
      <c r="C58" s="46">
        <v>86874</v>
      </c>
      <c r="D58" s="47">
        <v>24.91</v>
      </c>
      <c r="E58" s="47">
        <v>5.3699999999999998E-3</v>
      </c>
      <c r="F58" s="46">
        <v>92537</v>
      </c>
      <c r="G58" s="47">
        <v>28.62</v>
      </c>
      <c r="H58" s="48"/>
      <c r="I58" s="28"/>
      <c r="J58" s="36">
        <v>74</v>
      </c>
      <c r="K58" s="37">
        <v>3.6747000000000002E-2</v>
      </c>
      <c r="L58" s="37">
        <v>2.4958000000000001E-2</v>
      </c>
      <c r="M58" s="37">
        <f t="shared" si="2"/>
        <v>3.0852500000000001E-2</v>
      </c>
      <c r="N58" s="28"/>
      <c r="O58" s="49"/>
      <c r="P58" s="50"/>
      <c r="Q58" s="13"/>
      <c r="R58" s="28"/>
      <c r="S58" s="40">
        <v>3.9300000000000003E-3</v>
      </c>
      <c r="T58" s="40">
        <v>1.8994683421942968E-2</v>
      </c>
    </row>
    <row r="59" spans="1:20" ht="17.25" customHeight="1">
      <c r="A59" s="46">
        <v>55</v>
      </c>
      <c r="B59" s="47">
        <v>9.7699999999999992E-3</v>
      </c>
      <c r="C59" s="46">
        <v>86089</v>
      </c>
      <c r="D59" s="47">
        <v>24.14</v>
      </c>
      <c r="E59" s="47">
        <v>5.8310000000000002E-3</v>
      </c>
      <c r="F59" s="46">
        <v>92040</v>
      </c>
      <c r="G59" s="47">
        <v>27.77</v>
      </c>
      <c r="H59" s="48"/>
      <c r="I59" s="28"/>
      <c r="J59" s="36">
        <v>75</v>
      </c>
      <c r="K59" s="37">
        <v>4.0563000000000002E-2</v>
      </c>
      <c r="L59" s="37">
        <v>2.7906E-2</v>
      </c>
      <c r="M59" s="37">
        <f t="shared" si="2"/>
        <v>3.4234500000000001E-2</v>
      </c>
      <c r="N59" s="28"/>
      <c r="O59" s="49"/>
      <c r="P59" s="50"/>
      <c r="Q59" s="13"/>
      <c r="R59" s="28"/>
      <c r="S59" s="40">
        <v>3.9300000000000003E-3</v>
      </c>
      <c r="T59" s="40">
        <v>1.8994683421942968E-2</v>
      </c>
    </row>
    <row r="60" spans="1:20" ht="17.25" customHeight="1">
      <c r="A60" s="46">
        <v>56</v>
      </c>
      <c r="B60" s="47">
        <v>1.0567E-2</v>
      </c>
      <c r="C60" s="46">
        <v>85248</v>
      </c>
      <c r="D60" s="47">
        <v>23.37</v>
      </c>
      <c r="E60" s="47">
        <v>6.326E-3</v>
      </c>
      <c r="F60" s="46">
        <v>91503</v>
      </c>
      <c r="G60" s="47">
        <v>26.93</v>
      </c>
      <c r="H60" s="48"/>
      <c r="I60" s="28"/>
      <c r="J60" s="36">
        <v>76</v>
      </c>
      <c r="K60" s="37">
        <v>4.4308E-2</v>
      </c>
      <c r="L60" s="37">
        <v>3.0925000000000001E-2</v>
      </c>
      <c r="M60" s="37">
        <f t="shared" si="2"/>
        <v>3.7616499999999997E-2</v>
      </c>
      <c r="N60" s="28"/>
      <c r="O60" s="49"/>
      <c r="P60" s="50"/>
      <c r="Q60" s="13"/>
      <c r="R60" s="28"/>
      <c r="S60" s="40">
        <v>3.9300000000000003E-3</v>
      </c>
      <c r="T60" s="40">
        <v>1.8994683421942968E-2</v>
      </c>
    </row>
    <row r="61" spans="1:20" ht="17.25" customHeight="1">
      <c r="A61" s="46">
        <v>57</v>
      </c>
      <c r="B61" s="47">
        <v>1.1398E-2</v>
      </c>
      <c r="C61" s="46">
        <v>84347</v>
      </c>
      <c r="D61" s="47">
        <v>22.61</v>
      </c>
      <c r="E61" s="47">
        <v>6.8370000000000002E-3</v>
      </c>
      <c r="F61" s="46">
        <v>90924</v>
      </c>
      <c r="G61" s="47">
        <v>26.1</v>
      </c>
      <c r="H61" s="48"/>
      <c r="I61" s="28"/>
      <c r="J61" s="36">
        <v>77</v>
      </c>
      <c r="K61" s="37">
        <v>4.8497999999999999E-2</v>
      </c>
      <c r="L61" s="37">
        <v>3.4139999999999997E-2</v>
      </c>
      <c r="M61" s="37">
        <f t="shared" si="2"/>
        <v>4.1318999999999995E-2</v>
      </c>
      <c r="N61" s="28"/>
      <c r="O61" s="49"/>
      <c r="P61" s="50"/>
      <c r="Q61" s="13"/>
      <c r="R61" s="28"/>
      <c r="S61" s="40">
        <v>3.9300000000000003E-3</v>
      </c>
      <c r="T61" s="40">
        <v>1.8994683421942968E-2</v>
      </c>
    </row>
    <row r="62" spans="1:20" ht="17.25" customHeight="1">
      <c r="A62" s="46">
        <v>58</v>
      </c>
      <c r="B62" s="47">
        <v>1.2291E-2</v>
      </c>
      <c r="C62" s="46">
        <v>83386</v>
      </c>
      <c r="D62" s="47">
        <v>21.87</v>
      </c>
      <c r="E62" s="47">
        <v>7.3990000000000002E-3</v>
      </c>
      <c r="F62" s="46">
        <v>90303</v>
      </c>
      <c r="G62" s="47">
        <v>25.27</v>
      </c>
      <c r="H62" s="48"/>
      <c r="I62" s="28"/>
      <c r="J62" s="36">
        <v>78</v>
      </c>
      <c r="K62" s="37">
        <v>5.3228999999999999E-2</v>
      </c>
      <c r="L62" s="37">
        <v>3.7620000000000001E-2</v>
      </c>
      <c r="M62" s="37">
        <f t="shared" si="2"/>
        <v>4.54245E-2</v>
      </c>
      <c r="N62" s="28"/>
      <c r="O62" s="49"/>
      <c r="P62" s="50"/>
      <c r="Q62" s="13"/>
      <c r="R62" s="28"/>
      <c r="S62" s="40">
        <v>3.9300000000000003E-3</v>
      </c>
      <c r="T62" s="40">
        <v>1.8994683421942968E-2</v>
      </c>
    </row>
    <row r="63" spans="1:20" ht="17.25" customHeight="1">
      <c r="A63" s="46">
        <v>59</v>
      </c>
      <c r="B63" s="47">
        <v>1.3224E-2</v>
      </c>
      <c r="C63" s="46">
        <v>82361</v>
      </c>
      <c r="D63" s="47">
        <v>21.13</v>
      </c>
      <c r="E63" s="47">
        <v>8.0330000000000002E-3</v>
      </c>
      <c r="F63" s="46">
        <v>89635</v>
      </c>
      <c r="G63" s="47">
        <v>24.46</v>
      </c>
      <c r="H63" s="48"/>
      <c r="I63" s="28"/>
      <c r="J63" s="36">
        <v>79</v>
      </c>
      <c r="K63" s="37">
        <v>5.8777999999999997E-2</v>
      </c>
      <c r="L63" s="37">
        <v>4.1724999999999998E-2</v>
      </c>
      <c r="M63" s="37">
        <f t="shared" si="2"/>
        <v>5.0251499999999998E-2</v>
      </c>
      <c r="N63" s="28"/>
      <c r="O63" s="49"/>
      <c r="P63" s="50"/>
      <c r="Q63" s="13"/>
      <c r="R63" s="28"/>
      <c r="S63" s="40">
        <v>3.9300000000000003E-3</v>
      </c>
      <c r="T63" s="40">
        <v>1.8994683421942968E-2</v>
      </c>
    </row>
    <row r="64" spans="1:20" ht="17.25" customHeight="1">
      <c r="A64" s="46">
        <v>60</v>
      </c>
      <c r="B64" s="47">
        <v>1.4267E-2</v>
      </c>
      <c r="C64" s="46">
        <v>81272</v>
      </c>
      <c r="D64" s="47">
        <v>20.41</v>
      </c>
      <c r="E64" s="47">
        <v>8.6870000000000003E-3</v>
      </c>
      <c r="F64" s="46">
        <v>88915</v>
      </c>
      <c r="G64" s="47">
        <v>23.65</v>
      </c>
      <c r="H64" s="48"/>
      <c r="I64" s="28"/>
      <c r="J64" s="36">
        <v>80</v>
      </c>
      <c r="K64" s="37">
        <v>6.4616999999999994E-2</v>
      </c>
      <c r="L64" s="37">
        <v>4.6323999999999997E-2</v>
      </c>
      <c r="M64" s="37">
        <f t="shared" si="2"/>
        <v>5.5470499999999992E-2</v>
      </c>
      <c r="N64" s="28"/>
      <c r="O64" s="49"/>
      <c r="P64" s="50"/>
      <c r="Q64" s="13"/>
      <c r="R64" s="28"/>
      <c r="S64" s="40">
        <v>3.9300000000000003E-3</v>
      </c>
      <c r="T64" s="40">
        <v>1.8994683421942968E-2</v>
      </c>
    </row>
    <row r="65" spans="1:20" ht="17.25" customHeight="1">
      <c r="A65" s="46">
        <v>61</v>
      </c>
      <c r="B65" s="47">
        <v>1.5353E-2</v>
      </c>
      <c r="C65" s="46">
        <v>80112</v>
      </c>
      <c r="D65" s="47">
        <v>19.7</v>
      </c>
      <c r="E65" s="47">
        <v>9.4109999999999992E-3</v>
      </c>
      <c r="F65" s="46">
        <v>88142</v>
      </c>
      <c r="G65" s="47">
        <v>22.86</v>
      </c>
      <c r="H65" s="48"/>
      <c r="I65" s="28"/>
      <c r="J65" s="36">
        <v>81</v>
      </c>
      <c r="K65" s="37">
        <v>7.0946999999999996E-2</v>
      </c>
      <c r="L65" s="37">
        <v>5.1333999999999998E-2</v>
      </c>
      <c r="M65" s="37">
        <f t="shared" si="2"/>
        <v>6.11405E-2</v>
      </c>
      <c r="N65" s="28"/>
      <c r="O65" s="49"/>
      <c r="P65" s="50"/>
      <c r="Q65" s="13"/>
      <c r="R65" s="28"/>
      <c r="S65" s="40">
        <v>1.1299999999999999E-3</v>
      </c>
      <c r="T65" s="40">
        <v>5.4615756404059928E-3</v>
      </c>
    </row>
    <row r="66" spans="1:20" ht="17.25" customHeight="1">
      <c r="A66" s="46">
        <v>62</v>
      </c>
      <c r="B66" s="47">
        <v>1.6483999999999999E-2</v>
      </c>
      <c r="C66" s="46">
        <v>78882</v>
      </c>
      <c r="D66" s="46">
        <v>19</v>
      </c>
      <c r="E66" s="47">
        <v>1.0139E-2</v>
      </c>
      <c r="F66" s="46">
        <v>87313</v>
      </c>
      <c r="G66" s="47">
        <v>22.07</v>
      </c>
      <c r="H66" s="48"/>
      <c r="I66" s="28"/>
      <c r="J66" s="36">
        <v>82</v>
      </c>
      <c r="K66" s="37">
        <v>7.7834E-2</v>
      </c>
      <c r="L66" s="37">
        <v>5.6911000000000003E-2</v>
      </c>
      <c r="M66" s="37">
        <f t="shared" ref="M66:M84" si="3">AVERAGE(K66:L66)</f>
        <v>6.7372500000000002E-2</v>
      </c>
      <c r="N66" s="28"/>
      <c r="O66" s="49"/>
      <c r="P66" s="50"/>
      <c r="Q66" s="13"/>
      <c r="R66" s="28"/>
      <c r="S66" s="40">
        <v>1.1299999999999999E-3</v>
      </c>
      <c r="T66" s="40">
        <v>5.4615756404059928E-3</v>
      </c>
    </row>
    <row r="67" spans="1:20" ht="17.25" customHeight="1">
      <c r="A67" s="46">
        <v>63</v>
      </c>
      <c r="B67" s="47">
        <v>1.7617000000000001E-2</v>
      </c>
      <c r="C67" s="46">
        <v>77582</v>
      </c>
      <c r="D67" s="47">
        <v>18.309999999999999</v>
      </c>
      <c r="E67" s="47">
        <v>1.0848999999999999E-2</v>
      </c>
      <c r="F67" s="46">
        <v>86427</v>
      </c>
      <c r="G67" s="47">
        <v>21.29</v>
      </c>
      <c r="H67" s="48"/>
      <c r="I67" s="28"/>
      <c r="J67" s="36">
        <v>83</v>
      </c>
      <c r="K67" s="37">
        <v>8.5685999999999998E-2</v>
      </c>
      <c r="L67" s="37">
        <v>6.3279000000000002E-2</v>
      </c>
      <c r="M67" s="37">
        <f t="shared" si="3"/>
        <v>7.4482500000000007E-2</v>
      </c>
      <c r="N67" s="28"/>
      <c r="O67" s="49"/>
      <c r="P67" s="50"/>
      <c r="Q67" s="13"/>
      <c r="R67" s="28"/>
      <c r="S67" s="40">
        <v>1.1299999999999999E-3</v>
      </c>
      <c r="T67" s="40">
        <v>5.4615756404059928E-3</v>
      </c>
    </row>
    <row r="68" spans="1:20" ht="17.25" customHeight="1">
      <c r="A68" s="46">
        <v>64</v>
      </c>
      <c r="B68" s="47">
        <v>1.8759000000000001E-2</v>
      </c>
      <c r="C68" s="46">
        <v>76215</v>
      </c>
      <c r="D68" s="47">
        <v>17.63</v>
      </c>
      <c r="E68" s="47">
        <v>1.155E-2</v>
      </c>
      <c r="F68" s="46">
        <v>85490</v>
      </c>
      <c r="G68" s="47">
        <v>20.52</v>
      </c>
      <c r="H68" s="48"/>
      <c r="I68" s="28"/>
      <c r="J68" s="36">
        <v>84</v>
      </c>
      <c r="K68" s="37">
        <v>9.4809000000000004E-2</v>
      </c>
      <c r="L68" s="37">
        <v>7.0704000000000003E-2</v>
      </c>
      <c r="M68" s="37">
        <f t="shared" si="3"/>
        <v>8.2756500000000011E-2</v>
      </c>
      <c r="N68" s="28"/>
      <c r="O68" s="49"/>
      <c r="P68" s="50"/>
      <c r="Q68" s="13"/>
      <c r="R68" s="28"/>
      <c r="S68" s="40">
        <v>1.1299999999999999E-3</v>
      </c>
      <c r="T68" s="40">
        <v>5.4615756404059928E-3</v>
      </c>
    </row>
    <row r="69" spans="1:20" ht="17.25" customHeight="1">
      <c r="A69" s="46">
        <v>65</v>
      </c>
      <c r="B69" s="47">
        <v>1.9914000000000001E-2</v>
      </c>
      <c r="C69" s="46">
        <v>74786</v>
      </c>
      <c r="D69" s="47">
        <v>16.95</v>
      </c>
      <c r="E69" s="47">
        <v>1.2215999999999999E-2</v>
      </c>
      <c r="F69" s="46">
        <v>84502</v>
      </c>
      <c r="G69" s="47">
        <v>19.75</v>
      </c>
      <c r="H69" s="48"/>
      <c r="I69" s="28"/>
      <c r="J69" s="36">
        <v>85</v>
      </c>
      <c r="K69" s="37">
        <v>0.10509</v>
      </c>
      <c r="L69" s="37">
        <v>7.9184000000000004E-2</v>
      </c>
      <c r="M69" s="37">
        <f t="shared" si="3"/>
        <v>9.2136999999999997E-2</v>
      </c>
      <c r="N69" s="28"/>
      <c r="O69" s="49"/>
      <c r="P69" s="50"/>
      <c r="Q69" s="13"/>
      <c r="R69" s="28"/>
      <c r="S69" s="40">
        <v>1.1299999999999999E-3</v>
      </c>
      <c r="T69" s="40">
        <v>5.4615756404059928E-3</v>
      </c>
    </row>
    <row r="70" spans="1:20" ht="17.25" customHeight="1">
      <c r="A70" s="46">
        <v>66</v>
      </c>
      <c r="B70" s="47">
        <v>2.1104000000000001E-2</v>
      </c>
      <c r="C70" s="46">
        <v>73296</v>
      </c>
      <c r="D70" s="47">
        <v>16.29</v>
      </c>
      <c r="E70" s="47">
        <v>1.2952E-2</v>
      </c>
      <c r="F70" s="46">
        <v>83470</v>
      </c>
      <c r="G70" s="47">
        <v>18.989999999999998</v>
      </c>
      <c r="H70" s="48"/>
      <c r="I70" s="28"/>
      <c r="J70" s="36">
        <v>86</v>
      </c>
      <c r="K70" s="37">
        <v>0.116592</v>
      </c>
      <c r="L70" s="37">
        <v>8.8696999999999998E-2</v>
      </c>
      <c r="M70" s="37">
        <f t="shared" si="3"/>
        <v>0.1026445</v>
      </c>
      <c r="N70" s="28"/>
      <c r="O70" s="49"/>
      <c r="P70" s="50"/>
      <c r="Q70" s="13"/>
      <c r="R70" s="28"/>
      <c r="S70" s="40">
        <v>1.1299999999999999E-3</v>
      </c>
      <c r="T70" s="40">
        <v>5.4615756404059928E-3</v>
      </c>
    </row>
    <row r="71" spans="1:20" ht="17.25" customHeight="1">
      <c r="A71" s="46">
        <v>67</v>
      </c>
      <c r="B71" s="47">
        <v>2.2422999999999998E-2</v>
      </c>
      <c r="C71" s="46">
        <v>71749</v>
      </c>
      <c r="D71" s="47">
        <v>15.63</v>
      </c>
      <c r="E71" s="47">
        <v>1.3844E-2</v>
      </c>
      <c r="F71" s="46">
        <v>82389</v>
      </c>
      <c r="G71" s="47">
        <v>18.23</v>
      </c>
      <c r="H71" s="48"/>
      <c r="I71" s="28"/>
      <c r="J71" s="36">
        <v>87</v>
      </c>
      <c r="K71" s="37">
        <v>0.129306</v>
      </c>
      <c r="L71" s="37">
        <v>9.9239999999999995E-2</v>
      </c>
      <c r="M71" s="37">
        <f t="shared" si="3"/>
        <v>0.114273</v>
      </c>
      <c r="N71" s="28"/>
      <c r="O71" s="49"/>
      <c r="P71" s="50"/>
      <c r="Q71" s="13"/>
      <c r="R71" s="28"/>
      <c r="S71" s="40">
        <v>1.1299999999999999E-3</v>
      </c>
      <c r="T71" s="40">
        <v>5.4615756404059928E-3</v>
      </c>
    </row>
    <row r="72" spans="1:20" ht="17.25" customHeight="1">
      <c r="A72" s="46">
        <v>68</v>
      </c>
      <c r="B72" s="47">
        <v>2.3847E-2</v>
      </c>
      <c r="C72" s="46">
        <v>70141</v>
      </c>
      <c r="D72" s="47">
        <v>14.98</v>
      </c>
      <c r="E72" s="47">
        <v>1.4862999999999999E-2</v>
      </c>
      <c r="F72" s="46">
        <v>81248</v>
      </c>
      <c r="G72" s="47">
        <v>17.48</v>
      </c>
      <c r="H72" s="48"/>
      <c r="I72" s="28"/>
      <c r="J72" s="36">
        <v>88</v>
      </c>
      <c r="K72" s="37">
        <v>0.142732</v>
      </c>
      <c r="L72" s="37">
        <v>0.11047999999999999</v>
      </c>
      <c r="M72" s="37">
        <f t="shared" si="3"/>
        <v>0.126606</v>
      </c>
      <c r="N72" s="28"/>
      <c r="O72" s="49"/>
      <c r="P72" s="50"/>
      <c r="Q72" s="13"/>
      <c r="R72" s="28"/>
      <c r="S72" s="40">
        <v>1.1299999999999999E-3</v>
      </c>
      <c r="T72" s="40">
        <v>5.4615756404059928E-3</v>
      </c>
    </row>
    <row r="73" spans="1:20" ht="17.25" customHeight="1">
      <c r="A73" s="46">
        <v>69</v>
      </c>
      <c r="B73" s="47">
        <v>2.5357000000000001E-2</v>
      </c>
      <c r="C73" s="46">
        <v>68468</v>
      </c>
      <c r="D73" s="47">
        <v>14.33</v>
      </c>
      <c r="E73" s="47">
        <v>1.6028000000000001E-2</v>
      </c>
      <c r="F73" s="46">
        <v>80041</v>
      </c>
      <c r="G73" s="47">
        <v>16.739999999999998</v>
      </c>
      <c r="H73" s="48"/>
      <c r="I73" s="28"/>
      <c r="J73" s="36">
        <v>89</v>
      </c>
      <c r="K73" s="37">
        <v>0.157638</v>
      </c>
      <c r="L73" s="37">
        <v>0.12307800000000001</v>
      </c>
      <c r="M73" s="37">
        <f t="shared" si="3"/>
        <v>0.14035800000000001</v>
      </c>
      <c r="N73" s="28"/>
      <c r="O73" s="49"/>
      <c r="P73" s="50"/>
      <c r="Q73" s="13"/>
      <c r="R73" s="28"/>
      <c r="S73" s="40">
        <v>1.1299999999999999E-3</v>
      </c>
      <c r="T73" s="40">
        <v>5.4615756404059928E-3</v>
      </c>
    </row>
    <row r="74" spans="1:20" ht="17.25" customHeight="1">
      <c r="A74" s="46">
        <v>70</v>
      </c>
      <c r="B74" s="47">
        <v>2.7050000000000001E-2</v>
      </c>
      <c r="C74" s="46">
        <v>66732</v>
      </c>
      <c r="D74" s="47">
        <v>13.69</v>
      </c>
      <c r="E74" s="47">
        <v>1.7329000000000001E-2</v>
      </c>
      <c r="F74" s="46">
        <v>78758</v>
      </c>
      <c r="G74" s="46">
        <v>16</v>
      </c>
      <c r="H74" s="48"/>
      <c r="I74" s="28"/>
      <c r="J74" s="36">
        <v>90</v>
      </c>
      <c r="K74" s="37">
        <v>0.174458</v>
      </c>
      <c r="L74" s="37">
        <v>0.137152</v>
      </c>
      <c r="M74" s="37">
        <f t="shared" si="3"/>
        <v>0.155805</v>
      </c>
      <c r="N74" s="28"/>
      <c r="O74" s="49"/>
      <c r="P74" s="50"/>
      <c r="Q74" s="13"/>
      <c r="R74" s="28"/>
      <c r="S74" s="40">
        <v>1.4999999999999999E-4</v>
      </c>
      <c r="T74" s="40">
        <v>5.4615756404059928E-3</v>
      </c>
    </row>
    <row r="75" spans="1:20" ht="17.25" customHeight="1">
      <c r="A75" s="46">
        <v>71</v>
      </c>
      <c r="B75" s="47">
        <v>2.8969999999999999E-2</v>
      </c>
      <c r="C75" s="46">
        <v>64927</v>
      </c>
      <c r="D75" s="47">
        <v>13.06</v>
      </c>
      <c r="E75" s="47">
        <v>1.8859000000000001E-2</v>
      </c>
      <c r="F75" s="46">
        <v>77393</v>
      </c>
      <c r="G75" s="47">
        <v>15.27</v>
      </c>
      <c r="H75" s="48"/>
      <c r="I75" s="28"/>
      <c r="J75" s="36">
        <v>91</v>
      </c>
      <c r="K75" s="37">
        <v>0.193027</v>
      </c>
      <c r="L75" s="37">
        <v>0.15260499999999999</v>
      </c>
      <c r="M75" s="37">
        <f t="shared" si="3"/>
        <v>0.172816</v>
      </c>
      <c r="N75" s="28"/>
      <c r="O75" s="49"/>
      <c r="P75" s="50"/>
      <c r="Q75" s="13"/>
      <c r="R75" s="28"/>
      <c r="S75" s="40">
        <v>1.4999999999999999E-4</v>
      </c>
      <c r="T75" s="40">
        <v>7.2498791686805225E-4</v>
      </c>
    </row>
    <row r="76" spans="1:20" ht="17.25" customHeight="1">
      <c r="A76" s="46">
        <v>72</v>
      </c>
      <c r="B76" s="47">
        <v>3.1188E-2</v>
      </c>
      <c r="C76" s="46">
        <v>63046</v>
      </c>
      <c r="D76" s="47">
        <v>12.43</v>
      </c>
      <c r="E76" s="47">
        <v>2.0608999999999999E-2</v>
      </c>
      <c r="F76" s="46">
        <v>75934</v>
      </c>
      <c r="G76" s="47">
        <v>14.56</v>
      </c>
      <c r="H76" s="48"/>
      <c r="I76" s="28"/>
      <c r="J76" s="36">
        <v>92</v>
      </c>
      <c r="K76" s="37">
        <v>0.21293000000000001</v>
      </c>
      <c r="L76" s="37">
        <v>0.16949400000000001</v>
      </c>
      <c r="M76" s="37">
        <f t="shared" si="3"/>
        <v>0.19121199999999999</v>
      </c>
      <c r="N76" s="28"/>
      <c r="O76" s="49"/>
      <c r="P76" s="50"/>
      <c r="Q76" s="13"/>
      <c r="R76" s="28"/>
      <c r="S76" s="40">
        <v>1.4999999999999999E-4</v>
      </c>
      <c r="T76" s="40">
        <v>7.2498791686805225E-4</v>
      </c>
    </row>
    <row r="77" spans="1:20" ht="17.25" customHeight="1">
      <c r="A77" s="46">
        <v>73</v>
      </c>
      <c r="B77" s="47">
        <v>3.3753999999999999E-2</v>
      </c>
      <c r="C77" s="46">
        <v>61080</v>
      </c>
      <c r="D77" s="47">
        <v>11.82</v>
      </c>
      <c r="E77" s="47">
        <v>2.2620000000000001E-2</v>
      </c>
      <c r="F77" s="46">
        <v>74369</v>
      </c>
      <c r="G77" s="47">
        <v>13.85</v>
      </c>
      <c r="H77" s="48"/>
      <c r="I77" s="28"/>
      <c r="J77" s="36">
        <v>93</v>
      </c>
      <c r="K77" s="37">
        <v>0.232657</v>
      </c>
      <c r="L77" s="37">
        <v>0.18762300000000001</v>
      </c>
      <c r="M77" s="37">
        <f t="shared" si="3"/>
        <v>0.21013999999999999</v>
      </c>
      <c r="N77" s="28"/>
      <c r="O77" s="49"/>
      <c r="P77" s="50"/>
      <c r="Q77" s="13"/>
      <c r="R77" s="28"/>
      <c r="S77" s="40">
        <v>1.4999999999999999E-4</v>
      </c>
      <c r="T77" s="40">
        <v>7.2498791686805225E-4</v>
      </c>
    </row>
    <row r="78" spans="1:20" ht="17.25" customHeight="1">
      <c r="A78" s="46">
        <v>74</v>
      </c>
      <c r="B78" s="47">
        <v>3.6747000000000002E-2</v>
      </c>
      <c r="C78" s="46">
        <v>59018</v>
      </c>
      <c r="D78" s="47">
        <v>11.21</v>
      </c>
      <c r="E78" s="47">
        <v>2.4958000000000001E-2</v>
      </c>
      <c r="F78" s="46">
        <v>72686</v>
      </c>
      <c r="G78" s="47">
        <v>13.16</v>
      </c>
      <c r="H78" s="48"/>
      <c r="I78" s="28"/>
      <c r="J78" s="36">
        <v>94</v>
      </c>
      <c r="K78" s="37">
        <v>0.25182599999999999</v>
      </c>
      <c r="L78" s="37">
        <v>0.206647</v>
      </c>
      <c r="M78" s="37">
        <f t="shared" si="3"/>
        <v>0.22923650000000001</v>
      </c>
      <c r="N78" s="28"/>
      <c r="O78" s="49"/>
      <c r="P78" s="50"/>
      <c r="Q78" s="13"/>
      <c r="R78" s="28"/>
      <c r="S78" s="40">
        <v>1.4999999999999999E-4</v>
      </c>
      <c r="T78" s="40">
        <v>7.2498791686805225E-4</v>
      </c>
    </row>
    <row r="79" spans="1:20" ht="17.25" customHeight="1">
      <c r="A79" s="46">
        <v>75</v>
      </c>
      <c r="B79" s="47">
        <v>4.0563000000000002E-2</v>
      </c>
      <c r="C79" s="46">
        <v>56849</v>
      </c>
      <c r="D79" s="47">
        <v>10.62</v>
      </c>
      <c r="E79" s="47">
        <v>2.7906E-2</v>
      </c>
      <c r="F79" s="46">
        <v>70872</v>
      </c>
      <c r="G79" s="47">
        <v>12.49</v>
      </c>
      <c r="H79" s="48"/>
      <c r="I79" s="28"/>
      <c r="J79" s="36">
        <v>95</v>
      </c>
      <c r="K79" s="37">
        <v>0.27094299999999999</v>
      </c>
      <c r="L79" s="37">
        <v>0.22589000000000001</v>
      </c>
      <c r="M79" s="37">
        <f t="shared" si="3"/>
        <v>0.24841649999999998</v>
      </c>
      <c r="N79" s="28"/>
      <c r="O79" s="49"/>
      <c r="P79" s="50"/>
      <c r="Q79" s="13"/>
      <c r="R79" s="28"/>
      <c r="S79" s="40">
        <v>1.4999999999999999E-4</v>
      </c>
      <c r="T79" s="40">
        <v>7.2498791686805225E-4</v>
      </c>
    </row>
    <row r="80" spans="1:20" ht="17.25" customHeight="1">
      <c r="A80" s="46">
        <v>76</v>
      </c>
      <c r="B80" s="47">
        <v>4.4308E-2</v>
      </c>
      <c r="C80" s="46">
        <v>54543</v>
      </c>
      <c r="D80" s="47">
        <v>10.050000000000001</v>
      </c>
      <c r="E80" s="47">
        <v>3.0925000000000001E-2</v>
      </c>
      <c r="F80" s="46">
        <v>68895</v>
      </c>
      <c r="G80" s="47">
        <v>11.83</v>
      </c>
      <c r="H80" s="48"/>
      <c r="I80" s="28"/>
      <c r="J80" s="36">
        <v>96</v>
      </c>
      <c r="K80" s="37">
        <v>0.28975600000000001</v>
      </c>
      <c r="L80" s="37">
        <v>0.24505399999999999</v>
      </c>
      <c r="M80" s="37">
        <f t="shared" si="3"/>
        <v>0.267405</v>
      </c>
      <c r="N80" s="28"/>
      <c r="O80" s="49"/>
      <c r="P80" s="50"/>
      <c r="Q80" s="13"/>
      <c r="R80" s="28"/>
      <c r="S80" s="40">
        <v>1.4999999999999999E-4</v>
      </c>
      <c r="T80" s="40">
        <v>7.2498791686805225E-4</v>
      </c>
    </row>
    <row r="81" spans="1:20" ht="17.25" customHeight="1">
      <c r="A81" s="46">
        <v>77</v>
      </c>
      <c r="B81" s="47">
        <v>4.8497999999999999E-2</v>
      </c>
      <c r="C81" s="46">
        <v>52126</v>
      </c>
      <c r="D81" s="47">
        <v>9.49</v>
      </c>
      <c r="E81" s="47">
        <v>3.4139999999999997E-2</v>
      </c>
      <c r="F81" s="46">
        <v>66764</v>
      </c>
      <c r="G81" s="47">
        <v>11.19</v>
      </c>
      <c r="H81" s="48"/>
      <c r="I81" s="28"/>
      <c r="J81" s="36">
        <v>97</v>
      </c>
      <c r="K81" s="37">
        <v>0.30799799999999999</v>
      </c>
      <c r="L81" s="37">
        <v>0.26381500000000002</v>
      </c>
      <c r="M81" s="37">
        <f t="shared" si="3"/>
        <v>0.28590650000000001</v>
      </c>
      <c r="N81" s="28"/>
      <c r="O81" s="49"/>
      <c r="P81" s="50"/>
      <c r="Q81" s="13"/>
      <c r="R81" s="28"/>
      <c r="S81" s="40">
        <v>1.4999999999999999E-4</v>
      </c>
      <c r="T81" s="40">
        <v>7.2498791686805225E-4</v>
      </c>
    </row>
    <row r="82" spans="1:20" ht="17.25" customHeight="1">
      <c r="A82" s="46">
        <v>78</v>
      </c>
      <c r="B82" s="47">
        <v>5.3228999999999999E-2</v>
      </c>
      <c r="C82" s="46">
        <v>49598</v>
      </c>
      <c r="D82" s="47">
        <v>8.9499999999999993</v>
      </c>
      <c r="E82" s="47">
        <v>3.7620000000000001E-2</v>
      </c>
      <c r="F82" s="46">
        <v>64485</v>
      </c>
      <c r="G82" s="47">
        <v>10.57</v>
      </c>
      <c r="H82" s="48"/>
      <c r="I82" s="28"/>
      <c r="J82" s="36">
        <v>98</v>
      </c>
      <c r="K82" s="37">
        <v>0.32539299999999999</v>
      </c>
      <c r="L82" s="37">
        <v>0.28182800000000002</v>
      </c>
      <c r="M82" s="37">
        <f t="shared" si="3"/>
        <v>0.30361050000000001</v>
      </c>
      <c r="N82" s="28"/>
      <c r="O82" s="49"/>
      <c r="P82" s="50"/>
      <c r="Q82" s="13"/>
      <c r="R82" s="28"/>
      <c r="S82" s="40">
        <v>1.4999999999999999E-4</v>
      </c>
      <c r="T82" s="40">
        <v>7.2498791686805225E-4</v>
      </c>
    </row>
    <row r="83" spans="1:20" ht="17.25" customHeight="1">
      <c r="A83" s="46">
        <v>79</v>
      </c>
      <c r="B83" s="47">
        <v>5.8777999999999997E-2</v>
      </c>
      <c r="C83" s="46">
        <v>46958</v>
      </c>
      <c r="D83" s="47">
        <v>8.42</v>
      </c>
      <c r="E83" s="47">
        <v>4.1724999999999998E-2</v>
      </c>
      <c r="F83" s="46">
        <v>62059</v>
      </c>
      <c r="G83" s="47">
        <v>9.9600000000000009</v>
      </c>
      <c r="H83" s="48"/>
      <c r="I83" s="28"/>
      <c r="J83" s="36">
        <v>99</v>
      </c>
      <c r="K83" s="37">
        <v>0.34166200000000002</v>
      </c>
      <c r="L83" s="37">
        <v>0.298738</v>
      </c>
      <c r="M83" s="37">
        <f t="shared" si="3"/>
        <v>0.32020000000000004</v>
      </c>
      <c r="N83" s="28"/>
      <c r="O83" s="49"/>
      <c r="P83" s="50"/>
      <c r="Q83" s="13"/>
      <c r="R83" s="28"/>
      <c r="S83" s="40">
        <v>1.4999999999999999E-4</v>
      </c>
      <c r="T83" s="40">
        <v>7.2498791686805225E-4</v>
      </c>
    </row>
    <row r="84" spans="1:20" ht="17.25" customHeight="1">
      <c r="A84" s="46">
        <v>80</v>
      </c>
      <c r="B84" s="47">
        <v>6.4616999999999994E-2</v>
      </c>
      <c r="C84" s="46">
        <v>44198</v>
      </c>
      <c r="D84" s="47">
        <v>7.92</v>
      </c>
      <c r="E84" s="47">
        <v>4.6323999999999997E-2</v>
      </c>
      <c r="F84" s="46">
        <v>59469</v>
      </c>
      <c r="G84" s="47">
        <v>9.3800000000000008</v>
      </c>
      <c r="H84" s="48"/>
      <c r="I84" s="28"/>
      <c r="J84" s="36">
        <v>100</v>
      </c>
      <c r="K84" s="37">
        <v>0.35874600000000001</v>
      </c>
      <c r="L84" s="37">
        <v>0.316662</v>
      </c>
      <c r="M84" s="37">
        <f t="shared" si="3"/>
        <v>0.337704</v>
      </c>
      <c r="N84" s="28"/>
      <c r="O84" s="49"/>
      <c r="P84" s="50"/>
      <c r="Q84" s="13"/>
      <c r="R84" s="28"/>
      <c r="S84" s="40">
        <v>1.4999999999999999E-4</v>
      </c>
      <c r="T84" s="40">
        <v>7.2498791686805225E-4</v>
      </c>
    </row>
    <row r="85" spans="1:20" ht="17.25" customHeight="1">
      <c r="A85" s="46">
        <v>81</v>
      </c>
      <c r="B85" s="47">
        <v>7.0946999999999996E-2</v>
      </c>
      <c r="C85" s="46">
        <v>41342</v>
      </c>
      <c r="D85" s="47">
        <v>7.43</v>
      </c>
      <c r="E85" s="47">
        <v>5.1333999999999998E-2</v>
      </c>
      <c r="F85" s="46">
        <v>56714</v>
      </c>
      <c r="G85" s="47">
        <v>8.81</v>
      </c>
      <c r="H85" s="48"/>
      <c r="I85" s="28"/>
      <c r="J85" s="12"/>
      <c r="K85" s="37"/>
      <c r="L85" s="37"/>
      <c r="M85" s="51"/>
      <c r="N85" s="28"/>
      <c r="O85" s="49"/>
      <c r="P85" s="50"/>
      <c r="Q85" s="13"/>
      <c r="R85" s="28"/>
      <c r="S85" s="13"/>
      <c r="T85" s="13"/>
    </row>
    <row r="86" spans="1:20" ht="17.25" customHeight="1">
      <c r="A86" s="46">
        <v>82</v>
      </c>
      <c r="B86" s="47">
        <v>7.7834E-2</v>
      </c>
      <c r="C86" s="46">
        <v>38409</v>
      </c>
      <c r="D86" s="47">
        <v>6.96</v>
      </c>
      <c r="E86" s="47">
        <v>5.6911000000000003E-2</v>
      </c>
      <c r="F86" s="46">
        <v>53803</v>
      </c>
      <c r="G86" s="47">
        <v>8.26</v>
      </c>
      <c r="H86" s="48"/>
      <c r="I86" s="28"/>
      <c r="J86" s="12"/>
      <c r="K86" s="37"/>
      <c r="L86" s="37"/>
      <c r="M86" s="51"/>
      <c r="N86" s="28"/>
      <c r="O86" s="49"/>
      <c r="P86" s="50"/>
      <c r="Q86" s="13"/>
      <c r="R86" s="28"/>
      <c r="S86" s="40">
        <f>SUM(S2:S84)</f>
        <v>0.99901600000000002</v>
      </c>
      <c r="T86" s="40">
        <f>SUM(T2:T84)</f>
        <v>0.99999999999999967</v>
      </c>
    </row>
    <row r="87" spans="1:20" ht="17.25" customHeight="1">
      <c r="A87" s="46">
        <v>83</v>
      </c>
      <c r="B87" s="47">
        <v>8.5685999999999998E-2</v>
      </c>
      <c r="C87" s="46">
        <v>35420</v>
      </c>
      <c r="D87" s="47">
        <v>6.5</v>
      </c>
      <c r="E87" s="47">
        <v>6.3279000000000002E-2</v>
      </c>
      <c r="F87" s="46">
        <v>50741</v>
      </c>
      <c r="G87" s="47">
        <v>7.73</v>
      </c>
      <c r="H87" s="48"/>
      <c r="I87" s="28"/>
      <c r="J87" s="12"/>
      <c r="K87" s="37"/>
      <c r="L87" s="37"/>
      <c r="M87" s="51"/>
      <c r="N87" s="28"/>
      <c r="O87" s="49"/>
      <c r="P87" s="50"/>
      <c r="Q87" s="13"/>
      <c r="R87" s="28"/>
      <c r="S87" s="13"/>
      <c r="T87" s="13"/>
    </row>
    <row r="88" spans="1:20" ht="17.25" customHeight="1">
      <c r="A88" s="46">
        <v>84</v>
      </c>
      <c r="B88" s="47">
        <v>9.4809000000000004E-2</v>
      </c>
      <c r="C88" s="46">
        <v>32385</v>
      </c>
      <c r="D88" s="47">
        <v>6.07</v>
      </c>
      <c r="E88" s="47">
        <v>7.0704000000000003E-2</v>
      </c>
      <c r="F88" s="46">
        <v>47530</v>
      </c>
      <c r="G88" s="47">
        <v>7.21</v>
      </c>
      <c r="H88" s="48"/>
      <c r="I88" s="28"/>
      <c r="J88" s="12"/>
      <c r="K88" s="37"/>
      <c r="L88" s="37"/>
      <c r="M88" s="51"/>
      <c r="N88" s="28"/>
      <c r="O88" s="49"/>
      <c r="P88" s="50"/>
      <c r="Q88" s="13"/>
      <c r="R88" s="28"/>
      <c r="S88" s="13"/>
      <c r="T88" s="13"/>
    </row>
    <row r="89" spans="1:20" ht="17.25" customHeight="1">
      <c r="A89" s="46">
        <v>85</v>
      </c>
      <c r="B89" s="47">
        <v>0.10509</v>
      </c>
      <c r="C89" s="46">
        <v>29314</v>
      </c>
      <c r="D89" s="47">
        <v>5.65</v>
      </c>
      <c r="E89" s="47">
        <v>7.9184000000000004E-2</v>
      </c>
      <c r="F89" s="46">
        <v>44170</v>
      </c>
      <c r="G89" s="47">
        <v>6.72</v>
      </c>
      <c r="H89" s="48"/>
      <c r="I89" s="28"/>
      <c r="J89" s="12"/>
      <c r="K89" s="37"/>
      <c r="L89" s="37"/>
      <c r="M89" s="51"/>
      <c r="N89" s="28"/>
      <c r="O89" s="49"/>
      <c r="P89" s="50"/>
      <c r="Q89" s="13"/>
      <c r="R89" s="28"/>
      <c r="S89" s="13"/>
      <c r="T89" s="13"/>
    </row>
    <row r="90" spans="1:20" ht="17.25" customHeight="1">
      <c r="A90" s="46">
        <v>86</v>
      </c>
      <c r="B90" s="47">
        <v>0.116592</v>
      </c>
      <c r="C90" s="46">
        <v>26234</v>
      </c>
      <c r="D90" s="47">
        <v>5.26</v>
      </c>
      <c r="E90" s="47">
        <v>8.8696999999999998E-2</v>
      </c>
      <c r="F90" s="46">
        <v>40672</v>
      </c>
      <c r="G90" s="47">
        <v>6.26</v>
      </c>
      <c r="H90" s="48"/>
      <c r="I90" s="28"/>
      <c r="J90" s="12"/>
      <c r="K90" s="37"/>
      <c r="L90" s="37"/>
      <c r="M90" s="51"/>
      <c r="N90" s="28"/>
      <c r="O90" s="49"/>
      <c r="P90" s="50"/>
      <c r="Q90" s="13"/>
      <c r="R90" s="28"/>
      <c r="S90" s="13"/>
      <c r="T90" s="13"/>
    </row>
    <row r="91" spans="1:20" ht="17.25" customHeight="1">
      <c r="A91" s="46">
        <v>87</v>
      </c>
      <c r="B91" s="47">
        <v>0.129306</v>
      </c>
      <c r="C91" s="46">
        <v>23175</v>
      </c>
      <c r="D91" s="47">
        <v>4.88</v>
      </c>
      <c r="E91" s="47">
        <v>9.9239999999999995E-2</v>
      </c>
      <c r="F91" s="46">
        <v>37065</v>
      </c>
      <c r="G91" s="47">
        <v>5.82</v>
      </c>
      <c r="H91" s="48"/>
      <c r="I91" s="28"/>
      <c r="J91" s="12"/>
      <c r="K91" s="37"/>
      <c r="L91" s="37"/>
      <c r="M91" s="51"/>
      <c r="N91" s="28"/>
      <c r="O91" s="49"/>
      <c r="P91" s="50"/>
      <c r="Q91" s="13"/>
      <c r="R91" s="28"/>
      <c r="S91" s="13"/>
      <c r="T91" s="13"/>
    </row>
    <row r="92" spans="1:20" ht="17.25" customHeight="1">
      <c r="A92" s="46">
        <v>88</v>
      </c>
      <c r="B92" s="47">
        <v>0.142732</v>
      </c>
      <c r="C92" s="46">
        <v>20178</v>
      </c>
      <c r="D92" s="47">
        <v>4.53</v>
      </c>
      <c r="E92" s="47">
        <v>0.11047999999999999</v>
      </c>
      <c r="F92" s="46">
        <v>33386</v>
      </c>
      <c r="G92" s="47">
        <v>5.41</v>
      </c>
      <c r="H92" s="48"/>
      <c r="I92" s="28"/>
      <c r="J92" s="12"/>
      <c r="K92" s="37"/>
      <c r="L92" s="37"/>
      <c r="M92" s="51"/>
      <c r="N92" s="28"/>
      <c r="O92" s="49"/>
      <c r="P92" s="50"/>
      <c r="Q92" s="13"/>
      <c r="R92" s="28"/>
      <c r="S92" s="13"/>
      <c r="T92" s="13"/>
    </row>
    <row r="93" spans="1:20" ht="17.25" customHeight="1">
      <c r="A93" s="46">
        <v>89</v>
      </c>
      <c r="B93" s="47">
        <v>0.157638</v>
      </c>
      <c r="C93" s="46">
        <v>17298</v>
      </c>
      <c r="D93" s="47">
        <v>4.21</v>
      </c>
      <c r="E93" s="47">
        <v>0.12307800000000001</v>
      </c>
      <c r="F93" s="46">
        <v>29698</v>
      </c>
      <c r="G93" s="47">
        <v>5.0199999999999996</v>
      </c>
      <c r="H93" s="48"/>
      <c r="I93" s="28"/>
      <c r="J93" s="12"/>
      <c r="K93" s="37"/>
      <c r="L93" s="37"/>
      <c r="M93" s="51"/>
      <c r="N93" s="28"/>
      <c r="O93" s="49"/>
      <c r="P93" s="50"/>
      <c r="Q93" s="13"/>
      <c r="R93" s="28"/>
      <c r="S93" s="13"/>
      <c r="T93" s="13"/>
    </row>
    <row r="94" spans="1:20" ht="17.25" customHeight="1">
      <c r="A94" s="46">
        <v>90</v>
      </c>
      <c r="B94" s="47">
        <v>0.174458</v>
      </c>
      <c r="C94" s="46">
        <v>14571</v>
      </c>
      <c r="D94" s="47">
        <v>3.9</v>
      </c>
      <c r="E94" s="47">
        <v>0.137152</v>
      </c>
      <c r="F94" s="46">
        <v>26043</v>
      </c>
      <c r="G94" s="47">
        <v>4.6500000000000004</v>
      </c>
      <c r="H94" s="48"/>
      <c r="I94" s="28"/>
      <c r="J94" s="12"/>
      <c r="K94" s="37"/>
      <c r="L94" s="37"/>
      <c r="M94" s="51"/>
      <c r="N94" s="28"/>
      <c r="O94" s="49"/>
      <c r="P94" s="50"/>
      <c r="Q94" s="13"/>
      <c r="R94" s="28"/>
      <c r="S94" s="13"/>
      <c r="T94" s="13"/>
    </row>
    <row r="95" spans="1:20" ht="17.25" customHeight="1">
      <c r="A95" s="46">
        <v>91</v>
      </c>
      <c r="B95" s="47">
        <v>0.193027</v>
      </c>
      <c r="C95" s="46">
        <v>12029</v>
      </c>
      <c r="D95" s="47">
        <v>3.62</v>
      </c>
      <c r="E95" s="47">
        <v>0.15260499999999999</v>
      </c>
      <c r="F95" s="46">
        <v>22471</v>
      </c>
      <c r="G95" s="47">
        <v>4.3099999999999996</v>
      </c>
      <c r="H95" s="48"/>
      <c r="I95" s="28"/>
      <c r="J95" s="12"/>
      <c r="K95" s="37"/>
      <c r="L95" s="37"/>
      <c r="M95" s="51"/>
      <c r="N95" s="28"/>
      <c r="O95" s="49"/>
      <c r="P95" s="50"/>
      <c r="Q95" s="13"/>
      <c r="R95" s="28"/>
      <c r="S95" s="13"/>
      <c r="T95" s="13"/>
    </row>
    <row r="96" spans="1:20" ht="17.25" customHeight="1">
      <c r="A96" s="46">
        <v>92</v>
      </c>
      <c r="B96" s="47">
        <v>0.21293000000000001</v>
      </c>
      <c r="C96" s="46">
        <v>9707</v>
      </c>
      <c r="D96" s="47">
        <v>3.36</v>
      </c>
      <c r="E96" s="47">
        <v>0.16949400000000001</v>
      </c>
      <c r="F96" s="46">
        <v>19042</v>
      </c>
      <c r="G96" s="47">
        <v>3.99</v>
      </c>
      <c r="H96" s="48"/>
      <c r="I96" s="28"/>
      <c r="J96" s="12"/>
      <c r="K96" s="37"/>
      <c r="L96" s="37"/>
      <c r="M96" s="51"/>
      <c r="N96" s="28"/>
      <c r="O96" s="49"/>
      <c r="P96" s="50"/>
      <c r="Q96" s="13"/>
      <c r="R96" s="28"/>
      <c r="S96" s="13"/>
      <c r="T96" s="13"/>
    </row>
    <row r="97" spans="1:20" ht="17.25" customHeight="1">
      <c r="A97" s="46">
        <v>93</v>
      </c>
      <c r="B97" s="47">
        <v>0.232657</v>
      </c>
      <c r="C97" s="46">
        <v>7640</v>
      </c>
      <c r="D97" s="47">
        <v>3.14</v>
      </c>
      <c r="E97" s="47">
        <v>0.18762300000000001</v>
      </c>
      <c r="F97" s="46">
        <v>15814</v>
      </c>
      <c r="G97" s="47">
        <v>3.71</v>
      </c>
      <c r="H97" s="48"/>
      <c r="I97" s="28"/>
      <c r="J97" s="12"/>
      <c r="K97" s="37"/>
      <c r="L97" s="37"/>
      <c r="M97" s="51"/>
      <c r="N97" s="28"/>
      <c r="O97" s="49"/>
      <c r="P97" s="50"/>
      <c r="Q97" s="13"/>
      <c r="R97" s="28"/>
      <c r="S97" s="13"/>
      <c r="T97" s="13"/>
    </row>
    <row r="98" spans="1:20" ht="17.25" customHeight="1">
      <c r="A98" s="46">
        <v>94</v>
      </c>
      <c r="B98" s="47">
        <v>0.25182599999999999</v>
      </c>
      <c r="C98" s="46">
        <v>5863</v>
      </c>
      <c r="D98" s="47">
        <v>2.94</v>
      </c>
      <c r="E98" s="47">
        <v>0.206647</v>
      </c>
      <c r="F98" s="46">
        <v>12847</v>
      </c>
      <c r="G98" s="47">
        <v>3.45</v>
      </c>
      <c r="H98" s="48"/>
      <c r="I98" s="28"/>
      <c r="J98" s="12"/>
      <c r="K98" s="37"/>
      <c r="L98" s="37"/>
      <c r="M98" s="51"/>
      <c r="N98" s="28"/>
      <c r="O98" s="49"/>
      <c r="P98" s="50"/>
      <c r="Q98" s="13"/>
      <c r="R98" s="28"/>
      <c r="S98" s="13"/>
      <c r="T98" s="13"/>
    </row>
    <row r="99" spans="1:20" ht="17.25" customHeight="1">
      <c r="A99" s="46">
        <v>95</v>
      </c>
      <c r="B99" s="47">
        <v>0.27094299999999999</v>
      </c>
      <c r="C99" s="46">
        <v>4386</v>
      </c>
      <c r="D99" s="47">
        <v>2.76</v>
      </c>
      <c r="E99" s="47">
        <v>0.22589000000000001</v>
      </c>
      <c r="F99" s="46">
        <v>10192</v>
      </c>
      <c r="G99" s="47">
        <v>3.22</v>
      </c>
      <c r="H99" s="48"/>
      <c r="I99" s="28"/>
      <c r="J99" s="12"/>
      <c r="K99" s="37"/>
      <c r="L99" s="37"/>
      <c r="M99" s="51"/>
      <c r="N99" s="28"/>
      <c r="O99" s="49"/>
      <c r="P99" s="50"/>
      <c r="Q99" s="13"/>
      <c r="R99" s="28"/>
      <c r="S99" s="13"/>
      <c r="T99" s="13"/>
    </row>
    <row r="100" spans="1:20" ht="17.25" customHeight="1">
      <c r="A100" s="46">
        <v>96</v>
      </c>
      <c r="B100" s="47">
        <v>0.28975600000000001</v>
      </c>
      <c r="C100" s="46">
        <v>3198</v>
      </c>
      <c r="D100" s="47">
        <v>2.6</v>
      </c>
      <c r="E100" s="47">
        <v>0.24505399999999999</v>
      </c>
      <c r="F100" s="46">
        <v>7890</v>
      </c>
      <c r="G100" s="47">
        <v>3.01</v>
      </c>
      <c r="H100" s="48"/>
      <c r="I100" s="28"/>
      <c r="J100" s="12"/>
      <c r="K100" s="37"/>
      <c r="L100" s="37"/>
      <c r="M100" s="51"/>
      <c r="N100" s="28"/>
      <c r="O100" s="49"/>
      <c r="P100" s="50"/>
      <c r="Q100" s="13"/>
      <c r="R100" s="28"/>
      <c r="S100" s="13"/>
      <c r="T100" s="13"/>
    </row>
    <row r="101" spans="1:20" ht="17.25" customHeight="1">
      <c r="A101" s="46">
        <v>97</v>
      </c>
      <c r="B101" s="47">
        <v>0.30799799999999999</v>
      </c>
      <c r="C101" s="46">
        <v>2271</v>
      </c>
      <c r="D101" s="47">
        <v>2.4500000000000002</v>
      </c>
      <c r="E101" s="47">
        <v>0.26381500000000002</v>
      </c>
      <c r="F101" s="46">
        <v>5956</v>
      </c>
      <c r="G101" s="47">
        <v>2.82</v>
      </c>
      <c r="H101" s="48"/>
      <c r="I101" s="28"/>
      <c r="J101" s="12"/>
      <c r="K101" s="37"/>
      <c r="L101" s="37"/>
      <c r="M101" s="51"/>
      <c r="N101" s="28"/>
      <c r="O101" s="49"/>
      <c r="P101" s="50"/>
      <c r="Q101" s="13"/>
      <c r="R101" s="28"/>
      <c r="S101" s="13"/>
      <c r="T101" s="13"/>
    </row>
    <row r="102" spans="1:20" ht="17.25" customHeight="1">
      <c r="A102" s="46">
        <v>98</v>
      </c>
      <c r="B102" s="47">
        <v>0.32539299999999999</v>
      </c>
      <c r="C102" s="46">
        <v>1572</v>
      </c>
      <c r="D102" s="47">
        <v>2.3199999999999998</v>
      </c>
      <c r="E102" s="47">
        <v>0.28182800000000002</v>
      </c>
      <c r="F102" s="46">
        <v>4385</v>
      </c>
      <c r="G102" s="47">
        <v>2.66</v>
      </c>
      <c r="H102" s="48"/>
      <c r="I102" s="28"/>
      <c r="J102" s="12"/>
      <c r="K102" s="37"/>
      <c r="L102" s="37"/>
      <c r="M102" s="51"/>
      <c r="N102" s="28"/>
      <c r="O102" s="49"/>
      <c r="P102" s="50"/>
      <c r="Q102" s="13"/>
      <c r="R102" s="28"/>
      <c r="S102" s="13"/>
      <c r="T102" s="13"/>
    </row>
    <row r="103" spans="1:20" ht="17.25" customHeight="1">
      <c r="A103" s="46">
        <v>99</v>
      </c>
      <c r="B103" s="47">
        <v>0.34166200000000002</v>
      </c>
      <c r="C103" s="46">
        <v>1060</v>
      </c>
      <c r="D103" s="47">
        <v>2.2000000000000002</v>
      </c>
      <c r="E103" s="47">
        <v>0.298738</v>
      </c>
      <c r="F103" s="46">
        <v>3149</v>
      </c>
      <c r="G103" s="47">
        <v>2.5</v>
      </c>
      <c r="H103" s="48"/>
      <c r="I103" s="28"/>
      <c r="J103" s="12"/>
      <c r="K103" s="37"/>
      <c r="L103" s="37"/>
      <c r="M103" s="51"/>
      <c r="N103" s="28"/>
      <c r="O103" s="49"/>
      <c r="P103" s="50"/>
      <c r="Q103" s="13"/>
      <c r="R103" s="28"/>
      <c r="S103" s="13"/>
      <c r="T103" s="13"/>
    </row>
    <row r="104" spans="1:20" s="52" customFormat="1" ht="17.25" customHeight="1">
      <c r="A104" s="46">
        <v>100</v>
      </c>
      <c r="B104" s="47">
        <v>0.35874600000000001</v>
      </c>
      <c r="C104" s="46">
        <v>698</v>
      </c>
      <c r="D104" s="47">
        <v>2.09</v>
      </c>
      <c r="E104" s="47">
        <v>0.316662</v>
      </c>
      <c r="F104" s="46">
        <v>2208</v>
      </c>
      <c r="G104" s="47">
        <v>2.35</v>
      </c>
      <c r="H104" s="48"/>
      <c r="I104" s="28"/>
      <c r="J104" s="53"/>
      <c r="K104" s="54"/>
      <c r="L104" s="54"/>
      <c r="M104" s="54"/>
      <c r="N104" s="28"/>
      <c r="O104" s="28"/>
      <c r="P104" s="55"/>
      <c r="Q104" s="56"/>
      <c r="R104" s="28"/>
      <c r="S104" s="56"/>
      <c r="T104" s="56"/>
    </row>
    <row r="105" spans="1:20" s="52" customFormat="1" ht="17.25" customHeight="1">
      <c r="A105" s="46">
        <v>101</v>
      </c>
      <c r="B105" s="47">
        <v>0.37668299999999999</v>
      </c>
      <c r="C105" s="46">
        <v>448</v>
      </c>
      <c r="D105" s="47">
        <v>1.98</v>
      </c>
      <c r="E105" s="47">
        <v>0.33566200000000002</v>
      </c>
      <c r="F105" s="46">
        <v>1509</v>
      </c>
      <c r="G105" s="47">
        <v>2.21</v>
      </c>
      <c r="H105" s="48"/>
      <c r="I105" s="28"/>
      <c r="J105" s="53"/>
      <c r="K105" s="54"/>
      <c r="L105" s="54"/>
      <c r="M105" s="54"/>
      <c r="N105" s="28"/>
      <c r="O105" s="28"/>
      <c r="P105" s="55"/>
      <c r="Q105" s="56"/>
      <c r="R105" s="28"/>
      <c r="S105" s="56"/>
      <c r="T105" s="56"/>
    </row>
    <row r="106" spans="1:20" s="52" customFormat="1" ht="17.25" customHeight="1">
      <c r="A106" s="46">
        <v>102</v>
      </c>
      <c r="B106" s="47">
        <v>0.39551700000000001</v>
      </c>
      <c r="C106" s="46">
        <v>279</v>
      </c>
      <c r="D106" s="47">
        <v>1.87</v>
      </c>
      <c r="E106" s="47">
        <v>0.35580200000000001</v>
      </c>
      <c r="F106" s="46">
        <v>1003</v>
      </c>
      <c r="G106" s="47">
        <v>2.08</v>
      </c>
      <c r="H106" s="48"/>
      <c r="I106" s="28"/>
      <c r="J106" s="53"/>
      <c r="K106" s="54"/>
      <c r="L106" s="54"/>
      <c r="M106" s="54"/>
      <c r="N106" s="28"/>
      <c r="O106" s="28"/>
      <c r="P106" s="55"/>
      <c r="Q106" s="56"/>
      <c r="R106" s="28"/>
      <c r="S106" s="56"/>
      <c r="T106" s="56"/>
    </row>
    <row r="107" spans="1:20" s="52" customFormat="1" ht="17.25" customHeight="1">
      <c r="A107" s="46">
        <v>103</v>
      </c>
      <c r="B107" s="47">
        <v>0.41529300000000002</v>
      </c>
      <c r="C107" s="46">
        <v>169</v>
      </c>
      <c r="D107" s="47">
        <v>1.77</v>
      </c>
      <c r="E107" s="47">
        <v>0.37714999999999999</v>
      </c>
      <c r="F107" s="46">
        <v>646</v>
      </c>
      <c r="G107" s="47">
        <v>1.95</v>
      </c>
      <c r="H107" s="48"/>
      <c r="I107" s="28"/>
      <c r="J107" s="53"/>
      <c r="K107" s="54"/>
      <c r="L107" s="54"/>
      <c r="M107" s="54"/>
      <c r="N107" s="28"/>
      <c r="O107" s="28"/>
      <c r="P107" s="55"/>
      <c r="Q107" s="56"/>
      <c r="R107" s="28"/>
      <c r="S107" s="56"/>
      <c r="T107" s="56"/>
    </row>
    <row r="108" spans="1:20" s="52" customFormat="1" ht="17.25" customHeight="1">
      <c r="A108" s="46">
        <v>104</v>
      </c>
      <c r="B108" s="47">
        <v>0.436058</v>
      </c>
      <c r="C108" s="46">
        <v>99</v>
      </c>
      <c r="D108" s="47">
        <v>1.67</v>
      </c>
      <c r="E108" s="47">
        <v>0.399779</v>
      </c>
      <c r="F108" s="46">
        <v>402</v>
      </c>
      <c r="G108" s="47">
        <v>1.82</v>
      </c>
      <c r="H108" s="48"/>
      <c r="I108" s="28"/>
      <c r="J108" s="53"/>
      <c r="K108" s="54"/>
      <c r="L108" s="54"/>
      <c r="M108" s="54"/>
      <c r="N108" s="28"/>
      <c r="O108" s="28"/>
      <c r="P108" s="55"/>
      <c r="Q108" s="56"/>
      <c r="R108" s="28"/>
      <c r="S108" s="56"/>
      <c r="T108" s="56"/>
    </row>
    <row r="109" spans="1:20" s="52" customFormat="1" ht="17.25" customHeight="1">
      <c r="A109" s="46">
        <v>105</v>
      </c>
      <c r="B109" s="47">
        <v>0.45785999999999999</v>
      </c>
      <c r="C109" s="46">
        <v>56</v>
      </c>
      <c r="D109" s="47">
        <v>1.58</v>
      </c>
      <c r="E109" s="47">
        <v>0.42376599999999998</v>
      </c>
      <c r="F109" s="46">
        <v>241</v>
      </c>
      <c r="G109" s="47">
        <v>1.71</v>
      </c>
      <c r="H109" s="48"/>
      <c r="I109" s="28"/>
      <c r="J109" s="53"/>
      <c r="K109" s="54"/>
      <c r="L109" s="54"/>
      <c r="M109" s="54"/>
      <c r="N109" s="28"/>
      <c r="O109" s="28"/>
      <c r="P109" s="55"/>
      <c r="Q109" s="56"/>
      <c r="R109" s="28"/>
      <c r="S109" s="56"/>
      <c r="T109" s="56"/>
    </row>
    <row r="110" spans="1:20" s="52" customFormat="1" ht="17.25" customHeight="1">
      <c r="A110" s="46">
        <v>106</v>
      </c>
      <c r="B110" s="47">
        <v>0.48075299999999999</v>
      </c>
      <c r="C110" s="46">
        <v>30</v>
      </c>
      <c r="D110" s="47">
        <v>1.49</v>
      </c>
      <c r="E110" s="47">
        <v>0.44919199999999998</v>
      </c>
      <c r="F110" s="46">
        <v>139</v>
      </c>
      <c r="G110" s="47">
        <v>1.59</v>
      </c>
      <c r="H110" s="48"/>
      <c r="I110" s="28"/>
      <c r="J110" s="53"/>
      <c r="K110" s="54"/>
      <c r="L110" s="54"/>
      <c r="M110" s="54"/>
      <c r="N110" s="28"/>
      <c r="O110" s="28"/>
      <c r="P110" s="55"/>
      <c r="Q110" s="56"/>
      <c r="R110" s="28"/>
      <c r="S110" s="56"/>
      <c r="T110" s="56"/>
    </row>
    <row r="111" spans="1:20" s="52" customFormat="1" ht="17.25" customHeight="1">
      <c r="A111" s="46">
        <v>107</v>
      </c>
      <c r="B111" s="47">
        <v>0.50479099999999999</v>
      </c>
      <c r="C111" s="46">
        <v>16</v>
      </c>
      <c r="D111" s="47">
        <v>1.4</v>
      </c>
      <c r="E111" s="47">
        <v>0.47614299999999998</v>
      </c>
      <c r="F111" s="46">
        <v>77</v>
      </c>
      <c r="G111" s="47">
        <v>1.49</v>
      </c>
      <c r="H111" s="48"/>
      <c r="I111" s="28"/>
      <c r="J111" s="53"/>
      <c r="K111" s="54"/>
      <c r="L111" s="54"/>
      <c r="M111" s="54"/>
      <c r="N111" s="28"/>
      <c r="O111" s="28"/>
      <c r="P111" s="55"/>
      <c r="Q111" s="56"/>
      <c r="R111" s="28"/>
      <c r="S111" s="56"/>
      <c r="T111" s="56"/>
    </row>
    <row r="112" spans="1:20" s="52" customFormat="1" ht="17.25" customHeight="1">
      <c r="A112" s="46">
        <v>108</v>
      </c>
      <c r="B112" s="47">
        <v>0.53003100000000003</v>
      </c>
      <c r="C112" s="46">
        <v>8</v>
      </c>
      <c r="D112" s="47">
        <v>1.32</v>
      </c>
      <c r="E112" s="47">
        <v>0.50471200000000005</v>
      </c>
      <c r="F112" s="46">
        <v>40</v>
      </c>
      <c r="G112" s="47">
        <v>1.39</v>
      </c>
      <c r="H112" s="48"/>
      <c r="I112" s="28"/>
      <c r="J112" s="53"/>
      <c r="K112" s="54"/>
      <c r="L112" s="54"/>
      <c r="M112" s="54"/>
      <c r="N112" s="28"/>
      <c r="O112" s="28"/>
      <c r="P112" s="55"/>
      <c r="Q112" s="56"/>
      <c r="R112" s="28"/>
      <c r="S112" s="56"/>
      <c r="T112" s="56"/>
    </row>
    <row r="113" spans="1:20" s="52" customFormat="1" ht="17.25" customHeight="1">
      <c r="A113" s="46">
        <v>109</v>
      </c>
      <c r="B113" s="47">
        <v>0.55653200000000003</v>
      </c>
      <c r="C113" s="46">
        <v>4</v>
      </c>
      <c r="D113" s="47">
        <v>1.24</v>
      </c>
      <c r="E113" s="47">
        <v>0.53499399999999997</v>
      </c>
      <c r="F113" s="46">
        <v>20</v>
      </c>
      <c r="G113" s="47">
        <v>1.29</v>
      </c>
      <c r="H113" s="48"/>
      <c r="I113" s="28"/>
      <c r="J113" s="53"/>
      <c r="K113" s="54"/>
      <c r="L113" s="54"/>
      <c r="M113" s="54"/>
      <c r="N113" s="28"/>
      <c r="O113" s="28"/>
      <c r="P113" s="55"/>
      <c r="Q113" s="56"/>
      <c r="R113" s="28"/>
      <c r="S113" s="56"/>
      <c r="T113" s="56"/>
    </row>
    <row r="114" spans="1:20" s="52" customFormat="1" ht="17.25" customHeight="1">
      <c r="A114" s="46">
        <v>110</v>
      </c>
      <c r="B114" s="47">
        <v>0.58435899999999996</v>
      </c>
      <c r="C114" s="46">
        <v>2</v>
      </c>
      <c r="D114" s="47">
        <v>1.1599999999999999</v>
      </c>
      <c r="E114" s="47">
        <v>0.56709399999999999</v>
      </c>
      <c r="F114" s="46">
        <v>9</v>
      </c>
      <c r="G114" s="47">
        <v>1.2</v>
      </c>
      <c r="H114" s="48"/>
      <c r="I114" s="28"/>
      <c r="J114" s="53"/>
      <c r="K114" s="54"/>
      <c r="L114" s="54"/>
      <c r="M114" s="54"/>
      <c r="N114" s="28"/>
      <c r="O114" s="28"/>
      <c r="P114" s="55"/>
      <c r="Q114" s="56"/>
      <c r="R114" s="28"/>
      <c r="S114" s="56"/>
      <c r="T114" s="56"/>
    </row>
    <row r="115" spans="1:20" s="52" customFormat="1" ht="17.25" customHeight="1">
      <c r="A115" s="46">
        <v>111</v>
      </c>
      <c r="B115" s="47">
        <v>0.61357700000000004</v>
      </c>
      <c r="C115" s="46">
        <v>1</v>
      </c>
      <c r="D115" s="47">
        <v>1.0900000000000001</v>
      </c>
      <c r="E115" s="47">
        <v>0.60111999999999999</v>
      </c>
      <c r="F115" s="46">
        <v>4</v>
      </c>
      <c r="G115" s="47">
        <v>1.1100000000000001</v>
      </c>
      <c r="H115" s="48"/>
      <c r="I115" s="28"/>
      <c r="J115" s="53"/>
      <c r="K115" s="54"/>
      <c r="L115" s="54"/>
      <c r="M115" s="54"/>
      <c r="N115" s="28"/>
      <c r="O115" s="28"/>
      <c r="P115" s="55"/>
      <c r="Q115" s="56"/>
      <c r="R115" s="28"/>
      <c r="S115" s="56"/>
      <c r="T115" s="56"/>
    </row>
    <row r="116" spans="1:20" s="52" customFormat="1" ht="17.25" customHeight="1">
      <c r="A116" s="46">
        <v>112</v>
      </c>
      <c r="B116" s="47">
        <v>0.64425600000000005</v>
      </c>
      <c r="C116" s="46">
        <v>0</v>
      </c>
      <c r="D116" s="47">
        <v>1.01</v>
      </c>
      <c r="E116" s="47">
        <v>0.63718699999999995</v>
      </c>
      <c r="F116" s="46">
        <v>2</v>
      </c>
      <c r="G116" s="47">
        <v>1.03</v>
      </c>
      <c r="H116" s="48"/>
      <c r="I116" s="28"/>
      <c r="J116" s="53"/>
      <c r="K116" s="54"/>
      <c r="L116" s="54"/>
      <c r="M116" s="54"/>
      <c r="N116" s="28"/>
      <c r="O116" s="28"/>
      <c r="P116" s="55"/>
      <c r="Q116" s="56"/>
      <c r="R116" s="28"/>
      <c r="S116" s="56"/>
      <c r="T116" s="56"/>
    </row>
    <row r="117" spans="1:20" s="52" customFormat="1" ht="17.25" customHeight="1">
      <c r="A117" s="46">
        <v>113</v>
      </c>
      <c r="B117" s="47">
        <v>0.67646799999999996</v>
      </c>
      <c r="C117" s="46">
        <v>0</v>
      </c>
      <c r="D117" s="47">
        <v>0.95</v>
      </c>
      <c r="E117" s="47">
        <v>0.67541799999999996</v>
      </c>
      <c r="F117" s="46">
        <v>1</v>
      </c>
      <c r="G117" s="47">
        <v>0.95</v>
      </c>
      <c r="H117" s="48"/>
      <c r="I117" s="28"/>
      <c r="J117" s="53"/>
      <c r="K117" s="54"/>
      <c r="L117" s="54"/>
      <c r="M117" s="54"/>
      <c r="N117" s="28"/>
      <c r="O117" s="28"/>
      <c r="P117" s="55"/>
      <c r="Q117" s="56"/>
      <c r="R117" s="28"/>
      <c r="S117" s="56"/>
      <c r="T117" s="56"/>
    </row>
    <row r="118" spans="1:20" s="52" customFormat="1" ht="17.25" customHeight="1">
      <c r="A118" s="46">
        <v>114</v>
      </c>
      <c r="B118" s="47">
        <v>0.71029200000000003</v>
      </c>
      <c r="C118" s="46">
        <v>0</v>
      </c>
      <c r="D118" s="47">
        <v>0.88</v>
      </c>
      <c r="E118" s="47">
        <v>0.71029200000000003</v>
      </c>
      <c r="F118" s="46">
        <v>0</v>
      </c>
      <c r="G118" s="47">
        <v>0.88</v>
      </c>
      <c r="H118" s="48"/>
      <c r="I118" s="28"/>
      <c r="J118" s="53"/>
      <c r="K118" s="54"/>
      <c r="L118" s="54"/>
      <c r="M118" s="54"/>
      <c r="N118" s="28"/>
      <c r="O118" s="28"/>
      <c r="P118" s="55"/>
      <c r="Q118" s="56"/>
      <c r="R118" s="28"/>
      <c r="S118" s="56"/>
      <c r="T118" s="56"/>
    </row>
    <row r="119" spans="1:20" s="52" customFormat="1" ht="17.25" customHeight="1">
      <c r="A119" s="46">
        <v>115</v>
      </c>
      <c r="B119" s="47">
        <v>0.74580599999999997</v>
      </c>
      <c r="C119" s="46">
        <v>0</v>
      </c>
      <c r="D119" s="47">
        <v>0.82</v>
      </c>
      <c r="E119" s="47">
        <v>0.74580599999999997</v>
      </c>
      <c r="F119" s="46">
        <v>0</v>
      </c>
      <c r="G119" s="47">
        <v>0.82</v>
      </c>
      <c r="H119" s="48"/>
      <c r="I119" s="28"/>
      <c r="J119" s="53"/>
      <c r="K119" s="54"/>
      <c r="L119" s="54"/>
      <c r="M119" s="54"/>
      <c r="N119" s="28"/>
      <c r="O119" s="28"/>
      <c r="P119" s="55"/>
      <c r="Q119" s="56"/>
      <c r="R119" s="28"/>
      <c r="S119" s="56"/>
      <c r="T119" s="56"/>
    </row>
    <row r="120" spans="1:20" s="52" customFormat="1" ht="17.25" customHeight="1">
      <c r="A120" s="46">
        <v>116</v>
      </c>
      <c r="B120" s="47">
        <v>0.78309700000000004</v>
      </c>
      <c r="C120" s="46">
        <v>0</v>
      </c>
      <c r="D120" s="47">
        <v>0.76</v>
      </c>
      <c r="E120" s="47">
        <v>0.78309700000000004</v>
      </c>
      <c r="F120" s="46">
        <v>0</v>
      </c>
      <c r="G120" s="47">
        <v>0.76</v>
      </c>
      <c r="H120" s="48"/>
      <c r="I120" s="28"/>
      <c r="J120" s="53"/>
      <c r="K120" s="54"/>
      <c r="L120" s="54"/>
      <c r="M120" s="54"/>
      <c r="N120" s="28"/>
      <c r="O120" s="28"/>
      <c r="P120" s="55"/>
      <c r="Q120" s="56"/>
      <c r="R120" s="28"/>
      <c r="S120" s="56"/>
      <c r="T120" s="56"/>
    </row>
    <row r="121" spans="1:20" s="52" customFormat="1" ht="17.25" customHeight="1">
      <c r="A121" s="46">
        <v>117</v>
      </c>
      <c r="B121" s="47">
        <v>0.82225099999999995</v>
      </c>
      <c r="C121" s="46">
        <v>0</v>
      </c>
      <c r="D121" s="47">
        <v>0.7</v>
      </c>
      <c r="E121" s="47">
        <v>0.82225099999999995</v>
      </c>
      <c r="F121" s="46">
        <v>0</v>
      </c>
      <c r="G121" s="47">
        <v>0.7</v>
      </c>
      <c r="H121" s="48"/>
      <c r="I121" s="28"/>
      <c r="J121" s="53"/>
      <c r="K121" s="54"/>
      <c r="L121" s="54"/>
      <c r="M121" s="54"/>
      <c r="N121" s="28"/>
      <c r="O121" s="28"/>
      <c r="P121" s="55"/>
      <c r="Q121" s="56"/>
      <c r="R121" s="28"/>
      <c r="S121" s="56"/>
      <c r="T121" s="56"/>
    </row>
    <row r="122" spans="1:20" s="52" customFormat="1" ht="17.25" customHeight="1">
      <c r="A122" s="46">
        <v>118</v>
      </c>
      <c r="B122" s="47">
        <v>0.86336400000000002</v>
      </c>
      <c r="C122" s="46">
        <v>0</v>
      </c>
      <c r="D122" s="47">
        <v>0.65</v>
      </c>
      <c r="E122" s="47">
        <v>0.86336400000000002</v>
      </c>
      <c r="F122" s="46">
        <v>0</v>
      </c>
      <c r="G122" s="47">
        <v>0.65</v>
      </c>
      <c r="H122" s="48"/>
      <c r="I122" s="28"/>
      <c r="J122" s="53"/>
      <c r="K122" s="54"/>
      <c r="L122" s="54"/>
      <c r="M122" s="54"/>
      <c r="N122" s="28"/>
      <c r="O122" s="28"/>
      <c r="P122" s="55"/>
      <c r="Q122" s="56"/>
      <c r="R122" s="28"/>
      <c r="S122" s="56"/>
      <c r="T122" s="56"/>
    </row>
    <row r="123" spans="1:20" s="52" customFormat="1" ht="17.25" customHeight="1">
      <c r="A123" s="46">
        <v>119</v>
      </c>
      <c r="B123" s="47">
        <v>0.906532</v>
      </c>
      <c r="C123" s="46">
        <v>0</v>
      </c>
      <c r="D123" s="47">
        <v>0.6</v>
      </c>
      <c r="E123" s="47">
        <v>0.906532</v>
      </c>
      <c r="F123" s="46">
        <v>0</v>
      </c>
      <c r="G123" s="47">
        <v>0.6</v>
      </c>
      <c r="H123" s="48"/>
      <c r="I123" s="28"/>
      <c r="J123" s="53"/>
      <c r="K123" s="54"/>
      <c r="L123" s="54"/>
      <c r="M123" s="54"/>
      <c r="N123" s="28"/>
      <c r="O123" s="28"/>
      <c r="P123" s="55"/>
      <c r="Q123" s="56"/>
      <c r="R123" s="28"/>
      <c r="S123" s="56"/>
      <c r="T123" s="56"/>
    </row>
  </sheetData>
  <mergeCells count="2">
    <mergeCell ref="B1:D1"/>
    <mergeCell ref="E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P161"/>
  <sheetViews>
    <sheetView topLeftCell="O1" workbookViewId="0">
      <selection activeCell="AE7" sqref="AE7"/>
    </sheetView>
  </sheetViews>
  <sheetFormatPr defaultColWidth="8.85546875" defaultRowHeight="15"/>
  <cols>
    <col min="1" max="1" width="11.42578125" bestFit="1" customWidth="1"/>
    <col min="2" max="8" width="11.42578125" style="15" bestFit="1" customWidth="1"/>
    <col min="9" max="9" width="12.42578125" bestFit="1" customWidth="1"/>
    <col min="10" max="10" width="21.7109375" bestFit="1" customWidth="1"/>
    <col min="11" max="11" width="12.42578125" style="15" bestFit="1" customWidth="1"/>
    <col min="12" max="12" width="12.42578125" bestFit="1" customWidth="1"/>
    <col min="13" max="13" width="18.42578125" bestFit="1" customWidth="1"/>
    <col min="14" max="14" width="12.42578125" style="15" bestFit="1" customWidth="1"/>
    <col min="15" max="15" width="12.42578125" bestFit="1" customWidth="1"/>
    <col min="16" max="17" width="12.42578125" style="15" bestFit="1" customWidth="1"/>
    <col min="18" max="19" width="12.42578125" style="16" bestFit="1" customWidth="1"/>
    <col min="20" max="20" width="12.42578125" bestFit="1" customWidth="1"/>
    <col min="21" max="24" width="12.42578125" style="15" bestFit="1" customWidth="1"/>
    <col min="25" max="26" width="12.42578125" bestFit="1" customWidth="1"/>
    <col min="27" max="28" width="12.42578125" style="16" bestFit="1" customWidth="1"/>
    <col min="29" max="29" width="12.42578125" bestFit="1" customWidth="1"/>
    <col min="30" max="30" width="12.140625" style="15" bestFit="1" customWidth="1"/>
    <col min="31" max="32" width="12.42578125" style="15" bestFit="1" customWidth="1"/>
    <col min="33" max="34" width="12.42578125" style="16" bestFit="1" customWidth="1"/>
    <col min="35" max="35" width="12.42578125" bestFit="1" customWidth="1"/>
    <col min="36" max="36" width="14.42578125" bestFit="1" customWidth="1"/>
    <col min="37" max="38" width="12.42578125" style="15" bestFit="1" customWidth="1"/>
    <col min="39" max="40" width="12.42578125" style="16" bestFit="1" customWidth="1"/>
    <col min="41" max="41" width="12.42578125" bestFit="1" customWidth="1"/>
    <col min="42" max="42" width="12.42578125" style="15" bestFit="1" customWidth="1"/>
  </cols>
  <sheetData>
    <row r="1" spans="1:42" ht="19.5" customHeight="1">
      <c r="A1" s="17" t="str">
        <f>'FinalTransition-Control'!A1</f>
        <v>Control Matrix</v>
      </c>
      <c r="B1" s="11" t="str">
        <f>'FinalTransition-Control'!B1</f>
        <v>MASLD</v>
      </c>
      <c r="C1" s="11" t="str">
        <f>'FinalTransition-Control'!C1</f>
        <v>HCC</v>
      </c>
      <c r="D1" s="11" t="str">
        <f>'FinalTransition-Control'!D1</f>
        <v>Untreated</v>
      </c>
      <c r="E1" s="11" t="str">
        <f>'FinalTransition-Control'!E1</f>
        <v xml:space="preserve">Treated </v>
      </c>
      <c r="F1" s="11" t="str">
        <f>'FinalTransition-Control'!F1</f>
        <v>False Positive HCC</v>
      </c>
      <c r="G1" s="11" t="str">
        <f>'FinalTransition-Control'!G1</f>
        <v>Death</v>
      </c>
      <c r="H1" s="11" t="str">
        <f>'FinalTransition-Control'!H1</f>
        <v>Cirrhosis</v>
      </c>
      <c r="I1" s="20" t="s">
        <v>108</v>
      </c>
      <c r="J1" s="18" t="str">
        <f>'FinalTransition-Control'!A11</f>
        <v>MALSD Incidence Rates</v>
      </c>
      <c r="K1" s="12">
        <f>'FinalTransition-Control'!B11</f>
        <v>0</v>
      </c>
      <c r="L1" s="20" t="s">
        <v>108</v>
      </c>
      <c r="M1" s="18" t="str">
        <f>'FinalTransition-Control'!A17</f>
        <v>Cirrhosis Underdiagnosis Rate in MASLD</v>
      </c>
      <c r="N1" s="12">
        <f>'FinalTransition-Control'!B17</f>
        <v>0</v>
      </c>
      <c r="O1" s="20" t="s">
        <v>108</v>
      </c>
      <c r="P1" s="19" t="str">
        <f>'FinalTransition-Control'!A24</f>
        <v>HCC Outcomes Rates</v>
      </c>
      <c r="Q1" s="12">
        <f>'FinalTransition-Control'!B24</f>
        <v>0</v>
      </c>
      <c r="R1" s="13" t="str">
        <f>'FinalTransition-Control'!C24</f>
        <v>Control</v>
      </c>
      <c r="S1" s="13" t="str">
        <f>'FinalTransition-Control'!D24</f>
        <v>Screen</v>
      </c>
      <c r="T1" s="20" t="s">
        <v>108</v>
      </c>
      <c r="U1" s="19" t="str">
        <f>'FinalTransition-Control'!A39</f>
        <v>Treated Outcomes Rates</v>
      </c>
      <c r="V1" s="12">
        <f>'FinalTransition-Control'!B39</f>
        <v>0</v>
      </c>
      <c r="W1" s="12" t="str">
        <f>'FinalTransition-Control'!C39</f>
        <v>Control</v>
      </c>
      <c r="X1" s="12" t="str">
        <f>'FinalTransition-Control'!D39</f>
        <v>Screen</v>
      </c>
      <c r="Y1" s="20" t="s">
        <v>108</v>
      </c>
      <c r="Z1" s="18" t="str">
        <f>'FinalTransition-Control'!A64</f>
        <v>HCC Distribution</v>
      </c>
      <c r="AA1" s="13" t="str">
        <f>'FinalTransition-Control'!B64</f>
        <v>Control</v>
      </c>
      <c r="AB1" s="13" t="str">
        <f>'FinalTransition-Control'!C64</f>
        <v>Screen</v>
      </c>
      <c r="AC1" s="20" t="s">
        <v>108</v>
      </c>
      <c r="AD1" s="19" t="str">
        <f>FinalRewards!A1</f>
        <v>Cost/Utility Matrix</v>
      </c>
      <c r="AE1" s="12" t="str">
        <f>FinalRewards!B1</f>
        <v>Control Cost</v>
      </c>
      <c r="AF1" s="12" t="str">
        <f>FinalRewards!C1</f>
        <v>Intervention Cost</v>
      </c>
      <c r="AG1" s="13" t="str">
        <f>FinalRewards!D1</f>
        <v xml:space="preserve">Control Utility </v>
      </c>
      <c r="AH1" s="13" t="str">
        <f>FinalRewards!E1</f>
        <v>Intervention Utility</v>
      </c>
      <c r="AI1" s="20" t="s">
        <v>108</v>
      </c>
      <c r="AJ1" s="18" t="str">
        <f>FinalRewards!A11</f>
        <v>HCC Stages Cost/Utility</v>
      </c>
      <c r="AK1" s="12" t="str">
        <f>FinalRewards!B11</f>
        <v>Control Cost</v>
      </c>
      <c r="AL1" s="12" t="str">
        <f>FinalRewards!C11</f>
        <v>Intervention Cost</v>
      </c>
      <c r="AM1" s="13" t="str">
        <f>FinalRewards!D11</f>
        <v xml:space="preserve">Control Utility </v>
      </c>
      <c r="AN1" s="13" t="str">
        <f>FinalRewards!E11</f>
        <v>Intervention Utility</v>
      </c>
      <c r="AP1" s="12" t="str">
        <f>ActuarialTables!C1</f>
        <v>Adjusted Prob of  death</v>
      </c>
    </row>
    <row r="2" spans="1:42" ht="19.5" customHeight="1">
      <c r="A2" s="20" t="str">
        <f>'FinalTransition-Control'!A2</f>
        <v>MASLD</v>
      </c>
      <c r="B2" s="8">
        <f>'FinalTransition-Control'!B2</f>
        <v>0.89213038</v>
      </c>
      <c r="C2" s="8">
        <f>'FinalTransition-Control'!C2</f>
        <v>4.87032E-3</v>
      </c>
      <c r="D2" s="11">
        <f>'FinalTransition-Control'!D2</f>
        <v>0</v>
      </c>
      <c r="E2" s="11">
        <f>'FinalTransition-Control'!E2</f>
        <v>0</v>
      </c>
      <c r="F2" s="8">
        <f>'FinalTransition-Control'!F2</f>
        <v>0.09</v>
      </c>
      <c r="G2" s="8">
        <f>'FinalTransition-Control'!G2</f>
        <v>2.1492999999999998E-3</v>
      </c>
      <c r="H2" s="8">
        <f>'FinalTransition-Control'!H2</f>
        <v>1.085E-2</v>
      </c>
      <c r="J2" t="str">
        <f>'FinalTransition-Control'!A12</f>
        <v>MASLD to HCC</v>
      </c>
      <c r="K2" s="13">
        <f>'FinalTransition-Control'!B12</f>
        <v>4.87032E-3</v>
      </c>
      <c r="M2" t="str">
        <f>'FinalTransition-Control'!A18</f>
        <v>Rate</v>
      </c>
      <c r="N2" s="13">
        <f>'FinalTransition-Control'!B18</f>
        <v>0.24199999999999999</v>
      </c>
      <c r="P2" s="12" t="str">
        <f>'FinalTransition-Control'!A25</f>
        <v>Early</v>
      </c>
      <c r="Q2" s="12" t="str">
        <f>'FinalTransition-Control'!B25</f>
        <v>Treated</v>
      </c>
      <c r="R2" s="13">
        <f>'FinalTransition-Control'!C25</f>
        <v>0.53271000000000002</v>
      </c>
      <c r="S2" s="13">
        <f>'FinalTransition-Control'!D25</f>
        <v>0.53271000000000002</v>
      </c>
      <c r="U2" s="12" t="str">
        <f>'FinalTransition-Control'!A40</f>
        <v>Treated After Early</v>
      </c>
      <c r="V2" s="12" t="str">
        <f>'FinalTransition-Control'!B40</f>
        <v>Treated</v>
      </c>
      <c r="W2" s="13">
        <f>'FinalTransition-Control'!C40</f>
        <v>0.98</v>
      </c>
      <c r="X2" s="13">
        <f>'FinalTransition-Control'!D40</f>
        <v>0.98</v>
      </c>
      <c r="Z2" t="str">
        <f>'FinalTransition-Control'!A65</f>
        <v>Early</v>
      </c>
      <c r="AA2" s="13">
        <f>'FinalTransition-Control'!B65</f>
        <v>0.1</v>
      </c>
      <c r="AB2" s="13">
        <f>'FinalTransition-Control'!C65</f>
        <v>0.52600000000000002</v>
      </c>
      <c r="AD2" s="12" t="str">
        <f>FinalRewards!A2</f>
        <v>MASLD</v>
      </c>
      <c r="AE2" s="12">
        <f>FinalRewards!B2</f>
        <v>4395</v>
      </c>
      <c r="AF2" s="12">
        <f>FinalRewards!C2</f>
        <v>4612.8</v>
      </c>
      <c r="AG2" s="13">
        <f>FinalRewards!D2</f>
        <v>0.83306000000000002</v>
      </c>
      <c r="AH2" s="13">
        <f>FinalRewards!E2</f>
        <v>0.83306000000000002</v>
      </c>
      <c r="AJ2" t="str">
        <f>FinalRewards!A12</f>
        <v>HCC early</v>
      </c>
      <c r="AK2" s="12">
        <f>FinalRewards!B12</f>
        <v>630</v>
      </c>
      <c r="AL2" s="12">
        <f>FinalRewards!C12</f>
        <v>630</v>
      </c>
      <c r="AM2" s="13">
        <f>FinalRewards!D12</f>
        <v>0.72</v>
      </c>
      <c r="AN2" s="13">
        <f>FinalRewards!E12</f>
        <v>0.72</v>
      </c>
      <c r="AP2" s="13">
        <f>ActuarialTables!C2</f>
        <v>2.1492999999999998E-3</v>
      </c>
    </row>
    <row r="3" spans="1:42" ht="19.5" customHeight="1">
      <c r="A3" s="20" t="str">
        <f>'FinalTransition-Control'!A3</f>
        <v>HCC</v>
      </c>
      <c r="B3" s="11">
        <f>'FinalTransition-Control'!B3</f>
        <v>0</v>
      </c>
      <c r="C3" s="11">
        <f>'FinalTransition-Control'!C3</f>
        <v>0</v>
      </c>
      <c r="D3" s="8">
        <f>'FinalTransition-Control'!D3</f>
        <v>0.5536162</v>
      </c>
      <c r="E3" s="21">
        <f>'FinalTransition-Control'!E3</f>
        <v>0.4463838</v>
      </c>
      <c r="F3" s="11">
        <f>'FinalTransition-Control'!F3</f>
        <v>0</v>
      </c>
      <c r="G3" s="11">
        <f>'FinalTransition-Control'!G3</f>
        <v>0</v>
      </c>
      <c r="H3" s="21">
        <f>'FinalTransition-Control'!H3</f>
        <v>0</v>
      </c>
      <c r="J3" t="str">
        <f>'FinalTransition-Control'!A13</f>
        <v>False Positive HCC</v>
      </c>
      <c r="K3" s="13">
        <f>'FinalTransition-Control'!B13</f>
        <v>0.15</v>
      </c>
      <c r="M3" t="str">
        <f>'FinalTransition-Control'!A19</f>
        <v>MALSD to HCC for UD</v>
      </c>
      <c r="N3" s="13">
        <f>'FinalTransition-Control'!B19</f>
        <v>0.02</v>
      </c>
      <c r="P3" s="12"/>
      <c r="Q3" s="12" t="str">
        <f>'FinalTransition-Control'!B26</f>
        <v>Death</v>
      </c>
      <c r="R3" s="12">
        <f>'FinalTransition-Control'!C26</f>
        <v>0</v>
      </c>
      <c r="S3" s="12">
        <f>'FinalTransition-Control'!D26</f>
        <v>0</v>
      </c>
      <c r="U3" s="12">
        <f>'FinalTransition-Control'!A41</f>
        <v>0</v>
      </c>
      <c r="V3" s="12" t="str">
        <f>'FinalTransition-Control'!B41</f>
        <v>Death</v>
      </c>
      <c r="W3" s="13">
        <f>'FinalTransition-Control'!C41</f>
        <v>0.02</v>
      </c>
      <c r="X3" s="13">
        <f>'FinalTransition-Control'!D41</f>
        <v>0.02</v>
      </c>
      <c r="Z3" t="str">
        <f>'FinalTransition-Control'!A66</f>
        <v>Intermediate</v>
      </c>
      <c r="AA3" s="13">
        <f>'FinalTransition-Control'!B66</f>
        <v>0.3</v>
      </c>
      <c r="AB3" s="13">
        <f>'FinalTransition-Control'!C66</f>
        <v>0.16799999999999998</v>
      </c>
      <c r="AD3" s="12" t="str">
        <f>FinalRewards!A3</f>
        <v>HCC</v>
      </c>
      <c r="AE3" s="13">
        <f>FinalRewards!B3</f>
        <v>5025</v>
      </c>
      <c r="AF3" s="13">
        <f>FinalRewards!C3</f>
        <v>5025</v>
      </c>
      <c r="AG3" s="13">
        <f>FinalRewards!D3</f>
        <v>0.66900000000000004</v>
      </c>
      <c r="AH3" s="13">
        <f>FinalRewards!E3</f>
        <v>0.69353999999999993</v>
      </c>
      <c r="AJ3" t="str">
        <f>FinalRewards!A13</f>
        <v>HCC intermediate</v>
      </c>
      <c r="AK3" s="12">
        <f>FinalRewards!B13</f>
        <v>630</v>
      </c>
      <c r="AL3" s="12">
        <f>FinalRewards!C13</f>
        <v>630</v>
      </c>
      <c r="AM3" s="13">
        <f>FinalRewards!D13</f>
        <v>0.69</v>
      </c>
      <c r="AN3" s="13">
        <f>FinalRewards!E13</f>
        <v>0.69</v>
      </c>
      <c r="AP3" s="13">
        <f>ActuarialTables!C3</f>
        <v>2.2557999999999996E-3</v>
      </c>
    </row>
    <row r="4" spans="1:42" ht="19.5" customHeight="1">
      <c r="A4" s="20" t="str">
        <f>'FinalTransition-Control'!A4</f>
        <v>Untreated</v>
      </c>
      <c r="B4" s="11">
        <f>'FinalTransition-Control'!B4</f>
        <v>0</v>
      </c>
      <c r="C4" s="11">
        <f>'FinalTransition-Control'!C4</f>
        <v>0</v>
      </c>
      <c r="D4" s="8">
        <f>'FinalTransition-Control'!D4</f>
        <v>0.48743346451928254</v>
      </c>
      <c r="E4" s="11">
        <f>'FinalTransition-Control'!E4</f>
        <v>0</v>
      </c>
      <c r="F4" s="11">
        <f>'FinalTransition-Control'!F4</f>
        <v>0</v>
      </c>
      <c r="G4" s="8">
        <f>'FinalTransition-Control'!G4</f>
        <v>0.51256653548071751</v>
      </c>
      <c r="H4" s="11">
        <f>'FinalTransition-Control'!H4</f>
        <v>0</v>
      </c>
      <c r="J4" t="str">
        <f>'FinalTransition-Control'!A14</f>
        <v>MASLD to Death</v>
      </c>
      <c r="K4" s="13">
        <f>'FinalTransition-Control'!B14</f>
        <v>2.1492999999999998E-3</v>
      </c>
      <c r="M4" t="str">
        <f>'FinalTransition-Control'!A20</f>
        <v>MALSD to HCC for non-cirrhotic</v>
      </c>
      <c r="N4" s="13">
        <f>'FinalTransition-Control'!B20</f>
        <v>4.0000000000000003E-5</v>
      </c>
      <c r="P4" s="12"/>
      <c r="Q4" s="12" t="str">
        <f>'FinalTransition-Control'!B27</f>
        <v>Untreated</v>
      </c>
      <c r="R4" s="13">
        <f>'FinalTransition-Control'!C27</f>
        <v>0.46728999999999998</v>
      </c>
      <c r="S4" s="13">
        <f>'FinalTransition-Control'!D27</f>
        <v>0.46728999999999998</v>
      </c>
      <c r="U4" s="12">
        <f>'FinalTransition-Control'!A42</f>
        <v>0</v>
      </c>
      <c r="V4" s="12">
        <f>'FinalTransition-Control'!B42</f>
        <v>0</v>
      </c>
      <c r="W4" s="12">
        <f>'FinalTransition-Control'!C42</f>
        <v>0</v>
      </c>
      <c r="X4" s="12">
        <f>'FinalTransition-Control'!D42</f>
        <v>0</v>
      </c>
      <c r="Z4" t="str">
        <f>'FinalTransition-Control'!A67</f>
        <v>Late</v>
      </c>
      <c r="AA4" s="13">
        <f>'FinalTransition-Control'!B67</f>
        <v>0.6</v>
      </c>
      <c r="AB4" s="13">
        <f>'FinalTransition-Control'!C67</f>
        <v>0.30599999999999999</v>
      </c>
      <c r="AD4" s="12" t="str">
        <f>FinalRewards!A4</f>
        <v xml:space="preserve">Treated </v>
      </c>
      <c r="AE4" s="13">
        <f>FinalRewards!B4</f>
        <v>104910.49378808102</v>
      </c>
      <c r="AF4" s="13">
        <f>FinalRewards!C4</f>
        <v>83552.585737287445</v>
      </c>
      <c r="AG4" s="13">
        <f>FinalRewards!D4</f>
        <v>0.67268779915400145</v>
      </c>
      <c r="AH4" s="13">
        <f>FinalRewards!E4</f>
        <v>0.69746871711035929</v>
      </c>
      <c r="AJ4" t="str">
        <f>FinalRewards!A14</f>
        <v>HCC late</v>
      </c>
      <c r="AK4" s="12">
        <f>FinalRewards!B14</f>
        <v>630</v>
      </c>
      <c r="AL4" s="12">
        <f>FinalRewards!C14</f>
        <v>630</v>
      </c>
      <c r="AM4" s="13">
        <f>FinalRewards!D14</f>
        <v>0.65</v>
      </c>
      <c r="AN4" s="13">
        <f>FinalRewards!E14</f>
        <v>0.65</v>
      </c>
      <c r="AP4" s="13">
        <f>ActuarialTables!C4</f>
        <v>2.3302999999999996E-3</v>
      </c>
    </row>
    <row r="5" spans="1:42" ht="19.5" customHeight="1">
      <c r="A5" s="20" t="str">
        <f>'FinalTransition-Control'!A5</f>
        <v xml:space="preserve">Treated </v>
      </c>
      <c r="B5" s="11">
        <f>'FinalTransition-Control'!B5</f>
        <v>0</v>
      </c>
      <c r="C5" s="11">
        <f>'FinalTransition-Control'!C5</f>
        <v>0</v>
      </c>
      <c r="D5" s="11">
        <f>'FinalTransition-Control'!D5</f>
        <v>0</v>
      </c>
      <c r="E5" s="8">
        <f>'FinalTransition-Control'!E5</f>
        <v>0.82658636805367935</v>
      </c>
      <c r="F5" s="11">
        <f>'FinalTransition-Control'!F5</f>
        <v>0</v>
      </c>
      <c r="G5" s="8">
        <f>'FinalTransition-Control'!G5</f>
        <v>0.17341363194632062</v>
      </c>
      <c r="H5" s="11">
        <f>'FinalTransition-Control'!H5</f>
        <v>0</v>
      </c>
      <c r="J5" t="str">
        <f>'FinalTransition-Control'!A15</f>
        <v>MALSD to Cirrhosis</v>
      </c>
      <c r="K5" s="13">
        <f>'FinalTransition-Control'!B15</f>
        <v>1.085E-2</v>
      </c>
      <c r="M5" t="str">
        <f>'FinalTransition-Control'!A21</f>
        <v>MALSD to Death for UD</v>
      </c>
      <c r="N5" s="13">
        <f>'FinalTransition-Control'!B21</f>
        <v>3.3999999999999998E-3</v>
      </c>
      <c r="P5" s="12" t="str">
        <f>'FinalTransition-Control'!A28</f>
        <v>Intermediate</v>
      </c>
      <c r="Q5" s="12" t="str">
        <f>'FinalTransition-Control'!B28</f>
        <v>Treated</v>
      </c>
      <c r="R5" s="13">
        <f>'FinalTransition-Control'!C28</f>
        <v>0.53320800000000002</v>
      </c>
      <c r="S5" s="13">
        <f>'FinalTransition-Control'!D28</f>
        <v>0.53320800000000002</v>
      </c>
      <c r="U5" s="12" t="str">
        <f>'FinalTransition-Control'!A43</f>
        <v>Treated After Intermediate</v>
      </c>
      <c r="V5" s="12" t="str">
        <f>'FinalTransition-Control'!B43</f>
        <v>Treated</v>
      </c>
      <c r="W5" s="13">
        <f>'FinalTransition-Control'!C43</f>
        <v>0.96</v>
      </c>
      <c r="X5" s="13">
        <f>'FinalTransition-Control'!D43</f>
        <v>0.96</v>
      </c>
      <c r="AA5" s="13"/>
      <c r="AB5" s="13"/>
      <c r="AD5" s="12" t="str">
        <f>FinalRewards!A5</f>
        <v>Untreated</v>
      </c>
      <c r="AE5" s="12">
        <f>FinalRewards!B5</f>
        <v>69172.015457278889</v>
      </c>
      <c r="AF5" s="12">
        <f>FinalRewards!C5</f>
        <v>59376.851140832499</v>
      </c>
      <c r="AG5" s="13">
        <f>FinalRewards!D5</f>
        <v>0.66602650717229739</v>
      </c>
      <c r="AH5" s="13">
        <f>FinalRewards!E5</f>
        <v>0.68978506996119293</v>
      </c>
      <c r="AK5" s="12"/>
      <c r="AL5" s="12"/>
      <c r="AM5" s="13"/>
      <c r="AN5" s="13"/>
      <c r="AP5" s="13">
        <f>ActuarialTables!C5</f>
        <v>2.4122999999999992E-3</v>
      </c>
    </row>
    <row r="6" spans="1:42" ht="19.5" customHeight="1">
      <c r="A6" s="20" t="str">
        <f>'FinalTransition-Control'!A6</f>
        <v>False Positive HCC</v>
      </c>
      <c r="B6" s="11">
        <f>'FinalTransition-Control'!B6</f>
        <v>0.98213037999999997</v>
      </c>
      <c r="C6" s="11">
        <f>'FinalTransition-Control'!C6</f>
        <v>4.87032E-3</v>
      </c>
      <c r="D6" s="11">
        <f>'FinalTransition-Control'!D6</f>
        <v>0</v>
      </c>
      <c r="E6" s="11">
        <f>'FinalTransition-Control'!E6</f>
        <v>0</v>
      </c>
      <c r="F6" s="11">
        <f>'FinalTransition-Control'!F6</f>
        <v>0</v>
      </c>
      <c r="G6" s="11">
        <f>'FinalTransition-Control'!G6</f>
        <v>2.1492999999999998E-3</v>
      </c>
      <c r="H6" s="11">
        <f>'FinalTransition-Control'!H6</f>
        <v>1.085E-2</v>
      </c>
      <c r="K6" s="13"/>
      <c r="M6" t="str">
        <f>'FinalTransition-Control'!A22</f>
        <v>MALSD to Death for non-cirrhotic</v>
      </c>
      <c r="N6" s="13">
        <f>'FinalTransition-Control'!B22</f>
        <v>1.75E-3</v>
      </c>
      <c r="P6" s="12">
        <f>'FinalTransition-Control'!A29</f>
        <v>0</v>
      </c>
      <c r="Q6" s="12" t="str">
        <f>'FinalTransition-Control'!B29</f>
        <v>Death</v>
      </c>
      <c r="R6" s="12">
        <f>'FinalTransition-Control'!C29</f>
        <v>0</v>
      </c>
      <c r="S6" s="12">
        <f>'FinalTransition-Control'!D29</f>
        <v>0</v>
      </c>
      <c r="U6" s="12">
        <f>'FinalTransition-Control'!A44</f>
        <v>0</v>
      </c>
      <c r="V6" s="12" t="str">
        <f>'FinalTransition-Control'!B44</f>
        <v>Death</v>
      </c>
      <c r="W6" s="13">
        <f>'FinalTransition-Control'!C44</f>
        <v>0.04</v>
      </c>
      <c r="X6" s="13">
        <f>'FinalTransition-Control'!D44</f>
        <v>0.04</v>
      </c>
      <c r="AA6" s="13"/>
      <c r="AB6" s="13"/>
      <c r="AD6" s="12" t="str">
        <f>FinalRewards!A6</f>
        <v>False Positive HCC</v>
      </c>
      <c r="AE6" s="12">
        <f>FinalRewards!B6</f>
        <v>4395</v>
      </c>
      <c r="AF6" s="12">
        <f>FinalRewards!C6</f>
        <v>5445</v>
      </c>
      <c r="AG6" s="13">
        <f>FinalRewards!D6</f>
        <v>0.83306000000000002</v>
      </c>
      <c r="AH6" s="13">
        <f>FinalRewards!E6</f>
        <v>0.79140699999999997</v>
      </c>
      <c r="AK6" s="12"/>
      <c r="AL6" s="12"/>
      <c r="AM6" s="13"/>
      <c r="AN6" s="13"/>
      <c r="AP6" s="13">
        <f>ActuarialTables!C6</f>
        <v>2.4977999999999992E-3</v>
      </c>
    </row>
    <row r="7" spans="1:42" ht="19.5" customHeight="1">
      <c r="A7" s="20" t="str">
        <f>'FinalTransition-Control'!A7</f>
        <v>Death</v>
      </c>
      <c r="B7" s="11">
        <f>'FinalTransition-Control'!B7</f>
        <v>0</v>
      </c>
      <c r="C7" s="11">
        <f>'FinalTransition-Control'!C7</f>
        <v>0</v>
      </c>
      <c r="D7" s="11">
        <f>'FinalTransition-Control'!D7</f>
        <v>0</v>
      </c>
      <c r="E7" s="11">
        <f>'FinalTransition-Control'!E7</f>
        <v>0</v>
      </c>
      <c r="F7" s="11">
        <f>'FinalTransition-Control'!F7</f>
        <v>0</v>
      </c>
      <c r="G7" s="11">
        <f>'FinalTransition-Control'!G7</f>
        <v>1</v>
      </c>
      <c r="H7" s="11">
        <f>'FinalTransition-Control'!H7</f>
        <v>0</v>
      </c>
      <c r="K7" s="13"/>
      <c r="N7" s="13"/>
      <c r="P7" s="12">
        <f>'FinalTransition-Control'!A30</f>
        <v>0</v>
      </c>
      <c r="Q7" s="12" t="str">
        <f>'FinalTransition-Control'!B30</f>
        <v>Untreated</v>
      </c>
      <c r="R7" s="13">
        <f>'FinalTransition-Control'!C30</f>
        <v>0.46679199999999998</v>
      </c>
      <c r="S7" s="13">
        <f>'FinalTransition-Control'!D30</f>
        <v>0.46679199999999998</v>
      </c>
      <c r="U7" s="12">
        <f>'FinalTransition-Control'!A45</f>
        <v>0</v>
      </c>
      <c r="V7" s="12">
        <f>'FinalTransition-Control'!B45</f>
        <v>0</v>
      </c>
      <c r="W7" s="12">
        <f>'FinalTransition-Control'!C45</f>
        <v>0</v>
      </c>
      <c r="X7" s="12">
        <f>'FinalTransition-Control'!D45</f>
        <v>0</v>
      </c>
      <c r="AA7" s="13"/>
      <c r="AB7" s="13"/>
      <c r="AD7" s="12" t="str">
        <f>FinalRewards!A7</f>
        <v>Death</v>
      </c>
      <c r="AE7" s="12">
        <f>FinalRewards!B7</f>
        <v>0</v>
      </c>
      <c r="AF7" s="12">
        <f>FinalRewards!C7</f>
        <v>0</v>
      </c>
      <c r="AG7" s="12">
        <f>FinalRewards!D7</f>
        <v>0</v>
      </c>
      <c r="AH7" s="12">
        <f>FinalRewards!E7</f>
        <v>0</v>
      </c>
      <c r="AK7" s="12"/>
      <c r="AL7" s="12"/>
      <c r="AM7" s="13"/>
      <c r="AN7" s="13"/>
      <c r="AP7" s="13">
        <f>ActuarialTables!C7</f>
        <v>2.5802999999999993E-3</v>
      </c>
    </row>
    <row r="8" spans="1:42" ht="19.5" customHeight="1">
      <c r="A8" s="20" t="str">
        <f>'FinalTransition-Control'!A8</f>
        <v>Cirrhosis</v>
      </c>
      <c r="B8" s="11">
        <f>'FinalTransition-Control'!B8</f>
        <v>0</v>
      </c>
      <c r="C8" s="11">
        <f>'FinalTransition-Control'!C8</f>
        <v>0</v>
      </c>
      <c r="D8" s="11">
        <f>'FinalTransition-Control'!D8</f>
        <v>0</v>
      </c>
      <c r="E8" s="11">
        <f>'FinalTransition-Control'!E8</f>
        <v>0</v>
      </c>
      <c r="F8" s="11">
        <f>'FinalTransition-Control'!F8</f>
        <v>0</v>
      </c>
      <c r="G8" s="11">
        <f>'FinalTransition-Control'!G8</f>
        <v>0</v>
      </c>
      <c r="H8" s="11">
        <f>'FinalTransition-Control'!H8</f>
        <v>1</v>
      </c>
      <c r="K8" s="13"/>
      <c r="N8" s="13"/>
      <c r="P8" s="12" t="str">
        <f>'FinalTransition-Control'!A31</f>
        <v>Late</v>
      </c>
      <c r="Q8" s="12" t="str">
        <f>'FinalTransition-Control'!B31</f>
        <v>Treated</v>
      </c>
      <c r="R8" s="13">
        <f>'FinalTransition-Control'!C31</f>
        <v>0.38858399999999998</v>
      </c>
      <c r="S8" s="13">
        <f>'FinalTransition-Control'!D31</f>
        <v>0.38858399999999998</v>
      </c>
      <c r="U8" s="12" t="str">
        <f>'FinalTransition-Control'!A46</f>
        <v>Treated After Late</v>
      </c>
      <c r="V8" s="12" t="str">
        <f>'FinalTransition-Control'!B46</f>
        <v>Treated</v>
      </c>
      <c r="W8" s="13">
        <f>'FinalTransition-Control'!C46</f>
        <v>0.7</v>
      </c>
      <c r="X8" s="13">
        <f>'FinalTransition-Control'!D46</f>
        <v>0.7</v>
      </c>
      <c r="AA8" s="13"/>
      <c r="AB8" s="13"/>
      <c r="AD8" s="12" t="str">
        <f>FinalRewards!A8</f>
        <v>Cirrhosis</v>
      </c>
      <c r="AE8" s="12">
        <f>FinalRewards!B8</f>
        <v>0</v>
      </c>
      <c r="AF8" s="12">
        <f>FinalRewards!C8</f>
        <v>0</v>
      </c>
      <c r="AG8" s="12">
        <f>FinalRewards!D8</f>
        <v>0</v>
      </c>
      <c r="AH8" s="12">
        <f>FinalRewards!E8</f>
        <v>0</v>
      </c>
      <c r="AK8" s="12"/>
      <c r="AL8" s="12"/>
      <c r="AM8" s="13"/>
      <c r="AN8" s="13"/>
      <c r="AP8" s="13">
        <f>ActuarialTables!C8</f>
        <v>2.6687999999999994E-3</v>
      </c>
    </row>
    <row r="9" spans="1:42" ht="19.5" customHeight="1">
      <c r="B9" s="12"/>
      <c r="C9" s="12"/>
      <c r="D9" s="12"/>
      <c r="E9" s="12"/>
      <c r="F9" s="12"/>
      <c r="G9" s="12"/>
      <c r="H9" s="12"/>
      <c r="K9" s="13"/>
      <c r="N9" s="13"/>
      <c r="P9" s="12">
        <f>'FinalTransition-Control'!A32</f>
        <v>0</v>
      </c>
      <c r="Q9" s="12" t="str">
        <f>'FinalTransition-Control'!B32</f>
        <v>Death</v>
      </c>
      <c r="R9" s="12">
        <f>'FinalTransition-Control'!C32</f>
        <v>0</v>
      </c>
      <c r="S9" s="12">
        <f>'FinalTransition-Control'!D32</f>
        <v>0</v>
      </c>
      <c r="U9" s="12">
        <f>'FinalTransition-Control'!A47</f>
        <v>0</v>
      </c>
      <c r="V9" s="12" t="str">
        <f>'FinalTransition-Control'!B47</f>
        <v>Death</v>
      </c>
      <c r="W9" s="13">
        <f>'FinalTransition-Control'!C47</f>
        <v>0.3</v>
      </c>
      <c r="X9" s="13">
        <f>'FinalTransition-Control'!D47</f>
        <v>0.3</v>
      </c>
      <c r="AA9" s="13"/>
      <c r="AB9" s="13"/>
      <c r="AD9" s="12">
        <f>FinalRewards!A9</f>
        <v>0</v>
      </c>
      <c r="AE9" s="12">
        <f>FinalRewards!B9</f>
        <v>0</v>
      </c>
      <c r="AF9" s="12">
        <f>FinalRewards!C9</f>
        <v>0</v>
      </c>
      <c r="AG9" s="12">
        <f>FinalRewards!D9</f>
        <v>0</v>
      </c>
      <c r="AH9" s="12">
        <f>FinalRewards!E9</f>
        <v>0</v>
      </c>
      <c r="AK9" s="12"/>
      <c r="AL9" s="12"/>
      <c r="AM9" s="13"/>
      <c r="AN9" s="13"/>
      <c r="AP9" s="13">
        <f>ActuarialTables!C9</f>
        <v>2.7592999999999993E-3</v>
      </c>
    </row>
    <row r="10" spans="1:42" ht="19.5" customHeight="1">
      <c r="B10" s="12"/>
      <c r="C10" s="12"/>
      <c r="D10" s="12"/>
      <c r="E10" s="12"/>
      <c r="F10" s="12"/>
      <c r="G10" s="12"/>
      <c r="H10" s="12"/>
      <c r="K10" s="13"/>
      <c r="N10" s="13"/>
      <c r="P10" s="12">
        <f>'FinalTransition-Control'!A33</f>
        <v>0</v>
      </c>
      <c r="Q10" s="12" t="str">
        <f>'FinalTransition-Control'!B33</f>
        <v>Untreated</v>
      </c>
      <c r="R10" s="13">
        <f>'FinalTransition-Control'!C33</f>
        <v>0.61141599999999996</v>
      </c>
      <c r="S10" s="13">
        <f>'FinalTransition-Control'!D33</f>
        <v>0.61141599999999996</v>
      </c>
      <c r="U10" s="12">
        <f>'FinalTransition-Control'!A48</f>
        <v>0</v>
      </c>
      <c r="V10" s="12">
        <f>'FinalTransition-Control'!B48</f>
        <v>0</v>
      </c>
      <c r="W10" s="12">
        <f>'FinalTransition-Control'!C48</f>
        <v>0</v>
      </c>
      <c r="X10" s="12">
        <f>'FinalTransition-Control'!D48</f>
        <v>0</v>
      </c>
      <c r="AA10" s="13"/>
      <c r="AB10" s="13"/>
      <c r="AD10" s="12">
        <f>FinalRewards!A10</f>
        <v>0</v>
      </c>
      <c r="AE10" s="12">
        <f>FinalRewards!B10</f>
        <v>0</v>
      </c>
      <c r="AF10" s="12">
        <f>FinalRewards!C10</f>
        <v>0</v>
      </c>
      <c r="AG10" s="12">
        <f>FinalRewards!D10</f>
        <v>0</v>
      </c>
      <c r="AH10" s="12">
        <f>FinalRewards!E10</f>
        <v>0</v>
      </c>
      <c r="AK10" s="12"/>
      <c r="AL10" s="12"/>
      <c r="AM10" s="13"/>
      <c r="AN10" s="13"/>
      <c r="AP10" s="13">
        <f>ActuarialTables!C10</f>
        <v>2.8467999999999992E-3</v>
      </c>
    </row>
    <row r="11" spans="1:42" ht="19.5" customHeight="1">
      <c r="B11" s="12"/>
      <c r="C11" s="12"/>
      <c r="D11" s="12"/>
      <c r="E11" s="12"/>
      <c r="F11" s="12"/>
      <c r="G11" s="12"/>
      <c r="H11" s="12"/>
      <c r="K11" s="13"/>
      <c r="N11" s="13"/>
      <c r="P11" s="12" t="str">
        <f>'FinalTransition-Control'!A34</f>
        <v>Weighted</v>
      </c>
      <c r="Q11" s="12" t="str">
        <f>'FinalTransition-Control'!B34</f>
        <v>Treated</v>
      </c>
      <c r="R11" s="13">
        <f>'FinalTransition-Control'!C34</f>
        <v>0.4463838</v>
      </c>
      <c r="S11" s="13">
        <f>'FinalTransition-Control'!D34</f>
        <v>0.48869110799999999</v>
      </c>
      <c r="U11" s="12" t="str">
        <f>'FinalTransition-Control'!A49</f>
        <v>Weighted</v>
      </c>
      <c r="V11" s="12" t="str">
        <f>'FinalTransition-Control'!B49</f>
        <v>Treated</v>
      </c>
      <c r="W11" s="13">
        <f>'FinalTransition-Control'!C49</f>
        <v>0.82658636805367935</v>
      </c>
      <c r="X11" s="13">
        <f>'FinalTransition-Control'!D49</f>
        <v>0.90820524984874496</v>
      </c>
      <c r="AA11" s="13"/>
      <c r="AB11" s="13"/>
      <c r="AD11" s="12"/>
      <c r="AE11" s="12"/>
      <c r="AF11" s="12"/>
      <c r="AG11" s="13"/>
      <c r="AH11" s="13"/>
      <c r="AK11" s="12"/>
      <c r="AL11" s="12"/>
      <c r="AM11" s="13"/>
      <c r="AN11" s="13"/>
      <c r="AP11" s="13">
        <f>ActuarialTables!C11</f>
        <v>2.9357999999999988E-3</v>
      </c>
    </row>
    <row r="12" spans="1:42" ht="19.5" customHeight="1">
      <c r="B12" s="12"/>
      <c r="C12" s="12"/>
      <c r="D12" s="12"/>
      <c r="E12" s="12"/>
      <c r="F12" s="12"/>
      <c r="G12" s="12"/>
      <c r="H12" s="12"/>
      <c r="K12" s="13"/>
      <c r="N12" s="13"/>
      <c r="P12" s="12">
        <f>'FinalTransition-Control'!A35</f>
        <v>0</v>
      </c>
      <c r="Q12" s="12" t="str">
        <f>'FinalTransition-Control'!B35</f>
        <v>Death</v>
      </c>
      <c r="R12" s="12">
        <f>'FinalTransition-Control'!C35</f>
        <v>0</v>
      </c>
      <c r="S12" s="12">
        <f>'FinalTransition-Control'!D35</f>
        <v>0</v>
      </c>
      <c r="U12" s="12">
        <f>'FinalTransition-Control'!A50</f>
        <v>0</v>
      </c>
      <c r="V12" s="12" t="str">
        <f>'FinalTransition-Control'!B50</f>
        <v>Death</v>
      </c>
      <c r="W12" s="13">
        <f>'FinalTransition-Control'!C50</f>
        <v>0.17341363194632062</v>
      </c>
      <c r="X12" s="13">
        <f>'FinalTransition-Control'!D50</f>
        <v>9.1794750151255045E-2</v>
      </c>
      <c r="AA12" s="13"/>
      <c r="AB12" s="13"/>
      <c r="AD12" s="12"/>
      <c r="AE12" s="12"/>
      <c r="AF12" s="12"/>
      <c r="AG12" s="13"/>
      <c r="AH12" s="13"/>
      <c r="AK12" s="12"/>
      <c r="AL12" s="12"/>
      <c r="AM12" s="13"/>
      <c r="AN12" s="13"/>
      <c r="AP12" s="13">
        <f>ActuarialTables!C12</f>
        <v>3.0312999999999989E-3</v>
      </c>
    </row>
    <row r="13" spans="1:42" ht="19.5" customHeight="1">
      <c r="B13" s="12"/>
      <c r="C13" s="12"/>
      <c r="D13" s="12"/>
      <c r="E13" s="12"/>
      <c r="F13" s="12"/>
      <c r="G13" s="12"/>
      <c r="H13" s="12"/>
      <c r="K13" s="13"/>
      <c r="N13" s="13"/>
      <c r="P13" s="12">
        <f>'FinalTransition-Control'!A36</f>
        <v>0</v>
      </c>
      <c r="Q13" s="12" t="str">
        <f>'FinalTransition-Control'!B36</f>
        <v>Untreated</v>
      </c>
      <c r="R13" s="13">
        <f>'FinalTransition-Control'!C36</f>
        <v>0.55361619999999989</v>
      </c>
      <c r="S13" s="13">
        <f>'FinalTransition-Control'!D36</f>
        <v>0.51130889199999996</v>
      </c>
      <c r="U13" s="12">
        <f>'FinalTransition-Control'!A51</f>
        <v>0</v>
      </c>
      <c r="V13" s="12">
        <f>'FinalTransition-Control'!B51</f>
        <v>0</v>
      </c>
      <c r="W13" s="12">
        <f>'FinalTransition-Control'!C51</f>
        <v>0</v>
      </c>
      <c r="X13" s="12">
        <f>'FinalTransition-Control'!D51</f>
        <v>0</v>
      </c>
      <c r="AA13" s="13"/>
      <c r="AB13" s="13"/>
      <c r="AD13" s="12"/>
      <c r="AE13" s="12"/>
      <c r="AF13" s="12"/>
      <c r="AG13" s="13"/>
      <c r="AH13" s="13"/>
      <c r="AK13" s="12"/>
      <c r="AL13" s="12"/>
      <c r="AM13" s="13"/>
      <c r="AN13" s="13"/>
      <c r="AP13" s="13">
        <f>ActuarialTables!C13</f>
        <v>3.1312999999999988E-3</v>
      </c>
    </row>
    <row r="14" spans="1:42" ht="19.5" customHeight="1">
      <c r="B14" s="12"/>
      <c r="C14" s="12"/>
      <c r="D14" s="12"/>
      <c r="E14" s="12"/>
      <c r="F14" s="12"/>
      <c r="G14" s="12"/>
      <c r="H14" s="12"/>
      <c r="K14" s="13"/>
      <c r="N14" s="13"/>
      <c r="P14" s="12"/>
      <c r="Q14" s="12"/>
      <c r="R14" s="13"/>
      <c r="S14" s="13"/>
      <c r="U14" s="12"/>
      <c r="V14" s="12"/>
      <c r="W14" s="12"/>
      <c r="X14" s="12"/>
      <c r="AA14" s="13"/>
      <c r="AB14" s="13"/>
      <c r="AD14" s="12"/>
      <c r="AE14" s="12"/>
      <c r="AF14" s="12"/>
      <c r="AG14" s="13"/>
      <c r="AH14" s="13"/>
      <c r="AK14" s="12"/>
      <c r="AL14" s="12"/>
      <c r="AM14" s="13"/>
      <c r="AN14" s="13"/>
      <c r="AP14" s="13">
        <f>ActuarialTables!C14</f>
        <v>3.2292999999999988E-3</v>
      </c>
    </row>
    <row r="15" spans="1:42" ht="19.5" customHeight="1">
      <c r="B15" s="12"/>
      <c r="C15" s="12"/>
      <c r="D15" s="12"/>
      <c r="E15" s="12"/>
      <c r="F15" s="12"/>
      <c r="G15" s="12"/>
      <c r="H15" s="12"/>
      <c r="K15" s="13"/>
      <c r="N15" s="13"/>
      <c r="P15" s="12"/>
      <c r="Q15" s="12"/>
      <c r="R15" s="13"/>
      <c r="S15" s="13"/>
      <c r="U15" s="12"/>
      <c r="V15" s="12"/>
      <c r="W15" s="12"/>
      <c r="X15" s="12"/>
      <c r="AA15" s="13"/>
      <c r="AB15" s="13"/>
      <c r="AD15" s="12"/>
      <c r="AE15" s="12"/>
      <c r="AF15" s="12"/>
      <c r="AG15" s="13"/>
      <c r="AH15" s="13"/>
      <c r="AK15" s="12"/>
      <c r="AL15" s="12"/>
      <c r="AM15" s="13"/>
      <c r="AN15" s="13"/>
      <c r="AP15" s="13">
        <f>ActuarialTables!C15</f>
        <v>3.3277999999999988E-3</v>
      </c>
    </row>
    <row r="16" spans="1:42" ht="19.5" customHeight="1">
      <c r="B16" s="12"/>
      <c r="C16" s="12"/>
      <c r="D16" s="12"/>
      <c r="E16" s="12"/>
      <c r="F16" s="12"/>
      <c r="G16" s="12"/>
      <c r="H16" s="12"/>
      <c r="K16" s="13"/>
      <c r="N16" s="13"/>
      <c r="P16" s="12"/>
      <c r="Q16" s="12"/>
      <c r="R16" s="13"/>
      <c r="S16" s="13"/>
      <c r="U16" s="12"/>
      <c r="V16" s="12"/>
      <c r="W16" s="12"/>
      <c r="X16" s="12"/>
      <c r="AA16" s="13"/>
      <c r="AB16" s="13"/>
      <c r="AD16" s="12"/>
      <c r="AE16" s="12"/>
      <c r="AF16" s="12"/>
      <c r="AG16" s="13"/>
      <c r="AH16" s="13"/>
      <c r="AK16" s="12"/>
      <c r="AL16" s="12"/>
      <c r="AM16" s="13"/>
      <c r="AN16" s="13"/>
      <c r="AP16" s="13">
        <f>ActuarialTables!C16</f>
        <v>3.4282999999999987E-3</v>
      </c>
    </row>
    <row r="17" spans="2:42" ht="19.5" customHeight="1">
      <c r="B17" s="12"/>
      <c r="C17" s="12"/>
      <c r="D17" s="12"/>
      <c r="E17" s="12"/>
      <c r="F17" s="12"/>
      <c r="G17" s="12"/>
      <c r="H17" s="12"/>
      <c r="K17" s="13"/>
      <c r="N17" s="13"/>
      <c r="P17" s="12"/>
      <c r="Q17" s="12"/>
      <c r="R17" s="13"/>
      <c r="S17" s="13"/>
      <c r="U17" s="12"/>
      <c r="V17" s="12"/>
      <c r="W17" s="12"/>
      <c r="X17" s="12"/>
      <c r="AA17" s="13"/>
      <c r="AB17" s="13"/>
      <c r="AD17" s="12"/>
      <c r="AE17" s="12"/>
      <c r="AF17" s="12"/>
      <c r="AG17" s="13"/>
      <c r="AH17" s="13"/>
      <c r="AK17" s="12"/>
      <c r="AL17" s="12"/>
      <c r="AM17" s="13"/>
      <c r="AN17" s="13"/>
      <c r="AP17" s="13">
        <f>ActuarialTables!C17</f>
        <v>3.5222999999999986E-3</v>
      </c>
    </row>
    <row r="18" spans="2:42" ht="19.5" customHeight="1">
      <c r="B18" s="12"/>
      <c r="C18" s="12"/>
      <c r="D18" s="12"/>
      <c r="E18" s="12"/>
      <c r="F18" s="12"/>
      <c r="G18" s="12"/>
      <c r="H18" s="12"/>
      <c r="K18" s="13"/>
      <c r="N18" s="13"/>
      <c r="P18" s="12"/>
      <c r="Q18" s="12"/>
      <c r="R18" s="13"/>
      <c r="S18" s="13"/>
      <c r="U18" s="12"/>
      <c r="V18" s="12"/>
      <c r="W18" s="12"/>
      <c r="X18" s="12"/>
      <c r="AA18" s="13"/>
      <c r="AB18" s="13"/>
      <c r="AD18" s="12"/>
      <c r="AE18" s="12"/>
      <c r="AF18" s="12"/>
      <c r="AG18" s="13"/>
      <c r="AH18" s="13"/>
      <c r="AK18" s="12"/>
      <c r="AL18" s="12"/>
      <c r="AM18" s="13"/>
      <c r="AN18" s="13"/>
      <c r="AP18" s="13">
        <f>ActuarialTables!C18</f>
        <v>3.6097999999999989E-3</v>
      </c>
    </row>
    <row r="19" spans="2:42" ht="19.5" customHeight="1">
      <c r="B19" s="12"/>
      <c r="C19" s="12"/>
      <c r="D19" s="12"/>
      <c r="E19" s="12"/>
      <c r="F19" s="12"/>
      <c r="G19" s="12"/>
      <c r="H19" s="12"/>
      <c r="K19" s="13"/>
      <c r="N19" s="13"/>
      <c r="P19" s="12"/>
      <c r="Q19" s="12"/>
      <c r="R19" s="13"/>
      <c r="S19" s="13"/>
      <c r="U19" s="12"/>
      <c r="V19" s="12"/>
      <c r="W19" s="12"/>
      <c r="X19" s="12"/>
      <c r="AA19" s="13"/>
      <c r="AB19" s="13"/>
      <c r="AD19" s="12"/>
      <c r="AE19" s="12"/>
      <c r="AF19" s="12"/>
      <c r="AG19" s="13"/>
      <c r="AH19" s="13"/>
      <c r="AK19" s="12"/>
      <c r="AL19" s="12"/>
      <c r="AM19" s="13"/>
      <c r="AN19" s="13"/>
      <c r="AP19" s="13">
        <f>ActuarialTables!C19</f>
        <v>3.6992999999999987E-3</v>
      </c>
    </row>
    <row r="20" spans="2:42" ht="19.5" customHeight="1">
      <c r="B20" s="12"/>
      <c r="C20" s="12"/>
      <c r="D20" s="12"/>
      <c r="E20" s="12"/>
      <c r="F20" s="12"/>
      <c r="G20" s="12"/>
      <c r="H20" s="12"/>
      <c r="K20" s="13"/>
      <c r="N20" s="13"/>
      <c r="P20" s="12"/>
      <c r="Q20" s="12"/>
      <c r="R20" s="13"/>
      <c r="S20" s="13"/>
      <c r="U20" s="12"/>
      <c r="V20" s="12"/>
      <c r="W20" s="12"/>
      <c r="X20" s="12"/>
      <c r="AA20" s="13"/>
      <c r="AB20" s="13"/>
      <c r="AD20" s="12"/>
      <c r="AE20" s="12"/>
      <c r="AF20" s="12"/>
      <c r="AG20" s="13"/>
      <c r="AH20" s="13"/>
      <c r="AK20" s="12"/>
      <c r="AL20" s="12"/>
      <c r="AM20" s="13"/>
      <c r="AN20" s="13"/>
      <c r="AP20" s="13">
        <f>ActuarialTables!C20</f>
        <v>3.7907999999999987E-3</v>
      </c>
    </row>
    <row r="21" spans="2:42" ht="19.5" customHeight="1">
      <c r="B21" s="12"/>
      <c r="C21" s="12"/>
      <c r="D21" s="12"/>
      <c r="E21" s="12"/>
      <c r="F21" s="12"/>
      <c r="G21" s="12"/>
      <c r="H21" s="12"/>
      <c r="K21" s="13"/>
      <c r="N21" s="13"/>
      <c r="P21" s="12"/>
      <c r="Q21" s="12"/>
      <c r="R21" s="13"/>
      <c r="S21" s="13"/>
      <c r="U21" s="12"/>
      <c r="V21" s="12"/>
      <c r="W21" s="12"/>
      <c r="X21" s="12"/>
      <c r="AA21" s="13"/>
      <c r="AB21" s="13"/>
      <c r="AD21" s="12"/>
      <c r="AE21" s="12"/>
      <c r="AF21" s="12"/>
      <c r="AG21" s="13"/>
      <c r="AH21" s="13"/>
      <c r="AK21" s="12"/>
      <c r="AL21" s="12"/>
      <c r="AM21" s="13"/>
      <c r="AN21" s="13"/>
      <c r="AP21" s="13">
        <f>ActuarialTables!C21</f>
        <v>3.8972999999999989E-3</v>
      </c>
    </row>
    <row r="22" spans="2:42" ht="19.5" customHeight="1">
      <c r="B22" s="12"/>
      <c r="C22" s="12"/>
      <c r="D22" s="12"/>
      <c r="E22" s="12"/>
      <c r="F22" s="12"/>
      <c r="G22" s="12"/>
      <c r="H22" s="12"/>
      <c r="K22" s="13"/>
      <c r="N22" s="13"/>
      <c r="P22" s="12"/>
      <c r="Q22" s="12"/>
      <c r="R22" s="13"/>
      <c r="S22" s="13"/>
      <c r="U22" s="12"/>
      <c r="V22" s="12"/>
      <c r="W22" s="12"/>
      <c r="X22" s="12"/>
      <c r="AA22" s="13"/>
      <c r="AB22" s="13"/>
      <c r="AD22" s="12"/>
      <c r="AE22" s="12"/>
      <c r="AF22" s="12"/>
      <c r="AG22" s="13"/>
      <c r="AH22" s="13"/>
      <c r="AK22" s="12"/>
      <c r="AL22" s="12"/>
      <c r="AM22" s="13"/>
      <c r="AN22" s="13"/>
      <c r="AP22" s="13">
        <f>ActuarialTables!C22</f>
        <v>4.0242999999999989E-3</v>
      </c>
    </row>
    <row r="23" spans="2:42" ht="19.5" customHeight="1">
      <c r="B23" s="12"/>
      <c r="C23" s="12"/>
      <c r="D23" s="12"/>
      <c r="E23" s="12"/>
      <c r="F23" s="12"/>
      <c r="G23" s="12"/>
      <c r="H23" s="12"/>
      <c r="K23" s="13"/>
      <c r="N23" s="13"/>
      <c r="P23" s="12"/>
      <c r="Q23" s="12"/>
      <c r="R23" s="13"/>
      <c r="S23" s="13"/>
      <c r="U23" s="12"/>
      <c r="V23" s="12"/>
      <c r="W23" s="12"/>
      <c r="X23" s="12"/>
      <c r="AA23" s="13"/>
      <c r="AB23" s="13"/>
      <c r="AD23" s="12"/>
      <c r="AE23" s="12"/>
      <c r="AF23" s="12"/>
      <c r="AG23" s="13"/>
      <c r="AH23" s="13"/>
      <c r="AK23" s="12"/>
      <c r="AL23" s="12"/>
      <c r="AM23" s="13"/>
      <c r="AN23" s="13"/>
      <c r="AP23" s="13">
        <f>ActuarialTables!C23</f>
        <v>4.1642999999999993E-3</v>
      </c>
    </row>
    <row r="24" spans="2:42" ht="19.5" customHeight="1">
      <c r="B24" s="12"/>
      <c r="C24" s="12"/>
      <c r="D24" s="12"/>
      <c r="E24" s="12"/>
      <c r="F24" s="12"/>
      <c r="G24" s="12"/>
      <c r="H24" s="12"/>
      <c r="K24" s="13"/>
      <c r="N24" s="13"/>
      <c r="P24" s="12"/>
      <c r="Q24" s="12"/>
      <c r="R24" s="13"/>
      <c r="S24" s="13"/>
      <c r="U24" s="12"/>
      <c r="V24" s="12"/>
      <c r="W24" s="12"/>
      <c r="X24" s="12"/>
      <c r="AA24" s="13"/>
      <c r="AB24" s="13"/>
      <c r="AD24" s="12"/>
      <c r="AE24" s="12"/>
      <c r="AF24" s="12"/>
      <c r="AG24" s="13"/>
      <c r="AH24" s="13"/>
      <c r="AK24" s="12"/>
      <c r="AL24" s="12"/>
      <c r="AM24" s="13"/>
      <c r="AN24" s="13"/>
      <c r="AP24" s="13">
        <f>ActuarialTables!C24</f>
        <v>4.3132999999999991E-3</v>
      </c>
    </row>
    <row r="25" spans="2:42" ht="19.5" customHeight="1">
      <c r="B25" s="12"/>
      <c r="C25" s="12"/>
      <c r="D25" s="12"/>
      <c r="E25" s="12"/>
      <c r="F25" s="12"/>
      <c r="G25" s="12"/>
      <c r="H25" s="12"/>
      <c r="K25" s="13"/>
      <c r="N25" s="13"/>
      <c r="P25" s="12"/>
      <c r="Q25" s="12"/>
      <c r="R25" s="13"/>
      <c r="S25" s="13"/>
      <c r="U25" s="12"/>
      <c r="V25" s="12"/>
      <c r="W25" s="12"/>
      <c r="X25" s="12"/>
      <c r="AA25" s="13"/>
      <c r="AB25" s="13"/>
      <c r="AD25" s="12"/>
      <c r="AE25" s="12"/>
      <c r="AF25" s="12"/>
      <c r="AG25" s="13"/>
      <c r="AH25" s="13"/>
      <c r="AK25" s="12"/>
      <c r="AL25" s="12"/>
      <c r="AM25" s="13"/>
      <c r="AN25" s="13"/>
      <c r="AP25" s="13">
        <f>ActuarialTables!C25</f>
        <v>4.4702999999999982E-3</v>
      </c>
    </row>
    <row r="26" spans="2:42" ht="17.25" customHeight="1">
      <c r="B26" s="12"/>
      <c r="C26" s="12"/>
      <c r="D26" s="12"/>
      <c r="E26" s="12"/>
      <c r="F26" s="12"/>
      <c r="G26" s="12"/>
      <c r="H26" s="12"/>
      <c r="K26" s="13"/>
      <c r="N26" s="13"/>
      <c r="P26" s="12"/>
      <c r="Q26" s="12"/>
      <c r="R26" s="13"/>
      <c r="S26" s="13"/>
      <c r="U26" s="12"/>
      <c r="V26" s="12"/>
      <c r="W26" s="12"/>
      <c r="X26" s="12"/>
      <c r="AA26" s="13"/>
      <c r="AB26" s="13"/>
      <c r="AD26" s="12"/>
      <c r="AE26" s="12"/>
      <c r="AF26" s="12"/>
      <c r="AG26" s="13"/>
      <c r="AH26" s="13"/>
      <c r="AK26" s="12"/>
      <c r="AL26" s="12"/>
      <c r="AM26" s="13"/>
      <c r="AN26" s="13"/>
      <c r="AP26" s="13">
        <f>ActuarialTables!C26</f>
        <v>4.6377999999999983E-3</v>
      </c>
    </row>
    <row r="27" spans="2:42" ht="17.25" customHeight="1">
      <c r="B27" s="12"/>
      <c r="C27" s="12"/>
      <c r="D27" s="12"/>
      <c r="E27" s="12"/>
      <c r="F27" s="12"/>
      <c r="G27" s="12"/>
      <c r="H27" s="12"/>
      <c r="K27" s="13"/>
      <c r="N27" s="13"/>
      <c r="P27" s="12"/>
      <c r="Q27" s="12"/>
      <c r="R27" s="13"/>
      <c r="S27" s="13"/>
      <c r="U27" s="12"/>
      <c r="V27" s="12"/>
      <c r="W27" s="12"/>
      <c r="X27" s="12"/>
      <c r="AA27" s="13"/>
      <c r="AB27" s="13"/>
      <c r="AD27" s="12"/>
      <c r="AE27" s="12"/>
      <c r="AF27" s="12"/>
      <c r="AG27" s="13"/>
      <c r="AH27" s="13"/>
      <c r="AK27" s="12"/>
      <c r="AL27" s="12"/>
      <c r="AM27" s="13"/>
      <c r="AN27" s="13"/>
      <c r="AP27" s="13">
        <f>ActuarialTables!C27</f>
        <v>4.7997999999999982E-3</v>
      </c>
    </row>
    <row r="28" spans="2:42" ht="17.25" customHeight="1">
      <c r="B28" s="12"/>
      <c r="C28" s="12"/>
      <c r="D28" s="12"/>
      <c r="E28" s="12"/>
      <c r="F28" s="12"/>
      <c r="G28" s="12"/>
      <c r="H28" s="12"/>
      <c r="K28" s="13"/>
      <c r="N28" s="13"/>
      <c r="P28" s="12"/>
      <c r="Q28" s="12"/>
      <c r="R28" s="13"/>
      <c r="S28" s="13"/>
      <c r="U28" s="12"/>
      <c r="V28" s="12"/>
      <c r="W28" s="12"/>
      <c r="X28" s="12"/>
      <c r="AA28" s="13"/>
      <c r="AB28" s="13"/>
      <c r="AD28" s="12"/>
      <c r="AE28" s="12"/>
      <c r="AF28" s="12"/>
      <c r="AG28" s="13"/>
      <c r="AH28" s="13"/>
      <c r="AK28" s="12"/>
      <c r="AL28" s="12"/>
      <c r="AM28" s="13"/>
      <c r="AN28" s="13"/>
      <c r="AP28" s="13">
        <f>ActuarialTables!C28</f>
        <v>4.9712999999999979E-3</v>
      </c>
    </row>
    <row r="29" spans="2:42" ht="17.25" customHeight="1">
      <c r="B29" s="12"/>
      <c r="C29" s="12"/>
      <c r="D29" s="12"/>
      <c r="E29" s="12"/>
      <c r="F29" s="12"/>
      <c r="G29" s="12"/>
      <c r="H29" s="12"/>
      <c r="K29" s="13"/>
      <c r="N29" s="13"/>
      <c r="P29" s="12"/>
      <c r="Q29" s="12"/>
      <c r="R29" s="13"/>
      <c r="S29" s="13"/>
      <c r="U29" s="12"/>
      <c r="V29" s="12"/>
      <c r="W29" s="12"/>
      <c r="X29" s="12"/>
      <c r="AA29" s="13"/>
      <c r="AB29" s="13"/>
      <c r="AD29" s="12"/>
      <c r="AE29" s="12"/>
      <c r="AF29" s="12"/>
      <c r="AG29" s="13"/>
      <c r="AH29" s="13"/>
      <c r="AK29" s="12"/>
      <c r="AL29" s="12"/>
      <c r="AM29" s="13"/>
      <c r="AN29" s="13"/>
      <c r="AP29" s="13">
        <f>ActuarialTables!C29</f>
        <v>5.1717999999999972E-3</v>
      </c>
    </row>
    <row r="30" spans="2:42" ht="17.25" customHeight="1">
      <c r="B30" s="12"/>
      <c r="C30" s="12"/>
      <c r="D30" s="12"/>
      <c r="E30" s="12"/>
      <c r="F30" s="12"/>
      <c r="G30" s="12"/>
      <c r="H30" s="12"/>
      <c r="K30" s="13"/>
      <c r="N30" s="13"/>
      <c r="P30" s="12"/>
      <c r="Q30" s="12"/>
      <c r="R30" s="13"/>
      <c r="S30" s="13"/>
      <c r="U30" s="12"/>
      <c r="V30" s="12"/>
      <c r="W30" s="12"/>
      <c r="X30" s="12"/>
      <c r="AA30" s="13"/>
      <c r="AB30" s="13"/>
      <c r="AD30" s="12"/>
      <c r="AE30" s="12"/>
      <c r="AF30" s="12"/>
      <c r="AG30" s="13"/>
      <c r="AH30" s="13"/>
      <c r="AK30" s="12"/>
      <c r="AL30" s="12"/>
      <c r="AM30" s="13"/>
      <c r="AN30" s="13"/>
      <c r="AP30" s="13">
        <f>ActuarialTables!C30</f>
        <v>5.4192999999999967E-3</v>
      </c>
    </row>
    <row r="31" spans="2:42" ht="17.25" customHeight="1">
      <c r="B31" s="12"/>
      <c r="C31" s="12"/>
      <c r="D31" s="12"/>
      <c r="E31" s="12"/>
      <c r="F31" s="12"/>
      <c r="G31" s="12"/>
      <c r="H31" s="12"/>
      <c r="K31" s="13"/>
      <c r="N31" s="13"/>
      <c r="P31" s="12"/>
      <c r="Q31" s="12"/>
      <c r="R31" s="13"/>
      <c r="S31" s="13"/>
      <c r="U31" s="12"/>
      <c r="V31" s="12"/>
      <c r="W31" s="12"/>
      <c r="X31" s="12"/>
      <c r="AA31" s="13"/>
      <c r="AB31" s="13"/>
      <c r="AD31" s="12"/>
      <c r="AE31" s="12"/>
      <c r="AF31" s="12"/>
      <c r="AG31" s="13"/>
      <c r="AH31" s="13"/>
      <c r="AK31" s="12"/>
      <c r="AL31" s="12"/>
      <c r="AM31" s="13"/>
      <c r="AN31" s="13"/>
      <c r="AP31" s="13">
        <f>ActuarialTables!C31</f>
        <v>5.6992999999999974E-3</v>
      </c>
    </row>
    <row r="32" spans="2:42" ht="17.25" customHeight="1">
      <c r="B32" s="12"/>
      <c r="C32" s="12"/>
      <c r="D32" s="12"/>
      <c r="E32" s="12"/>
      <c r="F32" s="12"/>
      <c r="G32" s="12"/>
      <c r="H32" s="12"/>
      <c r="K32" s="13"/>
      <c r="N32" s="13"/>
      <c r="P32" s="12"/>
      <c r="Q32" s="12"/>
      <c r="R32" s="13"/>
      <c r="S32" s="13"/>
      <c r="U32" s="12"/>
      <c r="V32" s="12"/>
      <c r="W32" s="12"/>
      <c r="X32" s="12"/>
      <c r="AA32" s="13"/>
      <c r="AB32" s="13"/>
      <c r="AD32" s="12"/>
      <c r="AE32" s="12"/>
      <c r="AF32" s="12"/>
      <c r="AG32" s="13"/>
      <c r="AH32" s="13"/>
      <c r="AK32" s="12"/>
      <c r="AL32" s="12"/>
      <c r="AM32" s="13"/>
      <c r="AN32" s="13"/>
      <c r="AP32" s="13">
        <f>ActuarialTables!C32</f>
        <v>6.0217999999999973E-3</v>
      </c>
    </row>
    <row r="33" spans="2:42" ht="17.25" customHeight="1">
      <c r="B33" s="12"/>
      <c r="C33" s="12"/>
      <c r="D33" s="12"/>
      <c r="E33" s="12"/>
      <c r="F33" s="12"/>
      <c r="G33" s="12"/>
      <c r="H33" s="12"/>
      <c r="K33" s="13"/>
      <c r="N33" s="13"/>
      <c r="P33" s="12"/>
      <c r="Q33" s="12"/>
      <c r="R33" s="13"/>
      <c r="S33" s="13"/>
      <c r="U33" s="12"/>
      <c r="V33" s="12"/>
      <c r="W33" s="12"/>
      <c r="X33" s="12"/>
      <c r="AA33" s="13"/>
      <c r="AB33" s="13"/>
      <c r="AD33" s="12"/>
      <c r="AE33" s="12"/>
      <c r="AF33" s="12"/>
      <c r="AG33" s="13"/>
      <c r="AH33" s="13"/>
      <c r="AK33" s="12"/>
      <c r="AL33" s="12"/>
      <c r="AM33" s="13"/>
      <c r="AN33" s="13"/>
      <c r="AP33" s="13">
        <f>ActuarialTables!C33</f>
        <v>6.3617999999999973E-3</v>
      </c>
    </row>
    <row r="34" spans="2:42" ht="17.25" customHeight="1">
      <c r="B34" s="12"/>
      <c r="C34" s="12"/>
      <c r="D34" s="12"/>
      <c r="E34" s="12"/>
      <c r="F34" s="12"/>
      <c r="G34" s="12"/>
      <c r="H34" s="12"/>
      <c r="K34" s="13"/>
      <c r="N34" s="13"/>
      <c r="P34" s="12"/>
      <c r="Q34" s="12"/>
      <c r="R34" s="13"/>
      <c r="S34" s="13"/>
      <c r="U34" s="12"/>
      <c r="V34" s="12"/>
      <c r="W34" s="12"/>
      <c r="X34" s="12"/>
      <c r="AA34" s="13"/>
      <c r="AB34" s="13"/>
      <c r="AD34" s="12"/>
      <c r="AE34" s="12"/>
      <c r="AF34" s="12"/>
      <c r="AG34" s="13"/>
      <c r="AH34" s="13"/>
      <c r="AK34" s="12"/>
      <c r="AL34" s="12"/>
      <c r="AM34" s="13"/>
      <c r="AN34" s="13"/>
      <c r="AP34" s="13">
        <f>ActuarialTables!C34</f>
        <v>6.7312999999999974E-3</v>
      </c>
    </row>
    <row r="35" spans="2:42" ht="17.25" customHeight="1">
      <c r="B35" s="12"/>
      <c r="C35" s="12"/>
      <c r="D35" s="12"/>
      <c r="E35" s="12"/>
      <c r="F35" s="12"/>
      <c r="G35" s="12"/>
      <c r="H35" s="12"/>
      <c r="K35" s="13"/>
      <c r="N35" s="13"/>
      <c r="P35" s="12"/>
      <c r="Q35" s="12"/>
      <c r="R35" s="13"/>
      <c r="S35" s="13"/>
      <c r="U35" s="12"/>
      <c r="V35" s="12"/>
      <c r="W35" s="12"/>
      <c r="X35" s="12"/>
      <c r="AA35" s="13"/>
      <c r="AB35" s="13"/>
      <c r="AD35" s="12"/>
      <c r="AE35" s="12"/>
      <c r="AF35" s="12"/>
      <c r="AG35" s="13"/>
      <c r="AH35" s="13"/>
      <c r="AK35" s="12"/>
      <c r="AL35" s="12"/>
      <c r="AM35" s="13"/>
      <c r="AN35" s="13"/>
      <c r="AP35" s="13">
        <f>ActuarialTables!C35</f>
        <v>7.1267999999999974E-3</v>
      </c>
    </row>
    <row r="36" spans="2:42" ht="17.25" customHeight="1">
      <c r="B36" s="12"/>
      <c r="C36" s="12"/>
      <c r="D36" s="12"/>
      <c r="E36" s="12"/>
      <c r="F36" s="12"/>
      <c r="G36" s="12"/>
      <c r="H36" s="12"/>
      <c r="K36" s="13"/>
      <c r="N36" s="13"/>
      <c r="P36" s="12"/>
      <c r="Q36" s="12"/>
      <c r="R36" s="13"/>
      <c r="S36" s="13"/>
      <c r="U36" s="12"/>
      <c r="V36" s="12"/>
      <c r="W36" s="12"/>
      <c r="X36" s="12"/>
      <c r="AA36" s="13"/>
      <c r="AB36" s="13"/>
      <c r="AD36" s="12"/>
      <c r="AE36" s="12"/>
      <c r="AF36" s="12"/>
      <c r="AG36" s="13"/>
      <c r="AH36" s="13"/>
      <c r="AK36" s="12"/>
      <c r="AL36" s="12"/>
      <c r="AM36" s="13"/>
      <c r="AN36" s="13"/>
      <c r="AP36" s="13">
        <f>ActuarialTables!C36</f>
        <v>7.5752999999999966E-3</v>
      </c>
    </row>
    <row r="37" spans="2:42" ht="17.25" customHeight="1">
      <c r="B37" s="12"/>
      <c r="C37" s="12"/>
      <c r="D37" s="12"/>
      <c r="E37" s="12"/>
      <c r="F37" s="12"/>
      <c r="G37" s="12"/>
      <c r="H37" s="12"/>
      <c r="K37" s="13"/>
      <c r="N37" s="13"/>
      <c r="P37" s="12"/>
      <c r="Q37" s="12"/>
      <c r="R37" s="13"/>
      <c r="S37" s="13"/>
      <c r="U37" s="12"/>
      <c r="V37" s="12"/>
      <c r="W37" s="12"/>
      <c r="X37" s="12"/>
      <c r="AA37" s="13"/>
      <c r="AB37" s="13"/>
      <c r="AD37" s="12"/>
      <c r="AE37" s="12"/>
      <c r="AF37" s="12"/>
      <c r="AG37" s="13"/>
      <c r="AH37" s="13"/>
      <c r="AK37" s="12"/>
      <c r="AL37" s="12"/>
      <c r="AM37" s="13"/>
      <c r="AN37" s="13"/>
      <c r="AP37" s="13">
        <f>ActuarialTables!C37</f>
        <v>8.0562999999999971E-3</v>
      </c>
    </row>
    <row r="38" spans="2:42" ht="17.25" customHeight="1">
      <c r="B38" s="12"/>
      <c r="C38" s="12"/>
      <c r="D38" s="12"/>
      <c r="E38" s="12"/>
      <c r="F38" s="12"/>
      <c r="G38" s="12"/>
      <c r="H38" s="12"/>
      <c r="K38" s="13"/>
      <c r="N38" s="13"/>
      <c r="P38" s="12"/>
      <c r="Q38" s="12"/>
      <c r="R38" s="13"/>
      <c r="S38" s="13"/>
      <c r="U38" s="12"/>
      <c r="V38" s="12"/>
      <c r="W38" s="12"/>
      <c r="X38" s="12"/>
      <c r="AA38" s="13"/>
      <c r="AB38" s="13"/>
      <c r="AD38" s="12"/>
      <c r="AE38" s="12"/>
      <c r="AF38" s="12"/>
      <c r="AG38" s="13"/>
      <c r="AH38" s="13"/>
      <c r="AK38" s="12"/>
      <c r="AL38" s="12"/>
      <c r="AM38" s="13"/>
      <c r="AN38" s="13"/>
      <c r="AP38" s="13">
        <f>ActuarialTables!C38</f>
        <v>8.5927999999999977E-3</v>
      </c>
    </row>
    <row r="39" spans="2:42" ht="17.25" customHeight="1">
      <c r="B39" s="12"/>
      <c r="C39" s="12"/>
      <c r="D39" s="12"/>
      <c r="E39" s="12"/>
      <c r="F39" s="12"/>
      <c r="G39" s="12"/>
      <c r="H39" s="12"/>
      <c r="K39" s="13"/>
      <c r="N39" s="13"/>
      <c r="P39" s="12"/>
      <c r="Q39" s="12"/>
      <c r="R39" s="13"/>
      <c r="S39" s="13"/>
      <c r="U39" s="12"/>
      <c r="V39" s="12"/>
      <c r="W39" s="12"/>
      <c r="X39" s="12"/>
      <c r="AA39" s="13"/>
      <c r="AB39" s="13"/>
      <c r="AD39" s="12"/>
      <c r="AE39" s="12"/>
      <c r="AF39" s="12"/>
      <c r="AG39" s="13"/>
      <c r="AH39" s="13"/>
      <c r="AK39" s="12"/>
      <c r="AL39" s="12"/>
      <c r="AM39" s="13"/>
      <c r="AN39" s="13"/>
      <c r="AP39" s="13">
        <f>ActuarialTables!C39</f>
        <v>9.190799999999999E-3</v>
      </c>
    </row>
    <row r="40" spans="2:42" ht="17.25" customHeight="1">
      <c r="B40" s="12"/>
      <c r="C40" s="12"/>
      <c r="D40" s="12"/>
      <c r="E40" s="12"/>
      <c r="F40" s="12"/>
      <c r="G40" s="12"/>
      <c r="H40" s="12"/>
      <c r="K40" s="13"/>
      <c r="N40" s="13"/>
      <c r="P40" s="12"/>
      <c r="Q40" s="12"/>
      <c r="R40" s="13"/>
      <c r="S40" s="13"/>
      <c r="U40" s="12"/>
      <c r="V40" s="12"/>
      <c r="W40" s="12"/>
      <c r="X40" s="12"/>
      <c r="AA40" s="13"/>
      <c r="AB40" s="13"/>
      <c r="AD40" s="12"/>
      <c r="AE40" s="12"/>
      <c r="AF40" s="12"/>
      <c r="AG40" s="13"/>
      <c r="AH40" s="13"/>
      <c r="AK40" s="12"/>
      <c r="AL40" s="12"/>
      <c r="AM40" s="13"/>
      <c r="AN40" s="13"/>
      <c r="AP40" s="13">
        <f>ActuarialTables!C40</f>
        <v>9.836799999999998E-3</v>
      </c>
    </row>
    <row r="41" spans="2:42" ht="17.25" customHeight="1">
      <c r="B41" s="12"/>
      <c r="C41" s="12"/>
      <c r="D41" s="12"/>
      <c r="E41" s="12"/>
      <c r="F41" s="12"/>
      <c r="G41" s="12"/>
      <c r="H41" s="12"/>
      <c r="K41" s="13"/>
      <c r="N41" s="13"/>
      <c r="P41" s="12"/>
      <c r="Q41" s="12"/>
      <c r="R41" s="13"/>
      <c r="S41" s="13"/>
      <c r="U41" s="12"/>
      <c r="V41" s="12"/>
      <c r="W41" s="12"/>
      <c r="X41" s="12"/>
      <c r="AA41" s="13"/>
      <c r="AB41" s="13"/>
      <c r="AD41" s="12"/>
      <c r="AE41" s="12"/>
      <c r="AF41" s="12"/>
      <c r="AG41" s="13"/>
      <c r="AH41" s="13"/>
      <c r="AK41" s="12"/>
      <c r="AL41" s="12"/>
      <c r="AM41" s="13"/>
      <c r="AN41" s="13"/>
      <c r="AP41" s="13">
        <f>ActuarialTables!C41</f>
        <v>1.0507799999999999E-2</v>
      </c>
    </row>
    <row r="42" spans="2:42" ht="17.25" customHeight="1">
      <c r="B42" s="12"/>
      <c r="C42" s="12"/>
      <c r="D42" s="12"/>
      <c r="E42" s="12"/>
      <c r="F42" s="12"/>
      <c r="G42" s="12"/>
      <c r="H42" s="12"/>
      <c r="K42" s="13"/>
      <c r="N42" s="13"/>
      <c r="P42" s="12"/>
      <c r="Q42" s="12"/>
      <c r="R42" s="13"/>
      <c r="S42" s="13"/>
      <c r="U42" s="12"/>
      <c r="V42" s="12"/>
      <c r="W42" s="12"/>
      <c r="X42" s="12"/>
      <c r="AA42" s="13"/>
      <c r="AB42" s="13"/>
      <c r="AD42" s="12"/>
      <c r="AE42" s="12"/>
      <c r="AF42" s="12"/>
      <c r="AG42" s="13"/>
      <c r="AH42" s="13"/>
      <c r="AK42" s="12"/>
      <c r="AL42" s="12"/>
      <c r="AM42" s="13"/>
      <c r="AN42" s="13"/>
      <c r="AP42" s="13">
        <f>ActuarialTables!C42</f>
        <v>1.1235299999999998E-2</v>
      </c>
    </row>
    <row r="43" spans="2:42" ht="17.25" customHeight="1">
      <c r="B43" s="12"/>
      <c r="C43" s="12"/>
      <c r="D43" s="12"/>
      <c r="E43" s="12"/>
      <c r="F43" s="12"/>
      <c r="G43" s="12"/>
      <c r="H43" s="12"/>
      <c r="K43" s="13"/>
      <c r="N43" s="13"/>
      <c r="P43" s="12"/>
      <c r="Q43" s="12"/>
      <c r="R43" s="13"/>
      <c r="S43" s="13"/>
      <c r="U43" s="12"/>
      <c r="V43" s="12"/>
      <c r="W43" s="12"/>
      <c r="X43" s="12"/>
      <c r="AA43" s="13"/>
      <c r="AB43" s="13"/>
      <c r="AD43" s="12"/>
      <c r="AE43" s="12"/>
      <c r="AF43" s="12"/>
      <c r="AG43" s="13"/>
      <c r="AH43" s="13"/>
      <c r="AK43" s="12"/>
      <c r="AL43" s="12"/>
      <c r="AM43" s="13"/>
      <c r="AN43" s="13"/>
      <c r="AP43" s="13">
        <f>ActuarialTables!C43</f>
        <v>1.2018799999999998E-2</v>
      </c>
    </row>
    <row r="44" spans="2:42" ht="17.25" customHeight="1">
      <c r="B44" s="12"/>
      <c r="C44" s="12"/>
      <c r="D44" s="12"/>
      <c r="E44" s="12"/>
      <c r="F44" s="12"/>
      <c r="G44" s="12"/>
      <c r="H44" s="12"/>
      <c r="K44" s="13"/>
      <c r="N44" s="13"/>
      <c r="P44" s="12"/>
      <c r="Q44" s="12"/>
      <c r="R44" s="13"/>
      <c r="S44" s="13"/>
      <c r="U44" s="12"/>
      <c r="V44" s="12"/>
      <c r="W44" s="12"/>
      <c r="X44" s="12"/>
      <c r="AA44" s="13"/>
      <c r="AB44" s="13"/>
      <c r="AD44" s="12"/>
      <c r="AE44" s="12"/>
      <c r="AF44" s="12"/>
      <c r="AG44" s="13"/>
      <c r="AH44" s="13"/>
      <c r="AK44" s="12"/>
      <c r="AL44" s="12"/>
      <c r="AM44" s="13"/>
      <c r="AN44" s="13"/>
      <c r="AP44" s="13">
        <f>ActuarialTables!C44</f>
        <v>1.28673E-2</v>
      </c>
    </row>
    <row r="45" spans="2:42" ht="17.25" customHeight="1">
      <c r="B45" s="12"/>
      <c r="C45" s="12"/>
      <c r="D45" s="12"/>
      <c r="E45" s="12"/>
      <c r="F45" s="12"/>
      <c r="G45" s="12"/>
      <c r="H45" s="12"/>
      <c r="K45" s="13"/>
      <c r="N45" s="13"/>
      <c r="P45" s="12"/>
      <c r="Q45" s="12"/>
      <c r="R45" s="13"/>
      <c r="S45" s="13"/>
      <c r="U45" s="12"/>
      <c r="V45" s="12"/>
      <c r="W45" s="12"/>
      <c r="X45" s="12"/>
      <c r="AA45" s="13"/>
      <c r="AB45" s="13"/>
      <c r="AD45" s="12"/>
      <c r="AE45" s="12"/>
      <c r="AF45" s="12"/>
      <c r="AG45" s="13"/>
      <c r="AH45" s="13"/>
      <c r="AK45" s="12"/>
      <c r="AL45" s="12"/>
      <c r="AM45" s="13"/>
      <c r="AN45" s="13"/>
      <c r="AP45" s="13">
        <f>ActuarialTables!C45</f>
        <v>1.3772299999999999E-2</v>
      </c>
    </row>
    <row r="46" spans="2:42" ht="17.25" customHeight="1">
      <c r="B46" s="12"/>
      <c r="C46" s="12"/>
      <c r="D46" s="12"/>
      <c r="E46" s="12"/>
      <c r="F46" s="12"/>
      <c r="G46" s="12"/>
      <c r="H46" s="12"/>
      <c r="K46" s="13"/>
      <c r="N46" s="13"/>
      <c r="P46" s="12"/>
      <c r="Q46" s="12"/>
      <c r="R46" s="13"/>
      <c r="S46" s="13"/>
      <c r="U46" s="12"/>
      <c r="V46" s="12"/>
      <c r="W46" s="12"/>
      <c r="X46" s="12"/>
      <c r="AA46" s="13"/>
      <c r="AB46" s="13"/>
      <c r="AD46" s="12"/>
      <c r="AE46" s="12"/>
      <c r="AF46" s="12"/>
      <c r="AG46" s="13"/>
      <c r="AH46" s="13"/>
      <c r="AK46" s="12"/>
      <c r="AL46" s="12"/>
      <c r="AM46" s="13"/>
      <c r="AN46" s="13"/>
      <c r="AP46" s="13">
        <f>ActuarialTables!C46</f>
        <v>1.4701799999999999E-2</v>
      </c>
    </row>
    <row r="47" spans="2:42" ht="17.25" customHeight="1">
      <c r="B47" s="12"/>
      <c r="C47" s="12"/>
      <c r="D47" s="12"/>
      <c r="E47" s="12"/>
      <c r="F47" s="12"/>
      <c r="G47" s="12"/>
      <c r="H47" s="12"/>
      <c r="K47" s="13"/>
      <c r="N47" s="13"/>
      <c r="P47" s="12"/>
      <c r="Q47" s="12"/>
      <c r="R47" s="13"/>
      <c r="S47" s="13"/>
      <c r="U47" s="12"/>
      <c r="V47" s="12"/>
      <c r="W47" s="12"/>
      <c r="X47" s="12"/>
      <c r="AA47" s="13"/>
      <c r="AB47" s="13"/>
      <c r="AD47" s="12"/>
      <c r="AE47" s="12"/>
      <c r="AF47" s="12"/>
      <c r="AG47" s="13"/>
      <c r="AH47" s="13"/>
      <c r="AK47" s="12"/>
      <c r="AL47" s="12"/>
      <c r="AM47" s="13"/>
      <c r="AN47" s="13"/>
      <c r="AP47" s="13">
        <f>ActuarialTables!C47</f>
        <v>1.5623299999999998E-2</v>
      </c>
    </row>
    <row r="48" spans="2:42" ht="17.25" customHeight="1">
      <c r="B48" s="12"/>
      <c r="C48" s="12"/>
      <c r="D48" s="12"/>
      <c r="E48" s="12"/>
      <c r="F48" s="12"/>
      <c r="G48" s="12"/>
      <c r="H48" s="12"/>
      <c r="K48" s="13"/>
      <c r="N48" s="13"/>
      <c r="P48" s="12"/>
      <c r="Q48" s="12"/>
      <c r="R48" s="13"/>
      <c r="S48" s="13"/>
      <c r="U48" s="12"/>
      <c r="V48" s="12"/>
      <c r="W48" s="12"/>
      <c r="X48" s="12"/>
      <c r="AA48" s="13"/>
      <c r="AB48" s="13"/>
      <c r="AD48" s="12"/>
      <c r="AE48" s="12"/>
      <c r="AF48" s="12"/>
      <c r="AG48" s="13"/>
      <c r="AH48" s="13"/>
      <c r="AK48" s="12"/>
      <c r="AL48" s="12"/>
      <c r="AM48" s="13"/>
      <c r="AN48" s="13"/>
      <c r="AP48" s="13">
        <f>ActuarialTables!C48</f>
        <v>1.6544799999999998E-2</v>
      </c>
    </row>
    <row r="49" spans="2:42" ht="17.25" customHeight="1">
      <c r="B49" s="12"/>
      <c r="C49" s="12"/>
      <c r="D49" s="12"/>
      <c r="E49" s="12"/>
      <c r="F49" s="12"/>
      <c r="G49" s="12"/>
      <c r="H49" s="12"/>
      <c r="K49" s="13"/>
      <c r="N49" s="13"/>
      <c r="P49" s="12"/>
      <c r="Q49" s="12"/>
      <c r="R49" s="13"/>
      <c r="S49" s="13"/>
      <c r="U49" s="12"/>
      <c r="V49" s="12"/>
      <c r="W49" s="12"/>
      <c r="X49" s="12"/>
      <c r="AA49" s="13"/>
      <c r="AB49" s="13"/>
      <c r="AD49" s="12"/>
      <c r="AE49" s="12"/>
      <c r="AF49" s="12"/>
      <c r="AG49" s="13"/>
      <c r="AH49" s="13"/>
      <c r="AK49" s="12"/>
      <c r="AL49" s="12"/>
      <c r="AM49" s="13"/>
      <c r="AN49" s="13"/>
      <c r="AP49" s="13">
        <f>ActuarialTables!C49</f>
        <v>1.7455299999999997E-2</v>
      </c>
    </row>
    <row r="50" spans="2:42" ht="17.25" customHeight="1">
      <c r="B50" s="12"/>
      <c r="C50" s="12"/>
      <c r="D50" s="12"/>
      <c r="E50" s="12"/>
      <c r="F50" s="12"/>
      <c r="G50" s="12"/>
      <c r="H50" s="12"/>
      <c r="K50" s="13"/>
      <c r="N50" s="13"/>
      <c r="P50" s="12"/>
      <c r="Q50" s="12"/>
      <c r="R50" s="13"/>
      <c r="S50" s="13"/>
      <c r="U50" s="12"/>
      <c r="V50" s="12"/>
      <c r="W50" s="12"/>
      <c r="X50" s="12"/>
      <c r="AA50" s="13"/>
      <c r="AB50" s="13"/>
      <c r="AD50" s="12"/>
      <c r="AE50" s="12"/>
      <c r="AF50" s="12"/>
      <c r="AG50" s="13"/>
      <c r="AH50" s="13"/>
      <c r="AK50" s="12"/>
      <c r="AL50" s="12"/>
      <c r="AM50" s="13"/>
      <c r="AN50" s="13"/>
      <c r="AP50" s="13">
        <f>ActuarialTables!C50</f>
        <v>1.8418299999999999E-2</v>
      </c>
    </row>
    <row r="51" spans="2:42" ht="17.25" customHeight="1">
      <c r="B51" s="12"/>
      <c r="C51" s="12"/>
      <c r="D51" s="12"/>
      <c r="E51" s="12"/>
      <c r="F51" s="12"/>
      <c r="G51" s="12"/>
      <c r="H51" s="12"/>
      <c r="K51" s="13"/>
      <c r="N51" s="13"/>
      <c r="P51" s="12"/>
      <c r="Q51" s="12"/>
      <c r="R51" s="13"/>
      <c r="S51" s="13"/>
      <c r="U51" s="12"/>
      <c r="V51" s="12"/>
      <c r="W51" s="12"/>
      <c r="X51" s="12"/>
      <c r="AA51" s="13"/>
      <c r="AB51" s="13"/>
      <c r="AD51" s="12"/>
      <c r="AE51" s="12"/>
      <c r="AF51" s="12"/>
      <c r="AG51" s="13"/>
      <c r="AH51" s="13"/>
      <c r="AK51" s="12"/>
      <c r="AL51" s="12"/>
      <c r="AM51" s="13"/>
      <c r="AN51" s="13"/>
      <c r="AP51" s="13">
        <f>ActuarialTables!C51</f>
        <v>1.9523799999999997E-2</v>
      </c>
    </row>
    <row r="52" spans="2:42" ht="17.25" customHeight="1">
      <c r="B52" s="12"/>
      <c r="C52" s="12"/>
      <c r="D52" s="12"/>
      <c r="E52" s="12"/>
      <c r="F52" s="12"/>
      <c r="G52" s="12"/>
      <c r="H52" s="12"/>
      <c r="K52" s="13"/>
      <c r="N52" s="13"/>
      <c r="P52" s="12"/>
      <c r="Q52" s="12"/>
      <c r="R52" s="13"/>
      <c r="S52" s="13"/>
      <c r="U52" s="12"/>
      <c r="V52" s="12"/>
      <c r="W52" s="12"/>
      <c r="X52" s="12"/>
      <c r="AA52" s="13"/>
      <c r="AB52" s="13"/>
      <c r="AD52" s="12"/>
      <c r="AE52" s="12"/>
      <c r="AF52" s="12"/>
      <c r="AG52" s="13"/>
      <c r="AH52" s="13"/>
      <c r="AK52" s="12"/>
      <c r="AL52" s="12"/>
      <c r="AM52" s="13"/>
      <c r="AN52" s="13"/>
      <c r="AP52" s="13">
        <f>ActuarialTables!C52</f>
        <v>2.0745299999999998E-2</v>
      </c>
    </row>
    <row r="53" spans="2:42" ht="17.25" customHeight="1">
      <c r="B53" s="12"/>
      <c r="C53" s="12"/>
      <c r="D53" s="12"/>
      <c r="E53" s="12"/>
      <c r="F53" s="12"/>
      <c r="G53" s="12"/>
      <c r="H53" s="12"/>
      <c r="K53" s="13"/>
      <c r="N53" s="13"/>
      <c r="P53" s="12"/>
      <c r="Q53" s="12"/>
      <c r="R53" s="13"/>
      <c r="S53" s="13"/>
      <c r="U53" s="12"/>
      <c r="V53" s="12"/>
      <c r="W53" s="12"/>
      <c r="X53" s="12"/>
      <c r="AA53" s="13"/>
      <c r="AB53" s="13"/>
      <c r="AD53" s="12"/>
      <c r="AE53" s="12"/>
      <c r="AF53" s="12"/>
      <c r="AG53" s="13"/>
      <c r="AH53" s="13"/>
      <c r="AK53" s="12"/>
      <c r="AL53" s="12"/>
      <c r="AM53" s="13"/>
      <c r="AN53" s="13"/>
      <c r="AP53" s="13">
        <f>ActuarialTables!C53</f>
        <v>2.20828E-2</v>
      </c>
    </row>
    <row r="54" spans="2:42" ht="17.25" customHeight="1">
      <c r="B54" s="12"/>
      <c r="C54" s="12"/>
      <c r="D54" s="12"/>
      <c r="E54" s="12"/>
      <c r="F54" s="12"/>
      <c r="G54" s="12"/>
      <c r="H54" s="12"/>
      <c r="K54" s="13"/>
      <c r="N54" s="13"/>
      <c r="P54" s="12"/>
      <c r="Q54" s="12"/>
      <c r="R54" s="13"/>
      <c r="S54" s="13"/>
      <c r="U54" s="12"/>
      <c r="V54" s="12"/>
      <c r="W54" s="12"/>
      <c r="X54" s="12"/>
      <c r="AA54" s="13"/>
      <c r="AB54" s="13"/>
      <c r="AD54" s="12"/>
      <c r="AE54" s="12"/>
      <c r="AF54" s="12"/>
      <c r="AG54" s="13"/>
      <c r="AH54" s="13"/>
      <c r="AK54" s="12"/>
      <c r="AL54" s="12"/>
      <c r="AM54" s="13"/>
      <c r="AN54" s="13"/>
      <c r="AP54" s="13">
        <f>ActuarialTables!C54</f>
        <v>2.3579799999999998E-2</v>
      </c>
    </row>
    <row r="55" spans="2:42" ht="17.25" customHeight="1">
      <c r="B55" s="12"/>
      <c r="C55" s="12"/>
      <c r="D55" s="12"/>
      <c r="E55" s="12"/>
      <c r="F55" s="12"/>
      <c r="G55" s="12"/>
      <c r="H55" s="12"/>
      <c r="K55" s="13"/>
      <c r="N55" s="13"/>
      <c r="P55" s="12"/>
      <c r="Q55" s="12"/>
      <c r="R55" s="13"/>
      <c r="S55" s="13"/>
      <c r="U55" s="12"/>
      <c r="V55" s="12"/>
      <c r="W55" s="12"/>
      <c r="X55" s="12"/>
      <c r="AA55" s="13"/>
      <c r="AB55" s="13"/>
      <c r="AD55" s="12"/>
      <c r="AE55" s="12"/>
      <c r="AF55" s="12"/>
      <c r="AG55" s="13"/>
      <c r="AH55" s="13"/>
      <c r="AK55" s="12"/>
      <c r="AL55" s="12"/>
      <c r="AM55" s="13"/>
      <c r="AN55" s="13"/>
      <c r="AP55" s="13">
        <f>ActuarialTables!C55</f>
        <v>2.5304799999999995E-2</v>
      </c>
    </row>
    <row r="56" spans="2:42" ht="17.25" customHeight="1">
      <c r="B56" s="12"/>
      <c r="C56" s="12"/>
      <c r="D56" s="12"/>
      <c r="E56" s="12"/>
      <c r="F56" s="12"/>
      <c r="G56" s="12"/>
      <c r="H56" s="12"/>
      <c r="K56" s="13"/>
      <c r="N56" s="13"/>
      <c r="P56" s="12"/>
      <c r="Q56" s="12"/>
      <c r="R56" s="13"/>
      <c r="S56" s="13"/>
      <c r="U56" s="12"/>
      <c r="V56" s="12"/>
      <c r="W56" s="12"/>
      <c r="X56" s="12"/>
      <c r="AA56" s="13"/>
      <c r="AB56" s="13"/>
      <c r="AD56" s="12"/>
      <c r="AE56" s="12"/>
      <c r="AF56" s="12"/>
      <c r="AG56" s="13"/>
      <c r="AH56" s="13"/>
      <c r="AK56" s="12"/>
      <c r="AL56" s="12"/>
      <c r="AM56" s="13"/>
      <c r="AN56" s="13"/>
      <c r="AP56" s="13">
        <f>ActuarialTables!C56</f>
        <v>2.7288799999999995E-2</v>
      </c>
    </row>
    <row r="57" spans="2:42" ht="17.25" customHeight="1">
      <c r="B57" s="12"/>
      <c r="C57" s="12"/>
      <c r="D57" s="12"/>
      <c r="E57" s="12"/>
      <c r="F57" s="12"/>
      <c r="G57" s="12"/>
      <c r="H57" s="12"/>
      <c r="K57" s="13"/>
      <c r="N57" s="13"/>
      <c r="P57" s="12"/>
      <c r="Q57" s="12"/>
      <c r="R57" s="13"/>
      <c r="S57" s="13"/>
      <c r="U57" s="12"/>
      <c r="V57" s="12"/>
      <c r="W57" s="12"/>
      <c r="X57" s="12"/>
      <c r="AA57" s="13"/>
      <c r="AB57" s="13"/>
      <c r="AD57" s="12"/>
      <c r="AE57" s="12"/>
      <c r="AF57" s="12"/>
      <c r="AG57" s="13"/>
      <c r="AH57" s="13"/>
      <c r="AK57" s="12"/>
      <c r="AL57" s="12"/>
      <c r="AM57" s="13"/>
      <c r="AN57" s="13"/>
      <c r="AP57" s="13">
        <f>ActuarialTables!C57</f>
        <v>2.9577299999999997E-2</v>
      </c>
    </row>
    <row r="58" spans="2:42" ht="17.25" customHeight="1">
      <c r="B58" s="12"/>
      <c r="C58" s="12"/>
      <c r="D58" s="12"/>
      <c r="E58" s="12"/>
      <c r="F58" s="12"/>
      <c r="G58" s="12"/>
      <c r="H58" s="12"/>
      <c r="K58" s="13"/>
      <c r="N58" s="13"/>
      <c r="P58" s="12"/>
      <c r="Q58" s="12"/>
      <c r="R58" s="13"/>
      <c r="S58" s="13"/>
      <c r="U58" s="12"/>
      <c r="V58" s="12"/>
      <c r="W58" s="12"/>
      <c r="X58" s="12"/>
      <c r="AA58" s="13"/>
      <c r="AB58" s="13"/>
      <c r="AD58" s="12"/>
      <c r="AE58" s="12"/>
      <c r="AF58" s="12"/>
      <c r="AG58" s="13"/>
      <c r="AH58" s="13"/>
      <c r="AK58" s="12"/>
      <c r="AL58" s="12"/>
      <c r="AM58" s="13"/>
      <c r="AN58" s="13"/>
      <c r="AP58" s="13">
        <f>ActuarialTables!C58</f>
        <v>3.2242800000000002E-2</v>
      </c>
    </row>
    <row r="59" spans="2:42" ht="17.25" customHeight="1">
      <c r="B59" s="12"/>
      <c r="C59" s="12"/>
      <c r="D59" s="12"/>
      <c r="E59" s="12"/>
      <c r="F59" s="12"/>
      <c r="G59" s="12"/>
      <c r="H59" s="12"/>
      <c r="K59" s="13"/>
      <c r="N59" s="13"/>
      <c r="P59" s="12"/>
      <c r="Q59" s="12"/>
      <c r="R59" s="13"/>
      <c r="S59" s="13"/>
      <c r="U59" s="12"/>
      <c r="V59" s="12"/>
      <c r="W59" s="12"/>
      <c r="X59" s="12"/>
      <c r="AA59" s="13"/>
      <c r="AB59" s="13"/>
      <c r="AD59" s="12"/>
      <c r="AE59" s="12"/>
      <c r="AF59" s="12"/>
      <c r="AG59" s="13"/>
      <c r="AH59" s="13"/>
      <c r="AK59" s="12"/>
      <c r="AL59" s="12"/>
      <c r="AM59" s="13"/>
      <c r="AN59" s="13"/>
      <c r="AP59" s="13">
        <f>ActuarialTables!C59</f>
        <v>3.5624799999999998E-2</v>
      </c>
    </row>
    <row r="60" spans="2:42" ht="17.25" customHeight="1">
      <c r="B60" s="12"/>
      <c r="C60" s="12"/>
      <c r="D60" s="12"/>
      <c r="E60" s="12"/>
      <c r="F60" s="12"/>
      <c r="G60" s="12"/>
      <c r="H60" s="12"/>
      <c r="K60" s="13"/>
      <c r="N60" s="13"/>
      <c r="P60" s="12"/>
      <c r="Q60" s="12"/>
      <c r="R60" s="13"/>
      <c r="S60" s="13"/>
      <c r="U60" s="12"/>
      <c r="V60" s="12"/>
      <c r="W60" s="12"/>
      <c r="X60" s="12"/>
      <c r="AA60" s="13"/>
      <c r="AB60" s="13"/>
      <c r="AD60" s="12"/>
      <c r="AE60" s="12"/>
      <c r="AF60" s="12"/>
      <c r="AG60" s="13"/>
      <c r="AH60" s="13"/>
      <c r="AK60" s="12"/>
      <c r="AL60" s="12"/>
      <c r="AM60" s="13"/>
      <c r="AN60" s="13"/>
      <c r="AP60" s="13">
        <f>ActuarialTables!C60</f>
        <v>3.9006799999999994E-2</v>
      </c>
    </row>
    <row r="61" spans="2:42" ht="17.25" customHeight="1">
      <c r="B61" s="12"/>
      <c r="C61" s="12"/>
      <c r="D61" s="12"/>
      <c r="E61" s="12"/>
      <c r="F61" s="12"/>
      <c r="G61" s="12"/>
      <c r="H61" s="12"/>
      <c r="K61" s="13"/>
      <c r="N61" s="13"/>
      <c r="P61" s="12"/>
      <c r="Q61" s="12"/>
      <c r="R61" s="13"/>
      <c r="S61" s="13"/>
      <c r="U61" s="12"/>
      <c r="V61" s="12"/>
      <c r="W61" s="12"/>
      <c r="X61" s="12"/>
      <c r="AA61" s="13"/>
      <c r="AB61" s="13"/>
      <c r="AD61" s="12"/>
      <c r="AE61" s="12"/>
      <c r="AF61" s="12"/>
      <c r="AG61" s="13"/>
      <c r="AH61" s="13"/>
      <c r="AK61" s="12"/>
      <c r="AL61" s="12"/>
      <c r="AM61" s="13"/>
      <c r="AN61" s="13"/>
      <c r="AP61" s="13">
        <f>ActuarialTables!C61</f>
        <v>4.2709299999999992E-2</v>
      </c>
    </row>
    <row r="62" spans="2:42" ht="17.25" customHeight="1">
      <c r="B62" s="12"/>
      <c r="C62" s="12"/>
      <c r="D62" s="12"/>
      <c r="E62" s="12"/>
      <c r="F62" s="12"/>
      <c r="G62" s="12"/>
      <c r="H62" s="12"/>
      <c r="K62" s="13"/>
      <c r="N62" s="13"/>
      <c r="P62" s="12"/>
      <c r="Q62" s="12"/>
      <c r="R62" s="13"/>
      <c r="S62" s="13"/>
      <c r="U62" s="12"/>
      <c r="V62" s="12"/>
      <c r="W62" s="12"/>
      <c r="X62" s="12"/>
      <c r="AA62" s="13"/>
      <c r="AB62" s="13"/>
      <c r="AD62" s="12"/>
      <c r="AE62" s="12"/>
      <c r="AF62" s="12"/>
      <c r="AG62" s="13"/>
      <c r="AH62" s="13"/>
      <c r="AK62" s="12"/>
      <c r="AL62" s="12"/>
      <c r="AM62" s="13"/>
      <c r="AN62" s="13"/>
      <c r="AP62" s="13">
        <f>ActuarialTables!C62</f>
        <v>4.6814799999999997E-2</v>
      </c>
    </row>
    <row r="63" spans="2:42" ht="17.25" customHeight="1">
      <c r="B63" s="12"/>
      <c r="C63" s="12"/>
      <c r="D63" s="12"/>
      <c r="E63" s="12"/>
      <c r="F63" s="12"/>
      <c r="G63" s="12"/>
      <c r="H63" s="12"/>
      <c r="K63" s="13"/>
      <c r="N63" s="13"/>
      <c r="P63" s="12"/>
      <c r="Q63" s="12"/>
      <c r="R63" s="13"/>
      <c r="S63" s="13"/>
      <c r="U63" s="12"/>
      <c r="V63" s="12"/>
      <c r="W63" s="12"/>
      <c r="X63" s="12"/>
      <c r="AA63" s="13"/>
      <c r="AB63" s="13"/>
      <c r="AD63" s="12"/>
      <c r="AE63" s="12"/>
      <c r="AF63" s="12"/>
      <c r="AG63" s="13"/>
      <c r="AH63" s="13"/>
      <c r="AK63" s="12"/>
      <c r="AL63" s="12"/>
      <c r="AM63" s="13"/>
      <c r="AN63" s="13"/>
      <c r="AP63" s="13">
        <f>ActuarialTables!C63</f>
        <v>5.1641799999999995E-2</v>
      </c>
    </row>
    <row r="64" spans="2:42" ht="17.25" customHeight="1">
      <c r="B64" s="12"/>
      <c r="C64" s="12"/>
      <c r="D64" s="12"/>
      <c r="E64" s="12"/>
      <c r="F64" s="12"/>
      <c r="G64" s="12"/>
      <c r="H64" s="12"/>
      <c r="K64" s="13"/>
      <c r="N64" s="13"/>
      <c r="P64" s="12"/>
      <c r="Q64" s="12"/>
      <c r="R64" s="13"/>
      <c r="S64" s="13"/>
      <c r="U64" s="12"/>
      <c r="V64" s="12"/>
      <c r="W64" s="12"/>
      <c r="X64" s="12"/>
      <c r="AA64" s="13"/>
      <c r="AB64" s="13"/>
      <c r="AD64" s="12"/>
      <c r="AE64" s="12"/>
      <c r="AF64" s="12"/>
      <c r="AG64" s="13"/>
      <c r="AH64" s="13"/>
      <c r="AK64" s="12"/>
      <c r="AL64" s="12"/>
      <c r="AM64" s="13"/>
      <c r="AN64" s="13"/>
      <c r="AP64" s="13">
        <f>ActuarialTables!C64</f>
        <v>5.6860799999999989E-2</v>
      </c>
    </row>
    <row r="65" spans="2:42" ht="17.25" customHeight="1">
      <c r="B65" s="12"/>
      <c r="C65" s="12"/>
      <c r="D65" s="12"/>
      <c r="E65" s="12"/>
      <c r="F65" s="12"/>
      <c r="G65" s="12"/>
      <c r="H65" s="12"/>
      <c r="K65" s="13"/>
      <c r="N65" s="13"/>
      <c r="P65" s="12"/>
      <c r="Q65" s="12"/>
      <c r="R65" s="13"/>
      <c r="S65" s="13"/>
      <c r="U65" s="12"/>
      <c r="V65" s="12"/>
      <c r="W65" s="12"/>
      <c r="X65" s="12"/>
      <c r="AA65" s="13"/>
      <c r="AB65" s="13"/>
      <c r="AD65" s="12"/>
      <c r="AE65" s="12"/>
      <c r="AF65" s="12"/>
      <c r="AG65" s="13"/>
      <c r="AH65" s="13"/>
      <c r="AK65" s="12"/>
      <c r="AL65" s="12"/>
      <c r="AM65" s="13"/>
      <c r="AN65" s="13"/>
      <c r="AP65" s="13">
        <f>ActuarialTables!C65</f>
        <v>6.2530799999999997E-2</v>
      </c>
    </row>
    <row r="66" spans="2:42" ht="17.25" customHeight="1">
      <c r="B66" s="12"/>
      <c r="C66" s="12"/>
      <c r="D66" s="12"/>
      <c r="E66" s="12"/>
      <c r="F66" s="12"/>
      <c r="G66" s="12"/>
      <c r="H66" s="12"/>
      <c r="K66" s="13"/>
      <c r="N66" s="13"/>
      <c r="P66" s="12"/>
      <c r="Q66" s="12"/>
      <c r="R66" s="13"/>
      <c r="S66" s="13"/>
      <c r="U66" s="12"/>
      <c r="V66" s="12"/>
      <c r="W66" s="12"/>
      <c r="X66" s="12"/>
      <c r="AA66" s="13"/>
      <c r="AB66" s="13"/>
      <c r="AD66" s="12"/>
      <c r="AE66" s="12"/>
      <c r="AF66" s="12"/>
      <c r="AG66" s="13"/>
      <c r="AH66" s="13"/>
      <c r="AK66" s="12"/>
      <c r="AL66" s="12"/>
      <c r="AM66" s="13"/>
      <c r="AN66" s="13"/>
      <c r="AP66" s="13">
        <f>ActuarialTables!C66</f>
        <v>6.8762799999999999E-2</v>
      </c>
    </row>
    <row r="67" spans="2:42" ht="17.25" customHeight="1">
      <c r="B67" s="12"/>
      <c r="C67" s="12"/>
      <c r="D67" s="12"/>
      <c r="E67" s="12"/>
      <c r="F67" s="12"/>
      <c r="G67" s="12"/>
      <c r="H67" s="12"/>
      <c r="K67" s="13"/>
      <c r="N67" s="13"/>
      <c r="P67" s="12"/>
      <c r="Q67" s="12"/>
      <c r="R67" s="13"/>
      <c r="S67" s="13"/>
      <c r="U67" s="12"/>
      <c r="V67" s="12"/>
      <c r="W67" s="12"/>
      <c r="X67" s="12"/>
      <c r="AA67" s="13"/>
      <c r="AB67" s="13"/>
      <c r="AD67" s="12"/>
      <c r="AE67" s="12"/>
      <c r="AF67" s="12"/>
      <c r="AG67" s="13"/>
      <c r="AH67" s="13"/>
      <c r="AK67" s="12"/>
      <c r="AL67" s="12"/>
      <c r="AM67" s="13"/>
      <c r="AN67" s="13"/>
      <c r="AP67" s="13">
        <f>ActuarialTables!C67</f>
        <v>7.5872800000000004E-2</v>
      </c>
    </row>
    <row r="68" spans="2:42" ht="17.25" customHeight="1">
      <c r="B68" s="12"/>
      <c r="C68" s="12"/>
      <c r="D68" s="12"/>
      <c r="E68" s="12"/>
      <c r="F68" s="12"/>
      <c r="G68" s="12"/>
      <c r="H68" s="12"/>
      <c r="K68" s="13"/>
      <c r="N68" s="13"/>
      <c r="P68" s="12"/>
      <c r="Q68" s="12"/>
      <c r="R68" s="13"/>
      <c r="S68" s="13"/>
      <c r="U68" s="12"/>
      <c r="V68" s="12"/>
      <c r="W68" s="12"/>
      <c r="X68" s="12"/>
      <c r="AA68" s="13"/>
      <c r="AB68" s="13"/>
      <c r="AD68" s="12"/>
      <c r="AE68" s="12"/>
      <c r="AF68" s="12"/>
      <c r="AG68" s="13"/>
      <c r="AH68" s="13"/>
      <c r="AK68" s="12"/>
      <c r="AL68" s="12"/>
      <c r="AM68" s="13"/>
      <c r="AN68" s="13"/>
      <c r="AP68" s="13">
        <f>ActuarialTables!C68</f>
        <v>8.4146800000000008E-2</v>
      </c>
    </row>
    <row r="69" spans="2:42" ht="17.25" customHeight="1">
      <c r="B69" s="12"/>
      <c r="C69" s="12"/>
      <c r="D69" s="12"/>
      <c r="E69" s="12"/>
      <c r="F69" s="12"/>
      <c r="G69" s="12"/>
      <c r="H69" s="12"/>
      <c r="K69" s="13"/>
      <c r="N69" s="13"/>
      <c r="P69" s="12"/>
      <c r="Q69" s="12"/>
      <c r="R69" s="13"/>
      <c r="S69" s="13"/>
      <c r="U69" s="12"/>
      <c r="V69" s="12"/>
      <c r="W69" s="12"/>
      <c r="X69" s="12"/>
      <c r="AA69" s="13"/>
      <c r="AB69" s="13"/>
      <c r="AD69" s="12"/>
      <c r="AE69" s="12"/>
      <c r="AF69" s="12"/>
      <c r="AG69" s="13"/>
      <c r="AH69" s="13"/>
      <c r="AK69" s="12"/>
      <c r="AL69" s="12"/>
      <c r="AM69" s="13"/>
      <c r="AN69" s="13"/>
      <c r="AP69" s="13">
        <f>ActuarialTables!C69</f>
        <v>9.3527299999999994E-2</v>
      </c>
    </row>
    <row r="70" spans="2:42" ht="17.25" customHeight="1">
      <c r="B70" s="12"/>
      <c r="C70" s="12"/>
      <c r="D70" s="12"/>
      <c r="E70" s="12"/>
      <c r="F70" s="12"/>
      <c r="G70" s="12"/>
      <c r="H70" s="12"/>
      <c r="K70" s="13"/>
      <c r="N70" s="13"/>
      <c r="P70" s="12"/>
      <c r="Q70" s="12"/>
      <c r="R70" s="13"/>
      <c r="S70" s="13"/>
      <c r="U70" s="12"/>
      <c r="V70" s="12"/>
      <c r="W70" s="12"/>
      <c r="X70" s="12"/>
      <c r="AA70" s="13"/>
      <c r="AB70" s="13"/>
      <c r="AD70" s="12"/>
      <c r="AE70" s="12"/>
      <c r="AF70" s="12"/>
      <c r="AG70" s="13"/>
      <c r="AH70" s="13"/>
      <c r="AK70" s="12"/>
      <c r="AL70" s="12"/>
      <c r="AM70" s="13"/>
      <c r="AN70" s="13"/>
      <c r="AP70" s="13">
        <f>ActuarialTables!C70</f>
        <v>0.1040348</v>
      </c>
    </row>
    <row r="71" spans="2:42" ht="17.25" customHeight="1">
      <c r="B71" s="12"/>
      <c r="C71" s="12"/>
      <c r="D71" s="12"/>
      <c r="E71" s="12"/>
      <c r="F71" s="12"/>
      <c r="G71" s="12"/>
      <c r="H71" s="12"/>
      <c r="K71" s="13"/>
      <c r="N71" s="13"/>
      <c r="P71" s="12"/>
      <c r="Q71" s="12"/>
      <c r="R71" s="13"/>
      <c r="S71" s="13"/>
      <c r="U71" s="12"/>
      <c r="V71" s="12"/>
      <c r="W71" s="12"/>
      <c r="X71" s="12"/>
      <c r="AA71" s="13"/>
      <c r="AB71" s="13"/>
      <c r="AD71" s="12"/>
      <c r="AE71" s="12"/>
      <c r="AF71" s="12"/>
      <c r="AG71" s="13"/>
      <c r="AH71" s="13"/>
      <c r="AK71" s="12"/>
      <c r="AL71" s="12"/>
      <c r="AM71" s="13"/>
      <c r="AN71" s="13"/>
      <c r="AP71" s="13">
        <f>ActuarialTables!C71</f>
        <v>0.1156633</v>
      </c>
    </row>
    <row r="72" spans="2:42" ht="17.25" customHeight="1">
      <c r="B72" s="12"/>
      <c r="C72" s="12"/>
      <c r="D72" s="12"/>
      <c r="E72" s="12"/>
      <c r="F72" s="12"/>
      <c r="G72" s="12"/>
      <c r="H72" s="12"/>
      <c r="K72" s="13"/>
      <c r="N72" s="13"/>
      <c r="P72" s="12"/>
      <c r="Q72" s="12"/>
      <c r="R72" s="13"/>
      <c r="S72" s="13"/>
      <c r="U72" s="12"/>
      <c r="V72" s="12"/>
      <c r="W72" s="12"/>
      <c r="X72" s="12"/>
      <c r="AA72" s="13"/>
      <c r="AB72" s="13"/>
      <c r="AD72" s="12"/>
      <c r="AE72" s="12"/>
      <c r="AF72" s="12"/>
      <c r="AG72" s="13"/>
      <c r="AH72" s="13"/>
      <c r="AK72" s="12"/>
      <c r="AL72" s="12"/>
      <c r="AM72" s="13"/>
      <c r="AN72" s="13"/>
      <c r="AP72" s="13">
        <f>ActuarialTables!C72</f>
        <v>0.12799630000000001</v>
      </c>
    </row>
    <row r="73" spans="2:42" ht="17.25" customHeight="1">
      <c r="B73" s="12"/>
      <c r="C73" s="12"/>
      <c r="D73" s="12"/>
      <c r="E73" s="12"/>
      <c r="F73" s="12"/>
      <c r="G73" s="12"/>
      <c r="H73" s="12"/>
      <c r="K73" s="13"/>
      <c r="N73" s="13"/>
      <c r="P73" s="12"/>
      <c r="Q73" s="12"/>
      <c r="R73" s="13"/>
      <c r="S73" s="13"/>
      <c r="U73" s="12"/>
      <c r="V73" s="12"/>
      <c r="W73" s="12"/>
      <c r="X73" s="12"/>
      <c r="AA73" s="13"/>
      <c r="AB73" s="13"/>
      <c r="AD73" s="12"/>
      <c r="AE73" s="12"/>
      <c r="AF73" s="12"/>
      <c r="AG73" s="13"/>
      <c r="AH73" s="13"/>
      <c r="AK73" s="12"/>
      <c r="AL73" s="12"/>
      <c r="AM73" s="13"/>
      <c r="AN73" s="13"/>
      <c r="AP73" s="13">
        <f>ActuarialTables!C73</f>
        <v>0.14174830000000002</v>
      </c>
    </row>
    <row r="74" spans="2:42" ht="17.25" customHeight="1">
      <c r="B74" s="12"/>
      <c r="C74" s="12"/>
      <c r="D74" s="12"/>
      <c r="E74" s="12"/>
      <c r="F74" s="12"/>
      <c r="G74" s="12"/>
      <c r="H74" s="12"/>
      <c r="K74" s="13"/>
      <c r="N74" s="13"/>
      <c r="P74" s="12"/>
      <c r="Q74" s="12"/>
      <c r="R74" s="13"/>
      <c r="S74" s="13"/>
      <c r="U74" s="12"/>
      <c r="V74" s="12"/>
      <c r="W74" s="12"/>
      <c r="X74" s="12"/>
      <c r="AA74" s="13"/>
      <c r="AB74" s="13"/>
      <c r="AD74" s="12"/>
      <c r="AE74" s="12"/>
      <c r="AF74" s="12"/>
      <c r="AG74" s="13"/>
      <c r="AH74" s="13"/>
      <c r="AK74" s="12"/>
      <c r="AL74" s="12"/>
      <c r="AM74" s="13"/>
      <c r="AN74" s="13"/>
      <c r="AP74" s="13">
        <f>ActuarialTables!C74</f>
        <v>0.15719530000000001</v>
      </c>
    </row>
    <row r="75" spans="2:42" ht="17.25" customHeight="1">
      <c r="B75" s="12"/>
      <c r="C75" s="12"/>
      <c r="D75" s="12"/>
      <c r="E75" s="12"/>
      <c r="F75" s="12"/>
      <c r="G75" s="12"/>
      <c r="H75" s="12"/>
      <c r="K75" s="13"/>
      <c r="N75" s="13"/>
      <c r="P75" s="12"/>
      <c r="Q75" s="12"/>
      <c r="R75" s="13"/>
      <c r="S75" s="13"/>
      <c r="U75" s="12"/>
      <c r="V75" s="12"/>
      <c r="W75" s="12"/>
      <c r="X75" s="12"/>
      <c r="AA75" s="13"/>
      <c r="AB75" s="13"/>
      <c r="AD75" s="12"/>
      <c r="AE75" s="12"/>
      <c r="AF75" s="12"/>
      <c r="AG75" s="13"/>
      <c r="AH75" s="13"/>
      <c r="AK75" s="12"/>
      <c r="AL75" s="12"/>
      <c r="AM75" s="13"/>
      <c r="AN75" s="13"/>
      <c r="AP75" s="13">
        <f>ActuarialTables!C75</f>
        <v>0.17420630000000001</v>
      </c>
    </row>
    <row r="76" spans="2:42" ht="17.25" customHeight="1">
      <c r="B76" s="12"/>
      <c r="C76" s="12"/>
      <c r="D76" s="12"/>
      <c r="E76" s="12"/>
      <c r="F76" s="12"/>
      <c r="G76" s="12"/>
      <c r="H76" s="12"/>
      <c r="K76" s="13"/>
      <c r="N76" s="13"/>
      <c r="P76" s="12"/>
      <c r="Q76" s="12"/>
      <c r="R76" s="13"/>
      <c r="S76" s="13"/>
      <c r="U76" s="12"/>
      <c r="V76" s="12"/>
      <c r="W76" s="12"/>
      <c r="X76" s="12"/>
      <c r="AA76" s="13"/>
      <c r="AB76" s="13"/>
      <c r="AD76" s="12"/>
      <c r="AE76" s="12"/>
      <c r="AF76" s="12"/>
      <c r="AG76" s="13"/>
      <c r="AH76" s="13"/>
      <c r="AK76" s="12"/>
      <c r="AL76" s="12"/>
      <c r="AM76" s="13"/>
      <c r="AN76" s="13"/>
      <c r="AP76" s="13">
        <f>ActuarialTables!C76</f>
        <v>0.1926023</v>
      </c>
    </row>
    <row r="77" spans="2:42" ht="17.25" customHeight="1">
      <c r="B77" s="12"/>
      <c r="C77" s="12"/>
      <c r="D77" s="12"/>
      <c r="E77" s="12"/>
      <c r="F77" s="12"/>
      <c r="G77" s="12"/>
      <c r="H77" s="12"/>
      <c r="K77" s="13"/>
      <c r="N77" s="13"/>
      <c r="P77" s="12"/>
      <c r="Q77" s="12"/>
      <c r="R77" s="13"/>
      <c r="S77" s="13"/>
      <c r="U77" s="12"/>
      <c r="V77" s="12"/>
      <c r="W77" s="12"/>
      <c r="X77" s="12"/>
      <c r="AA77" s="13"/>
      <c r="AB77" s="13"/>
      <c r="AD77" s="12"/>
      <c r="AE77" s="12"/>
      <c r="AF77" s="12"/>
      <c r="AG77" s="13"/>
      <c r="AH77" s="13"/>
      <c r="AK77" s="12"/>
      <c r="AL77" s="12"/>
      <c r="AM77" s="13"/>
      <c r="AN77" s="13"/>
      <c r="AP77" s="13">
        <f>ActuarialTables!C77</f>
        <v>0.2115303</v>
      </c>
    </row>
    <row r="78" spans="2:42" ht="17.25" customHeight="1">
      <c r="B78" s="12"/>
      <c r="C78" s="12"/>
      <c r="D78" s="12"/>
      <c r="E78" s="12"/>
      <c r="F78" s="12"/>
      <c r="G78" s="12"/>
      <c r="H78" s="12"/>
      <c r="K78" s="13"/>
      <c r="N78" s="13"/>
      <c r="P78" s="12"/>
      <c r="Q78" s="12"/>
      <c r="R78" s="13"/>
      <c r="S78" s="13"/>
      <c r="U78" s="12"/>
      <c r="V78" s="12"/>
      <c r="W78" s="12"/>
      <c r="X78" s="12"/>
      <c r="AA78" s="13"/>
      <c r="AB78" s="13"/>
      <c r="AD78" s="12"/>
      <c r="AE78" s="12"/>
      <c r="AF78" s="12"/>
      <c r="AG78" s="13"/>
      <c r="AH78" s="13"/>
      <c r="AK78" s="12"/>
      <c r="AL78" s="12"/>
      <c r="AM78" s="13"/>
      <c r="AN78" s="13"/>
      <c r="AP78" s="13">
        <f>ActuarialTables!C78</f>
        <v>0.23062680000000002</v>
      </c>
    </row>
    <row r="79" spans="2:42" ht="17.25" customHeight="1">
      <c r="B79" s="12"/>
      <c r="C79" s="12"/>
      <c r="D79" s="12"/>
      <c r="E79" s="12"/>
      <c r="F79" s="12"/>
      <c r="G79" s="12"/>
      <c r="H79" s="12"/>
      <c r="K79" s="13"/>
      <c r="N79" s="13"/>
      <c r="P79" s="12"/>
      <c r="Q79" s="12"/>
      <c r="R79" s="13"/>
      <c r="S79" s="13"/>
      <c r="U79" s="12"/>
      <c r="V79" s="12"/>
      <c r="W79" s="12"/>
      <c r="X79" s="12"/>
      <c r="AA79" s="13"/>
      <c r="AB79" s="13"/>
      <c r="AD79" s="12"/>
      <c r="AE79" s="12"/>
      <c r="AF79" s="12"/>
      <c r="AG79" s="13"/>
      <c r="AH79" s="13"/>
      <c r="AK79" s="12"/>
      <c r="AL79" s="12"/>
      <c r="AM79" s="13"/>
      <c r="AN79" s="13"/>
      <c r="AP79" s="13">
        <f>ActuarialTables!C79</f>
        <v>0.2498068</v>
      </c>
    </row>
    <row r="80" spans="2:42" ht="17.25" customHeight="1">
      <c r="B80" s="12"/>
      <c r="C80" s="12"/>
      <c r="D80" s="12"/>
      <c r="E80" s="12"/>
      <c r="F80" s="12"/>
      <c r="G80" s="12"/>
      <c r="H80" s="12"/>
      <c r="K80" s="13"/>
      <c r="N80" s="13"/>
      <c r="P80" s="12"/>
      <c r="Q80" s="12"/>
      <c r="R80" s="13"/>
      <c r="S80" s="13"/>
      <c r="U80" s="12"/>
      <c r="V80" s="12"/>
      <c r="W80" s="12"/>
      <c r="X80" s="12"/>
      <c r="AA80" s="13"/>
      <c r="AB80" s="13"/>
      <c r="AD80" s="12"/>
      <c r="AE80" s="12"/>
      <c r="AF80" s="12"/>
      <c r="AG80" s="13"/>
      <c r="AH80" s="13"/>
      <c r="AK80" s="12"/>
      <c r="AL80" s="12"/>
      <c r="AM80" s="13"/>
      <c r="AN80" s="13"/>
      <c r="AP80" s="13">
        <f>ActuarialTables!C80</f>
        <v>0.26879530000000001</v>
      </c>
    </row>
    <row r="81" spans="2:42" ht="17.25" customHeight="1">
      <c r="B81" s="12"/>
      <c r="C81" s="12"/>
      <c r="D81" s="12"/>
      <c r="E81" s="12"/>
      <c r="F81" s="12"/>
      <c r="G81" s="12"/>
      <c r="H81" s="12"/>
      <c r="K81" s="13"/>
      <c r="N81" s="13"/>
      <c r="P81" s="12"/>
      <c r="Q81" s="12"/>
      <c r="R81" s="13"/>
      <c r="S81" s="13"/>
      <c r="U81" s="12"/>
      <c r="V81" s="12"/>
      <c r="W81" s="12"/>
      <c r="X81" s="12"/>
      <c r="AA81" s="13"/>
      <c r="AB81" s="13"/>
      <c r="AD81" s="12"/>
      <c r="AE81" s="12"/>
      <c r="AF81" s="12"/>
      <c r="AG81" s="13"/>
      <c r="AH81" s="13"/>
      <c r="AK81" s="12"/>
      <c r="AL81" s="12"/>
      <c r="AM81" s="13"/>
      <c r="AN81" s="13"/>
      <c r="AP81" s="13">
        <f>ActuarialTables!C81</f>
        <v>0.28729680000000002</v>
      </c>
    </row>
    <row r="82" spans="2:42" ht="17.25" customHeight="1">
      <c r="B82" s="12"/>
      <c r="C82" s="12"/>
      <c r="D82" s="12"/>
      <c r="E82" s="12"/>
      <c r="F82" s="12"/>
      <c r="G82" s="12"/>
      <c r="H82" s="12"/>
      <c r="K82" s="13"/>
      <c r="N82" s="13"/>
      <c r="P82" s="12"/>
      <c r="Q82" s="12"/>
      <c r="R82" s="13"/>
      <c r="S82" s="13"/>
      <c r="U82" s="12"/>
      <c r="V82" s="12"/>
      <c r="W82" s="12"/>
      <c r="X82" s="12"/>
      <c r="AA82" s="13"/>
      <c r="AB82" s="13"/>
      <c r="AD82" s="12"/>
      <c r="AE82" s="12"/>
      <c r="AF82" s="12"/>
      <c r="AG82" s="13"/>
      <c r="AH82" s="13"/>
      <c r="AK82" s="12"/>
      <c r="AL82" s="12"/>
      <c r="AM82" s="13"/>
      <c r="AN82" s="13"/>
      <c r="AP82" s="13">
        <f>ActuarialTables!C82</f>
        <v>0.30500080000000002</v>
      </c>
    </row>
    <row r="83" spans="2:42" ht="17.25" customHeight="1">
      <c r="B83" s="12"/>
      <c r="C83" s="12"/>
      <c r="D83" s="12"/>
      <c r="E83" s="12"/>
      <c r="F83" s="12"/>
      <c r="G83" s="12"/>
      <c r="H83" s="12"/>
      <c r="K83" s="13"/>
      <c r="N83" s="13"/>
      <c r="P83" s="12"/>
      <c r="Q83" s="12"/>
      <c r="R83" s="13"/>
      <c r="S83" s="13"/>
      <c r="U83" s="12"/>
      <c r="V83" s="12"/>
      <c r="W83" s="12"/>
      <c r="X83" s="12"/>
      <c r="AA83" s="13"/>
      <c r="AB83" s="13"/>
      <c r="AD83" s="12"/>
      <c r="AE83" s="12"/>
      <c r="AF83" s="12"/>
      <c r="AG83" s="13"/>
      <c r="AH83" s="13"/>
      <c r="AK83" s="12"/>
      <c r="AL83" s="12"/>
      <c r="AM83" s="13"/>
      <c r="AN83" s="13"/>
      <c r="AP83" s="13">
        <f>ActuarialTables!C83</f>
        <v>0.32159030000000005</v>
      </c>
    </row>
    <row r="84" spans="2:42" ht="17.25" customHeight="1">
      <c r="B84" s="12"/>
      <c r="C84" s="12"/>
      <c r="D84" s="12"/>
      <c r="E84" s="12"/>
      <c r="F84" s="12"/>
      <c r="G84" s="12"/>
      <c r="H84" s="12"/>
      <c r="K84" s="13"/>
      <c r="N84" s="13"/>
      <c r="P84" s="12"/>
      <c r="Q84" s="12"/>
      <c r="R84" s="13"/>
      <c r="S84" s="13"/>
      <c r="U84" s="12"/>
      <c r="V84" s="12"/>
      <c r="W84" s="12"/>
      <c r="X84" s="12"/>
      <c r="AA84" s="13"/>
      <c r="AB84" s="13"/>
      <c r="AD84" s="12"/>
      <c r="AE84" s="12"/>
      <c r="AF84" s="12"/>
      <c r="AG84" s="13"/>
      <c r="AH84" s="13"/>
      <c r="AK84" s="12"/>
      <c r="AL84" s="12"/>
      <c r="AM84" s="13"/>
      <c r="AN84" s="13"/>
      <c r="AP84" s="12">
        <f>ActuarialTables!C84</f>
        <v>1</v>
      </c>
    </row>
    <row r="85" spans="2:42" ht="17.25" customHeight="1">
      <c r="B85" s="12"/>
      <c r="C85" s="12"/>
      <c r="D85" s="12"/>
      <c r="E85" s="12"/>
      <c r="F85" s="12"/>
      <c r="G85" s="12"/>
      <c r="H85" s="12"/>
      <c r="K85" s="13"/>
      <c r="N85" s="13"/>
      <c r="P85" s="12"/>
      <c r="Q85" s="12"/>
      <c r="R85" s="13"/>
      <c r="S85" s="13"/>
      <c r="U85" s="12"/>
      <c r="V85" s="12"/>
      <c r="W85" s="12"/>
      <c r="X85" s="12"/>
      <c r="AA85" s="13"/>
      <c r="AB85" s="13"/>
      <c r="AD85" s="12"/>
      <c r="AE85" s="12"/>
      <c r="AF85" s="12"/>
      <c r="AG85" s="13"/>
      <c r="AH85" s="13"/>
      <c r="AK85" s="12"/>
      <c r="AL85" s="12"/>
      <c r="AM85" s="13"/>
      <c r="AN85" s="13"/>
      <c r="AP85" s="12">
        <f>ActuarialTables!C85</f>
        <v>0</v>
      </c>
    </row>
    <row r="86" spans="2:42" ht="17.25" customHeight="1">
      <c r="B86" s="12"/>
      <c r="C86" s="12"/>
      <c r="D86" s="12"/>
      <c r="E86" s="12"/>
      <c r="F86" s="12"/>
      <c r="G86" s="12"/>
      <c r="H86" s="12"/>
      <c r="K86" s="13"/>
      <c r="N86" s="13"/>
      <c r="P86" s="12"/>
      <c r="Q86" s="12"/>
      <c r="R86" s="13"/>
      <c r="S86" s="13"/>
      <c r="U86" s="12"/>
      <c r="V86" s="12"/>
      <c r="W86" s="12"/>
      <c r="X86" s="12"/>
      <c r="AA86" s="13"/>
      <c r="AB86" s="13"/>
      <c r="AD86" s="12"/>
      <c r="AE86" s="12"/>
      <c r="AF86" s="12"/>
      <c r="AG86" s="13"/>
      <c r="AH86" s="13"/>
      <c r="AK86" s="12"/>
      <c r="AL86" s="12"/>
      <c r="AM86" s="13"/>
      <c r="AN86" s="13"/>
      <c r="AP86" s="12">
        <f>ActuarialTables!C86</f>
        <v>0</v>
      </c>
    </row>
    <row r="87" spans="2:42" ht="17.25" customHeight="1">
      <c r="B87" s="12"/>
      <c r="C87" s="12"/>
      <c r="D87" s="12"/>
      <c r="E87" s="12"/>
      <c r="F87" s="12"/>
      <c r="G87" s="12"/>
      <c r="H87" s="12"/>
      <c r="K87" s="13"/>
      <c r="N87" s="13"/>
      <c r="P87" s="12"/>
      <c r="Q87" s="12"/>
      <c r="R87" s="13"/>
      <c r="S87" s="13"/>
      <c r="U87" s="12"/>
      <c r="V87" s="12"/>
      <c r="W87" s="12"/>
      <c r="X87" s="12"/>
      <c r="AA87" s="13"/>
      <c r="AB87" s="13"/>
      <c r="AD87" s="12"/>
      <c r="AE87" s="12"/>
      <c r="AF87" s="12"/>
      <c r="AG87" s="13"/>
      <c r="AH87" s="13"/>
      <c r="AK87" s="12"/>
      <c r="AL87" s="12"/>
      <c r="AM87" s="13"/>
      <c r="AN87" s="13"/>
      <c r="AP87" s="12">
        <f>ActuarialTables!C87</f>
        <v>0</v>
      </c>
    </row>
    <row r="88" spans="2:42" ht="17.25" customHeight="1">
      <c r="B88" s="12"/>
      <c r="C88" s="12"/>
      <c r="D88" s="12"/>
      <c r="E88" s="12"/>
      <c r="F88" s="12"/>
      <c r="G88" s="12"/>
      <c r="H88" s="12"/>
      <c r="K88" s="13"/>
      <c r="N88" s="13"/>
      <c r="P88" s="12"/>
      <c r="Q88" s="12"/>
      <c r="R88" s="13"/>
      <c r="S88" s="13"/>
      <c r="U88" s="12"/>
      <c r="V88" s="12"/>
      <c r="W88" s="12"/>
      <c r="X88" s="12"/>
      <c r="AA88" s="13"/>
      <c r="AB88" s="13"/>
      <c r="AD88" s="12"/>
      <c r="AE88" s="12"/>
      <c r="AF88" s="12"/>
      <c r="AG88" s="13"/>
      <c r="AH88" s="13"/>
      <c r="AK88" s="12"/>
      <c r="AL88" s="12"/>
      <c r="AM88" s="13"/>
      <c r="AN88" s="13"/>
      <c r="AP88" s="12">
        <f>ActuarialTables!C88</f>
        <v>0</v>
      </c>
    </row>
    <row r="89" spans="2:42" ht="17.25" customHeight="1">
      <c r="B89" s="12"/>
      <c r="C89" s="12"/>
      <c r="D89" s="12"/>
      <c r="E89" s="12"/>
      <c r="F89" s="12"/>
      <c r="G89" s="12"/>
      <c r="H89" s="12"/>
      <c r="K89" s="13"/>
      <c r="N89" s="13"/>
      <c r="P89" s="12"/>
      <c r="Q89" s="12"/>
      <c r="R89" s="13"/>
      <c r="S89" s="13"/>
      <c r="U89" s="12"/>
      <c r="V89" s="12"/>
      <c r="W89" s="12"/>
      <c r="X89" s="12"/>
      <c r="AA89" s="13"/>
      <c r="AB89" s="13"/>
      <c r="AD89" s="12"/>
      <c r="AE89" s="12"/>
      <c r="AF89" s="12"/>
      <c r="AG89" s="13"/>
      <c r="AH89" s="13"/>
      <c r="AK89" s="12"/>
      <c r="AL89" s="12"/>
      <c r="AM89" s="13"/>
      <c r="AN89" s="13"/>
      <c r="AP89" s="12">
        <f>ActuarialTables!C89</f>
        <v>0</v>
      </c>
    </row>
    <row r="90" spans="2:42" ht="17.25" customHeight="1">
      <c r="B90" s="12"/>
      <c r="C90" s="12"/>
      <c r="D90" s="12"/>
      <c r="E90" s="12"/>
      <c r="F90" s="12"/>
      <c r="G90" s="12"/>
      <c r="H90" s="12"/>
      <c r="K90" s="13"/>
      <c r="N90" s="13"/>
      <c r="P90" s="12"/>
      <c r="Q90" s="12"/>
      <c r="R90" s="13"/>
      <c r="S90" s="13"/>
      <c r="U90" s="12"/>
      <c r="V90" s="12"/>
      <c r="W90" s="12"/>
      <c r="X90" s="12"/>
      <c r="AA90" s="13"/>
      <c r="AB90" s="13"/>
      <c r="AD90" s="12"/>
      <c r="AE90" s="12"/>
      <c r="AF90" s="12"/>
      <c r="AG90" s="13"/>
      <c r="AH90" s="13"/>
      <c r="AK90" s="12"/>
      <c r="AL90" s="12"/>
      <c r="AM90" s="13"/>
      <c r="AN90" s="13"/>
      <c r="AP90" s="12">
        <f>ActuarialTables!C90</f>
        <v>0</v>
      </c>
    </row>
    <row r="91" spans="2:42" ht="17.25" customHeight="1">
      <c r="B91" s="12"/>
      <c r="C91" s="12"/>
      <c r="D91" s="12"/>
      <c r="E91" s="12"/>
      <c r="F91" s="12"/>
      <c r="G91" s="12"/>
      <c r="H91" s="12"/>
      <c r="K91" s="13"/>
      <c r="N91" s="13"/>
      <c r="P91" s="12"/>
      <c r="Q91" s="12"/>
      <c r="R91" s="13"/>
      <c r="S91" s="13"/>
      <c r="U91" s="12"/>
      <c r="V91" s="12"/>
      <c r="W91" s="12"/>
      <c r="X91" s="12"/>
      <c r="AA91" s="13"/>
      <c r="AB91" s="13"/>
      <c r="AD91" s="12"/>
      <c r="AE91" s="12"/>
      <c r="AF91" s="12"/>
      <c r="AG91" s="13"/>
      <c r="AH91" s="13"/>
      <c r="AK91" s="12"/>
      <c r="AL91" s="12"/>
      <c r="AM91" s="13"/>
      <c r="AN91" s="13"/>
      <c r="AP91" s="12">
        <f>ActuarialTables!C91</f>
        <v>0</v>
      </c>
    </row>
    <row r="92" spans="2:42" ht="17.25" customHeight="1">
      <c r="B92" s="12"/>
      <c r="C92" s="12"/>
      <c r="D92" s="12"/>
      <c r="E92" s="12"/>
      <c r="F92" s="12"/>
      <c r="G92" s="12"/>
      <c r="H92" s="12"/>
      <c r="K92" s="13"/>
      <c r="N92" s="13"/>
      <c r="P92" s="12"/>
      <c r="Q92" s="12"/>
      <c r="R92" s="13"/>
      <c r="S92" s="13"/>
      <c r="U92" s="12"/>
      <c r="V92" s="12"/>
      <c r="W92" s="12"/>
      <c r="X92" s="12"/>
      <c r="AA92" s="13"/>
      <c r="AB92" s="13"/>
      <c r="AD92" s="12"/>
      <c r="AE92" s="12"/>
      <c r="AF92" s="12"/>
      <c r="AG92" s="13"/>
      <c r="AH92" s="13"/>
      <c r="AK92" s="12"/>
      <c r="AL92" s="12"/>
      <c r="AM92" s="13"/>
      <c r="AN92" s="13"/>
      <c r="AP92" s="12">
        <f>ActuarialTables!C92</f>
        <v>0</v>
      </c>
    </row>
    <row r="93" spans="2:42" ht="17.25" customHeight="1">
      <c r="B93" s="12"/>
      <c r="C93" s="12"/>
      <c r="D93" s="12"/>
      <c r="E93" s="12"/>
      <c r="F93" s="12"/>
      <c r="G93" s="12"/>
      <c r="H93" s="12"/>
      <c r="K93" s="13"/>
      <c r="N93" s="13"/>
      <c r="P93" s="12"/>
      <c r="Q93" s="12"/>
      <c r="R93" s="13"/>
      <c r="S93" s="13"/>
      <c r="U93" s="12"/>
      <c r="V93" s="12"/>
      <c r="W93" s="12"/>
      <c r="X93" s="12"/>
      <c r="AA93" s="13"/>
      <c r="AB93" s="13"/>
      <c r="AD93" s="12"/>
      <c r="AE93" s="12"/>
      <c r="AF93" s="12"/>
      <c r="AG93" s="13"/>
      <c r="AH93" s="13"/>
      <c r="AK93" s="12"/>
      <c r="AL93" s="12"/>
      <c r="AM93" s="13"/>
      <c r="AN93" s="13"/>
      <c r="AP93" s="12">
        <f>ActuarialTables!C93</f>
        <v>0</v>
      </c>
    </row>
    <row r="94" spans="2:42" ht="17.25" customHeight="1">
      <c r="B94" s="12"/>
      <c r="C94" s="12"/>
      <c r="D94" s="12"/>
      <c r="E94" s="12"/>
      <c r="F94" s="12"/>
      <c r="G94" s="12"/>
      <c r="H94" s="12"/>
      <c r="K94" s="13"/>
      <c r="N94" s="13"/>
      <c r="P94" s="12"/>
      <c r="Q94" s="12"/>
      <c r="R94" s="13"/>
      <c r="S94" s="13"/>
      <c r="U94" s="12"/>
      <c r="V94" s="12"/>
      <c r="W94" s="12"/>
      <c r="X94" s="12"/>
      <c r="AA94" s="13"/>
      <c r="AB94" s="13"/>
      <c r="AD94" s="12"/>
      <c r="AE94" s="12"/>
      <c r="AF94" s="12"/>
      <c r="AG94" s="13"/>
      <c r="AH94" s="13"/>
      <c r="AK94" s="12"/>
      <c r="AL94" s="12"/>
      <c r="AM94" s="13"/>
      <c r="AN94" s="13"/>
      <c r="AP94" s="12">
        <f>ActuarialTables!C94</f>
        <v>0</v>
      </c>
    </row>
    <row r="95" spans="2:42" ht="17.25" customHeight="1">
      <c r="B95" s="12"/>
      <c r="C95" s="12"/>
      <c r="D95" s="12"/>
      <c r="E95" s="12"/>
      <c r="F95" s="12"/>
      <c r="G95" s="12"/>
      <c r="H95" s="12"/>
      <c r="K95" s="13"/>
      <c r="N95" s="13"/>
      <c r="P95" s="12"/>
      <c r="Q95" s="12"/>
      <c r="R95" s="13"/>
      <c r="S95" s="13"/>
      <c r="U95" s="12"/>
      <c r="V95" s="12"/>
      <c r="W95" s="12"/>
      <c r="X95" s="12"/>
      <c r="AA95" s="13"/>
      <c r="AB95" s="13"/>
      <c r="AD95" s="12"/>
      <c r="AE95" s="12"/>
      <c r="AF95" s="12"/>
      <c r="AG95" s="13"/>
      <c r="AH95" s="13"/>
      <c r="AK95" s="12"/>
      <c r="AL95" s="12"/>
      <c r="AM95" s="13"/>
      <c r="AN95" s="13"/>
      <c r="AP95" s="12">
        <f>ActuarialTables!C95</f>
        <v>0</v>
      </c>
    </row>
    <row r="96" spans="2:42" ht="17.25" customHeight="1">
      <c r="B96" s="12"/>
      <c r="C96" s="12"/>
      <c r="D96" s="12"/>
      <c r="E96" s="12"/>
      <c r="F96" s="12"/>
      <c r="G96" s="12"/>
      <c r="H96" s="12"/>
      <c r="K96" s="13"/>
      <c r="N96" s="13"/>
      <c r="P96" s="12"/>
      <c r="Q96" s="12"/>
      <c r="R96" s="13"/>
      <c r="S96" s="13"/>
      <c r="U96" s="12"/>
      <c r="V96" s="12"/>
      <c r="W96" s="12"/>
      <c r="X96" s="12"/>
      <c r="AA96" s="13"/>
      <c r="AB96" s="13"/>
      <c r="AD96" s="12"/>
      <c r="AE96" s="12"/>
      <c r="AF96" s="12"/>
      <c r="AG96" s="13"/>
      <c r="AH96" s="13"/>
      <c r="AK96" s="12"/>
      <c r="AL96" s="12"/>
      <c r="AM96" s="13"/>
      <c r="AN96" s="13"/>
      <c r="AP96" s="12">
        <f>ActuarialTables!C96</f>
        <v>0</v>
      </c>
    </row>
    <row r="97" spans="2:42" ht="17.25" customHeight="1">
      <c r="B97" s="12"/>
      <c r="C97" s="12"/>
      <c r="D97" s="12"/>
      <c r="E97" s="12"/>
      <c r="F97" s="12"/>
      <c r="G97" s="12"/>
      <c r="H97" s="12"/>
      <c r="K97" s="13"/>
      <c r="N97" s="13"/>
      <c r="P97" s="12"/>
      <c r="Q97" s="12"/>
      <c r="R97" s="13"/>
      <c r="S97" s="13"/>
      <c r="U97" s="12"/>
      <c r="V97" s="12"/>
      <c r="W97" s="12"/>
      <c r="X97" s="12"/>
      <c r="AA97" s="13"/>
      <c r="AB97" s="13"/>
      <c r="AD97" s="12"/>
      <c r="AE97" s="12"/>
      <c r="AF97" s="12"/>
      <c r="AG97" s="13"/>
      <c r="AH97" s="13"/>
      <c r="AK97" s="12"/>
      <c r="AL97" s="12"/>
      <c r="AM97" s="13"/>
      <c r="AN97" s="13"/>
      <c r="AP97" s="12">
        <f>ActuarialTables!C97</f>
        <v>0</v>
      </c>
    </row>
    <row r="98" spans="2:42" ht="17.25" customHeight="1">
      <c r="B98" s="12"/>
      <c r="C98" s="12"/>
      <c r="D98" s="12"/>
      <c r="E98" s="12"/>
      <c r="F98" s="12"/>
      <c r="G98" s="12"/>
      <c r="H98" s="12"/>
      <c r="K98" s="13"/>
      <c r="N98" s="13"/>
      <c r="P98" s="12"/>
      <c r="Q98" s="12"/>
      <c r="R98" s="13"/>
      <c r="S98" s="13"/>
      <c r="U98" s="12"/>
      <c r="V98" s="12"/>
      <c r="W98" s="12"/>
      <c r="X98" s="12"/>
      <c r="AA98" s="13"/>
      <c r="AB98" s="13"/>
      <c r="AD98" s="12"/>
      <c r="AE98" s="12"/>
      <c r="AF98" s="12"/>
      <c r="AG98" s="13"/>
      <c r="AH98" s="13"/>
      <c r="AK98" s="12"/>
      <c r="AL98" s="12"/>
      <c r="AM98" s="13"/>
      <c r="AN98" s="13"/>
      <c r="AP98" s="12">
        <f>ActuarialTables!C98</f>
        <v>0</v>
      </c>
    </row>
    <row r="99" spans="2:42" ht="17.25" customHeight="1">
      <c r="B99" s="12"/>
      <c r="C99" s="12"/>
      <c r="D99" s="12"/>
      <c r="E99" s="12"/>
      <c r="F99" s="12"/>
      <c r="G99" s="12"/>
      <c r="H99" s="12"/>
      <c r="K99" s="13"/>
      <c r="N99" s="13"/>
      <c r="P99" s="12"/>
      <c r="Q99" s="12"/>
      <c r="R99" s="13"/>
      <c r="S99" s="13"/>
      <c r="U99" s="12"/>
      <c r="V99" s="12"/>
      <c r="W99" s="12"/>
      <c r="X99" s="12"/>
      <c r="AA99" s="13"/>
      <c r="AB99" s="13"/>
      <c r="AD99" s="12"/>
      <c r="AE99" s="12"/>
      <c r="AF99" s="12"/>
      <c r="AG99" s="13"/>
      <c r="AH99" s="13"/>
      <c r="AK99" s="12"/>
      <c r="AL99" s="12"/>
      <c r="AM99" s="13"/>
      <c r="AN99" s="13"/>
      <c r="AP99" s="12">
        <f>ActuarialTables!C99</f>
        <v>0</v>
      </c>
    </row>
    <row r="100" spans="2:42" ht="17.25" customHeight="1">
      <c r="B100" s="12"/>
      <c r="C100" s="12"/>
      <c r="D100" s="12"/>
      <c r="E100" s="12"/>
      <c r="F100" s="12"/>
      <c r="G100" s="12"/>
      <c r="H100" s="12"/>
      <c r="K100" s="13"/>
      <c r="N100" s="13"/>
      <c r="P100" s="12"/>
      <c r="Q100" s="12"/>
      <c r="R100" s="13"/>
      <c r="S100" s="13"/>
      <c r="U100" s="12"/>
      <c r="V100" s="12"/>
      <c r="W100" s="12"/>
      <c r="X100" s="12"/>
      <c r="AA100" s="13"/>
      <c r="AB100" s="13"/>
      <c r="AD100" s="12"/>
      <c r="AE100" s="12"/>
      <c r="AF100" s="12"/>
      <c r="AG100" s="13"/>
      <c r="AH100" s="13"/>
      <c r="AK100" s="12"/>
      <c r="AL100" s="12"/>
      <c r="AM100" s="13"/>
      <c r="AN100" s="13"/>
      <c r="AP100" s="12">
        <f>ActuarialTables!C100</f>
        <v>0</v>
      </c>
    </row>
    <row r="101" spans="2:42" ht="17.25" customHeight="1">
      <c r="B101" s="12"/>
      <c r="C101" s="12"/>
      <c r="D101" s="12"/>
      <c r="E101" s="12"/>
      <c r="F101" s="12"/>
      <c r="G101" s="12"/>
      <c r="H101" s="12"/>
      <c r="K101" s="13"/>
      <c r="N101" s="13"/>
      <c r="P101" s="12"/>
      <c r="Q101" s="12"/>
      <c r="R101" s="13"/>
      <c r="S101" s="13"/>
      <c r="U101" s="12"/>
      <c r="V101" s="12"/>
      <c r="W101" s="12"/>
      <c r="X101" s="12"/>
      <c r="AA101" s="13"/>
      <c r="AB101" s="13"/>
      <c r="AD101" s="12"/>
      <c r="AE101" s="12"/>
      <c r="AF101" s="12"/>
      <c r="AG101" s="13"/>
      <c r="AH101" s="13"/>
      <c r="AK101" s="12"/>
      <c r="AL101" s="12"/>
      <c r="AM101" s="13"/>
      <c r="AN101" s="13"/>
      <c r="AP101" s="12">
        <f>ActuarialTables!C101</f>
        <v>0</v>
      </c>
    </row>
    <row r="102" spans="2:42" ht="17.25" customHeight="1">
      <c r="B102" s="12"/>
      <c r="C102" s="12"/>
      <c r="D102" s="12"/>
      <c r="E102" s="12"/>
      <c r="F102" s="12"/>
      <c r="G102" s="12"/>
      <c r="H102" s="12"/>
      <c r="K102" s="13"/>
      <c r="N102" s="13"/>
      <c r="P102" s="12"/>
      <c r="Q102" s="12"/>
      <c r="R102" s="13"/>
      <c r="S102" s="13"/>
      <c r="U102" s="12"/>
      <c r="V102" s="12"/>
      <c r="W102" s="12"/>
      <c r="X102" s="12"/>
      <c r="AA102" s="13"/>
      <c r="AB102" s="13"/>
      <c r="AD102" s="12"/>
      <c r="AE102" s="12"/>
      <c r="AF102" s="12"/>
      <c r="AG102" s="13"/>
      <c r="AH102" s="13"/>
      <c r="AK102" s="12"/>
      <c r="AL102" s="12"/>
      <c r="AM102" s="13"/>
      <c r="AN102" s="13"/>
      <c r="AP102" s="12">
        <f>ActuarialTables!C102</f>
        <v>0</v>
      </c>
    </row>
    <row r="103" spans="2:42" ht="17.25" customHeight="1">
      <c r="B103" s="12"/>
      <c r="C103" s="12"/>
      <c r="D103" s="12"/>
      <c r="E103" s="12"/>
      <c r="F103" s="12"/>
      <c r="G103" s="12"/>
      <c r="H103" s="12"/>
      <c r="K103" s="13"/>
      <c r="N103" s="13"/>
      <c r="P103" s="12"/>
      <c r="Q103" s="12"/>
      <c r="R103" s="13"/>
      <c r="S103" s="13"/>
      <c r="U103" s="12"/>
      <c r="V103" s="12"/>
      <c r="W103" s="12"/>
      <c r="X103" s="12"/>
      <c r="AA103" s="13"/>
      <c r="AB103" s="13"/>
      <c r="AD103" s="12"/>
      <c r="AE103" s="12"/>
      <c r="AF103" s="12"/>
      <c r="AG103" s="13"/>
      <c r="AH103" s="13"/>
      <c r="AK103" s="12"/>
      <c r="AL103" s="12"/>
      <c r="AM103" s="13"/>
      <c r="AN103" s="13"/>
      <c r="AP103" s="12">
        <f>ActuarialTables!C103</f>
        <v>0</v>
      </c>
    </row>
    <row r="104" spans="2:42" ht="17.25" customHeight="1">
      <c r="B104" s="12"/>
      <c r="C104" s="12"/>
      <c r="D104" s="12"/>
      <c r="E104" s="12"/>
      <c r="F104" s="12"/>
      <c r="G104" s="12"/>
      <c r="H104" s="12"/>
      <c r="K104" s="13"/>
      <c r="N104" s="13"/>
      <c r="P104" s="12"/>
      <c r="Q104" s="12"/>
      <c r="R104" s="13"/>
      <c r="S104" s="13"/>
      <c r="U104" s="12"/>
      <c r="V104" s="12"/>
      <c r="W104" s="12"/>
      <c r="X104" s="12"/>
      <c r="AA104" s="13"/>
      <c r="AB104" s="13"/>
      <c r="AD104" s="12"/>
      <c r="AE104" s="12"/>
      <c r="AF104" s="12"/>
      <c r="AG104" s="13"/>
      <c r="AH104" s="13"/>
      <c r="AK104" s="12"/>
      <c r="AL104" s="12"/>
      <c r="AM104" s="13"/>
      <c r="AN104" s="13"/>
      <c r="AP104" s="12">
        <f>ActuarialTables!C104</f>
        <v>0</v>
      </c>
    </row>
    <row r="105" spans="2:42" ht="17.25" customHeight="1">
      <c r="B105" s="12"/>
      <c r="C105" s="12"/>
      <c r="D105" s="12"/>
      <c r="E105" s="12"/>
      <c r="F105" s="12"/>
      <c r="G105" s="12"/>
      <c r="H105" s="12"/>
      <c r="K105" s="13"/>
      <c r="N105" s="13"/>
      <c r="P105" s="12"/>
      <c r="Q105" s="12"/>
      <c r="R105" s="13"/>
      <c r="S105" s="13"/>
      <c r="U105" s="12"/>
      <c r="V105" s="12"/>
      <c r="W105" s="12"/>
      <c r="X105" s="12"/>
      <c r="AA105" s="13"/>
      <c r="AB105" s="13"/>
      <c r="AD105" s="12"/>
      <c r="AE105" s="12"/>
      <c r="AF105" s="12"/>
      <c r="AG105" s="13"/>
      <c r="AH105" s="13"/>
      <c r="AK105" s="12"/>
      <c r="AL105" s="12"/>
      <c r="AM105" s="13"/>
      <c r="AN105" s="13"/>
      <c r="AP105" s="12">
        <f>ActuarialTables!C105</f>
        <v>0</v>
      </c>
    </row>
    <row r="106" spans="2:42" ht="17.25" customHeight="1">
      <c r="B106" s="12"/>
      <c r="C106" s="12"/>
      <c r="D106" s="12"/>
      <c r="E106" s="12"/>
      <c r="F106" s="12"/>
      <c r="G106" s="12"/>
      <c r="H106" s="12"/>
      <c r="K106" s="13"/>
      <c r="N106" s="13"/>
      <c r="P106" s="12"/>
      <c r="Q106" s="12"/>
      <c r="R106" s="13"/>
      <c r="S106" s="13"/>
      <c r="U106" s="12"/>
      <c r="V106" s="12"/>
      <c r="W106" s="12"/>
      <c r="X106" s="12"/>
      <c r="AA106" s="13"/>
      <c r="AB106" s="13"/>
      <c r="AD106" s="12"/>
      <c r="AE106" s="12"/>
      <c r="AF106" s="12"/>
      <c r="AG106" s="13"/>
      <c r="AH106" s="13"/>
      <c r="AK106" s="12"/>
      <c r="AL106" s="12"/>
      <c r="AM106" s="13"/>
      <c r="AN106" s="13"/>
      <c r="AP106" s="12">
        <f>ActuarialTables!C106</f>
        <v>0</v>
      </c>
    </row>
    <row r="107" spans="2:42" ht="17.25" customHeight="1">
      <c r="B107" s="12"/>
      <c r="C107" s="12"/>
      <c r="D107" s="12"/>
      <c r="E107" s="12"/>
      <c r="F107" s="12"/>
      <c r="G107" s="12"/>
      <c r="H107" s="12"/>
      <c r="K107" s="13"/>
      <c r="N107" s="13"/>
      <c r="P107" s="12"/>
      <c r="Q107" s="12"/>
      <c r="R107" s="13"/>
      <c r="S107" s="13"/>
      <c r="U107" s="12"/>
      <c r="V107" s="12"/>
      <c r="W107" s="12"/>
      <c r="X107" s="12"/>
      <c r="AA107" s="13"/>
      <c r="AB107" s="13"/>
      <c r="AD107" s="12"/>
      <c r="AE107" s="12"/>
      <c r="AF107" s="12"/>
      <c r="AG107" s="13"/>
      <c r="AH107" s="13"/>
      <c r="AK107" s="12"/>
      <c r="AL107" s="12"/>
      <c r="AM107" s="13"/>
      <c r="AN107" s="13"/>
      <c r="AP107" s="12">
        <f>ActuarialTables!C107</f>
        <v>0</v>
      </c>
    </row>
    <row r="108" spans="2:42" ht="17.25" customHeight="1">
      <c r="B108" s="12"/>
      <c r="C108" s="12"/>
      <c r="D108" s="12"/>
      <c r="E108" s="12"/>
      <c r="F108" s="12"/>
      <c r="G108" s="12"/>
      <c r="H108" s="12"/>
      <c r="K108" s="13"/>
      <c r="N108" s="13"/>
      <c r="P108" s="12"/>
      <c r="Q108" s="12"/>
      <c r="R108" s="13"/>
      <c r="S108" s="13"/>
      <c r="U108" s="12"/>
      <c r="V108" s="12"/>
      <c r="W108" s="12"/>
      <c r="X108" s="12"/>
      <c r="AA108" s="13"/>
      <c r="AB108" s="13"/>
      <c r="AD108" s="12"/>
      <c r="AE108" s="12"/>
      <c r="AF108" s="12"/>
      <c r="AG108" s="13"/>
      <c r="AH108" s="13"/>
      <c r="AK108" s="12"/>
      <c r="AL108" s="12"/>
      <c r="AM108" s="13"/>
      <c r="AN108" s="13"/>
      <c r="AP108" s="12">
        <f>ActuarialTables!C108</f>
        <v>0</v>
      </c>
    </row>
    <row r="109" spans="2:42" ht="17.25" customHeight="1">
      <c r="B109" s="12"/>
      <c r="C109" s="12"/>
      <c r="D109" s="12"/>
      <c r="E109" s="12"/>
      <c r="F109" s="12"/>
      <c r="G109" s="12"/>
      <c r="H109" s="12"/>
      <c r="K109" s="13"/>
      <c r="N109" s="13"/>
      <c r="P109" s="12"/>
      <c r="Q109" s="12"/>
      <c r="R109" s="13"/>
      <c r="S109" s="13"/>
      <c r="U109" s="12"/>
      <c r="V109" s="12"/>
      <c r="W109" s="12"/>
      <c r="X109" s="12"/>
      <c r="AA109" s="13"/>
      <c r="AB109" s="13"/>
      <c r="AD109" s="12"/>
      <c r="AE109" s="12"/>
      <c r="AF109" s="12"/>
      <c r="AG109" s="13"/>
      <c r="AH109" s="13"/>
      <c r="AK109" s="12"/>
      <c r="AL109" s="12"/>
      <c r="AM109" s="13"/>
      <c r="AN109" s="13"/>
      <c r="AP109" s="12">
        <f>ActuarialTables!C109</f>
        <v>0</v>
      </c>
    </row>
    <row r="110" spans="2:42" ht="17.25" customHeight="1">
      <c r="B110" s="12"/>
      <c r="C110" s="12"/>
      <c r="D110" s="12"/>
      <c r="E110" s="12"/>
      <c r="F110" s="12"/>
      <c r="G110" s="12"/>
      <c r="H110" s="12"/>
      <c r="K110" s="13"/>
      <c r="N110" s="13"/>
      <c r="P110" s="12"/>
      <c r="Q110" s="12"/>
      <c r="R110" s="13"/>
      <c r="S110" s="13"/>
      <c r="U110" s="12"/>
      <c r="V110" s="12"/>
      <c r="W110" s="12"/>
      <c r="X110" s="12"/>
      <c r="AA110" s="13"/>
      <c r="AB110" s="13"/>
      <c r="AD110" s="12"/>
      <c r="AE110" s="12"/>
      <c r="AF110" s="12"/>
      <c r="AG110" s="13"/>
      <c r="AH110" s="13"/>
      <c r="AK110" s="12"/>
      <c r="AL110" s="12"/>
      <c r="AM110" s="13"/>
      <c r="AN110" s="13"/>
      <c r="AP110" s="12">
        <f>ActuarialTables!C110</f>
        <v>0</v>
      </c>
    </row>
    <row r="111" spans="2:42" ht="17.25" customHeight="1">
      <c r="B111" s="12"/>
      <c r="C111" s="12"/>
      <c r="D111" s="12"/>
      <c r="E111" s="12"/>
      <c r="F111" s="12"/>
      <c r="G111" s="12"/>
      <c r="H111" s="12"/>
      <c r="K111" s="13"/>
      <c r="N111" s="13"/>
      <c r="P111" s="12"/>
      <c r="Q111" s="12"/>
      <c r="R111" s="13"/>
      <c r="S111" s="13"/>
      <c r="U111" s="12"/>
      <c r="V111" s="12"/>
      <c r="W111" s="12"/>
      <c r="X111" s="12"/>
      <c r="AA111" s="13"/>
      <c r="AB111" s="13"/>
      <c r="AD111" s="12"/>
      <c r="AE111" s="12"/>
      <c r="AF111" s="12"/>
      <c r="AG111" s="13"/>
      <c r="AH111" s="13"/>
      <c r="AK111" s="12"/>
      <c r="AL111" s="12"/>
      <c r="AM111" s="13"/>
      <c r="AN111" s="13"/>
      <c r="AP111" s="12">
        <f>ActuarialTables!C111</f>
        <v>0</v>
      </c>
    </row>
    <row r="112" spans="2:42" ht="17.25" customHeight="1">
      <c r="B112" s="12"/>
      <c r="C112" s="12"/>
      <c r="D112" s="12"/>
      <c r="E112" s="12"/>
      <c r="F112" s="12"/>
      <c r="G112" s="12"/>
      <c r="H112" s="12"/>
      <c r="K112" s="13"/>
      <c r="N112" s="13"/>
      <c r="P112" s="12"/>
      <c r="Q112" s="12"/>
      <c r="R112" s="13"/>
      <c r="S112" s="13"/>
      <c r="U112" s="12"/>
      <c r="V112" s="12"/>
      <c r="W112" s="12"/>
      <c r="X112" s="12"/>
      <c r="AA112" s="13"/>
      <c r="AB112" s="13"/>
      <c r="AD112" s="12"/>
      <c r="AE112" s="12"/>
      <c r="AF112" s="12"/>
      <c r="AG112" s="13"/>
      <c r="AH112" s="13"/>
      <c r="AK112" s="12"/>
      <c r="AL112" s="12"/>
      <c r="AM112" s="13"/>
      <c r="AN112" s="13"/>
      <c r="AP112" s="12">
        <f>ActuarialTables!C112</f>
        <v>0</v>
      </c>
    </row>
    <row r="113" spans="2:42" ht="17.25" customHeight="1">
      <c r="B113" s="12"/>
      <c r="C113" s="12"/>
      <c r="D113" s="12"/>
      <c r="E113" s="12"/>
      <c r="F113" s="12"/>
      <c r="G113" s="12"/>
      <c r="H113" s="12"/>
      <c r="K113" s="13"/>
      <c r="N113" s="13"/>
      <c r="P113" s="12"/>
      <c r="Q113" s="12"/>
      <c r="R113" s="13"/>
      <c r="S113" s="13"/>
      <c r="U113" s="12"/>
      <c r="V113" s="12"/>
      <c r="W113" s="12"/>
      <c r="X113" s="12"/>
      <c r="AA113" s="13"/>
      <c r="AB113" s="13"/>
      <c r="AD113" s="12"/>
      <c r="AE113" s="12"/>
      <c r="AF113" s="12"/>
      <c r="AG113" s="13"/>
      <c r="AH113" s="13"/>
      <c r="AK113" s="12"/>
      <c r="AL113" s="12"/>
      <c r="AM113" s="13"/>
      <c r="AN113" s="13"/>
      <c r="AP113" s="12">
        <f>ActuarialTables!C113</f>
        <v>0</v>
      </c>
    </row>
    <row r="114" spans="2:42" ht="17.25" customHeight="1">
      <c r="B114" s="12"/>
      <c r="C114" s="12"/>
      <c r="D114" s="12"/>
      <c r="E114" s="12"/>
      <c r="F114" s="12"/>
      <c r="G114" s="12"/>
      <c r="H114" s="12"/>
      <c r="K114" s="13"/>
      <c r="N114" s="13"/>
      <c r="P114" s="12"/>
      <c r="Q114" s="12"/>
      <c r="R114" s="13"/>
      <c r="S114" s="13"/>
      <c r="U114" s="12"/>
      <c r="V114" s="12"/>
      <c r="W114" s="12"/>
      <c r="X114" s="12"/>
      <c r="AA114" s="13"/>
      <c r="AB114" s="13"/>
      <c r="AD114" s="12"/>
      <c r="AE114" s="12"/>
      <c r="AF114" s="12"/>
      <c r="AG114" s="13"/>
      <c r="AH114" s="13"/>
      <c r="AK114" s="12"/>
      <c r="AL114" s="12"/>
      <c r="AM114" s="13"/>
      <c r="AN114" s="13"/>
      <c r="AP114" s="12">
        <f>ActuarialTables!C114</f>
        <v>0</v>
      </c>
    </row>
    <row r="115" spans="2:42" ht="17.25" customHeight="1">
      <c r="B115" s="12"/>
      <c r="C115" s="12"/>
      <c r="D115" s="12"/>
      <c r="E115" s="12"/>
      <c r="F115" s="12"/>
      <c r="G115" s="12"/>
      <c r="H115" s="12"/>
      <c r="K115" s="13"/>
      <c r="N115" s="13"/>
      <c r="P115" s="12"/>
      <c r="Q115" s="12"/>
      <c r="R115" s="13"/>
      <c r="S115" s="13"/>
      <c r="U115" s="12"/>
      <c r="V115" s="12"/>
      <c r="W115" s="12"/>
      <c r="X115" s="12"/>
      <c r="AA115" s="13"/>
      <c r="AB115" s="13"/>
      <c r="AD115" s="12"/>
      <c r="AE115" s="12"/>
      <c r="AF115" s="12"/>
      <c r="AG115" s="13"/>
      <c r="AH115" s="13"/>
      <c r="AK115" s="12"/>
      <c r="AL115" s="12"/>
      <c r="AM115" s="13"/>
      <c r="AN115" s="13"/>
      <c r="AP115" s="12">
        <f>ActuarialTables!C115</f>
        <v>0</v>
      </c>
    </row>
    <row r="116" spans="2:42" ht="17.25" customHeight="1">
      <c r="B116" s="12"/>
      <c r="C116" s="12"/>
      <c r="D116" s="12"/>
      <c r="E116" s="12"/>
      <c r="F116" s="12"/>
      <c r="G116" s="12"/>
      <c r="H116" s="12"/>
      <c r="K116" s="13"/>
      <c r="N116" s="13"/>
      <c r="P116" s="12"/>
      <c r="Q116" s="12"/>
      <c r="R116" s="13"/>
      <c r="S116" s="13"/>
      <c r="U116" s="12"/>
      <c r="V116" s="12"/>
      <c r="W116" s="12"/>
      <c r="X116" s="12"/>
      <c r="AA116" s="13"/>
      <c r="AB116" s="13"/>
      <c r="AD116" s="12"/>
      <c r="AE116" s="12"/>
      <c r="AF116" s="12"/>
      <c r="AG116" s="13"/>
      <c r="AH116" s="13"/>
      <c r="AK116" s="12"/>
      <c r="AL116" s="12"/>
      <c r="AM116" s="13"/>
      <c r="AN116" s="13"/>
      <c r="AP116" s="12">
        <f>ActuarialTables!C116</f>
        <v>0</v>
      </c>
    </row>
    <row r="117" spans="2:42" ht="17.25" customHeight="1">
      <c r="B117" s="12"/>
      <c r="C117" s="12"/>
      <c r="D117" s="12"/>
      <c r="E117" s="12"/>
      <c r="F117" s="12"/>
      <c r="G117" s="12"/>
      <c r="H117" s="12"/>
      <c r="K117" s="13"/>
      <c r="N117" s="13"/>
      <c r="P117" s="12"/>
      <c r="Q117" s="12"/>
      <c r="R117" s="13"/>
      <c r="S117" s="13"/>
      <c r="U117" s="12"/>
      <c r="V117" s="12"/>
      <c r="W117" s="12"/>
      <c r="X117" s="12"/>
      <c r="AA117" s="13"/>
      <c r="AB117" s="13"/>
      <c r="AD117" s="12"/>
      <c r="AE117" s="12"/>
      <c r="AF117" s="12"/>
      <c r="AG117" s="13"/>
      <c r="AH117" s="13"/>
      <c r="AK117" s="12"/>
      <c r="AL117" s="12"/>
      <c r="AM117" s="13"/>
      <c r="AN117" s="13"/>
      <c r="AP117" s="12">
        <f>ActuarialTables!C117</f>
        <v>0</v>
      </c>
    </row>
    <row r="118" spans="2:42" ht="17.25" customHeight="1">
      <c r="B118" s="12"/>
      <c r="C118" s="12"/>
      <c r="D118" s="12"/>
      <c r="E118" s="12"/>
      <c r="F118" s="12"/>
      <c r="G118" s="12"/>
      <c r="H118" s="12"/>
      <c r="K118" s="13"/>
      <c r="N118" s="13"/>
      <c r="P118" s="12"/>
      <c r="Q118" s="12"/>
      <c r="R118" s="13"/>
      <c r="S118" s="13"/>
      <c r="U118" s="12"/>
      <c r="V118" s="12"/>
      <c r="W118" s="12"/>
      <c r="X118" s="12"/>
      <c r="AA118" s="13"/>
      <c r="AB118" s="13"/>
      <c r="AD118" s="12"/>
      <c r="AE118" s="12"/>
      <c r="AF118" s="12"/>
      <c r="AG118" s="13"/>
      <c r="AH118" s="13"/>
      <c r="AK118" s="12"/>
      <c r="AL118" s="12"/>
      <c r="AM118" s="13"/>
      <c r="AN118" s="13"/>
      <c r="AP118" s="12">
        <f>ActuarialTables!C118</f>
        <v>0</v>
      </c>
    </row>
    <row r="119" spans="2:42" ht="17.25" customHeight="1">
      <c r="B119" s="12"/>
      <c r="C119" s="12"/>
      <c r="D119" s="12"/>
      <c r="E119" s="12"/>
      <c r="F119" s="12"/>
      <c r="G119" s="12"/>
      <c r="H119" s="12"/>
      <c r="K119" s="13"/>
      <c r="N119" s="13"/>
      <c r="P119" s="12"/>
      <c r="Q119" s="12"/>
      <c r="R119" s="13"/>
      <c r="S119" s="13"/>
      <c r="U119" s="12"/>
      <c r="V119" s="12"/>
      <c r="W119" s="12"/>
      <c r="X119" s="12"/>
      <c r="AA119" s="13"/>
      <c r="AB119" s="13"/>
      <c r="AD119" s="12"/>
      <c r="AE119" s="12"/>
      <c r="AF119" s="12"/>
      <c r="AG119" s="13"/>
      <c r="AH119" s="13"/>
      <c r="AK119" s="12"/>
      <c r="AL119" s="12"/>
      <c r="AM119" s="13"/>
      <c r="AN119" s="13"/>
      <c r="AP119" s="12">
        <f>ActuarialTables!C119</f>
        <v>0</v>
      </c>
    </row>
    <row r="120" spans="2:42" ht="17.25" customHeight="1">
      <c r="B120" s="12"/>
      <c r="C120" s="12"/>
      <c r="D120" s="12"/>
      <c r="E120" s="12"/>
      <c r="F120" s="12"/>
      <c r="G120" s="12"/>
      <c r="H120" s="12"/>
      <c r="K120" s="13"/>
      <c r="N120" s="13"/>
      <c r="P120" s="12"/>
      <c r="Q120" s="12"/>
      <c r="R120" s="13"/>
      <c r="S120" s="13"/>
      <c r="U120" s="12"/>
      <c r="V120" s="12"/>
      <c r="W120" s="12"/>
      <c r="X120" s="12"/>
      <c r="AA120" s="13"/>
      <c r="AB120" s="13"/>
      <c r="AD120" s="12"/>
      <c r="AE120" s="12"/>
      <c r="AF120" s="12"/>
      <c r="AG120" s="13"/>
      <c r="AH120" s="13"/>
      <c r="AK120" s="12"/>
      <c r="AL120" s="12"/>
      <c r="AM120" s="13"/>
      <c r="AN120" s="13"/>
      <c r="AP120" s="12">
        <f>ActuarialTables!C120</f>
        <v>0</v>
      </c>
    </row>
    <row r="121" spans="2:42" ht="17.25" customHeight="1">
      <c r="B121" s="12"/>
      <c r="C121" s="12"/>
      <c r="D121" s="12"/>
      <c r="E121" s="12"/>
      <c r="F121" s="12"/>
      <c r="G121" s="12"/>
      <c r="H121" s="12"/>
      <c r="K121" s="13"/>
      <c r="N121" s="13"/>
      <c r="P121" s="12"/>
      <c r="Q121" s="12"/>
      <c r="R121" s="13"/>
      <c r="S121" s="13"/>
      <c r="U121" s="12"/>
      <c r="V121" s="12"/>
      <c r="W121" s="12"/>
      <c r="X121" s="12"/>
      <c r="AA121" s="13"/>
      <c r="AB121" s="13"/>
      <c r="AD121" s="12"/>
      <c r="AE121" s="12"/>
      <c r="AF121" s="12"/>
      <c r="AG121" s="13"/>
      <c r="AH121" s="13"/>
      <c r="AK121" s="12"/>
      <c r="AL121" s="12"/>
      <c r="AM121" s="13"/>
      <c r="AN121" s="13"/>
      <c r="AP121" s="12">
        <f>ActuarialTables!C121</f>
        <v>0</v>
      </c>
    </row>
    <row r="122" spans="2:42" ht="17.25" customHeight="1">
      <c r="B122" s="12"/>
      <c r="C122" s="12"/>
      <c r="D122" s="12"/>
      <c r="E122" s="12"/>
      <c r="F122" s="12"/>
      <c r="G122" s="12"/>
      <c r="H122" s="12"/>
      <c r="K122" s="13"/>
      <c r="N122" s="13"/>
      <c r="P122" s="12"/>
      <c r="Q122" s="12"/>
      <c r="R122" s="13"/>
      <c r="S122" s="13"/>
      <c r="U122" s="12"/>
      <c r="V122" s="12"/>
      <c r="W122" s="12"/>
      <c r="X122" s="12"/>
      <c r="AA122" s="13"/>
      <c r="AB122" s="13"/>
      <c r="AD122" s="12"/>
      <c r="AE122" s="12"/>
      <c r="AF122" s="12"/>
      <c r="AG122" s="13"/>
      <c r="AH122" s="13"/>
      <c r="AK122" s="12"/>
      <c r="AL122" s="12"/>
      <c r="AM122" s="13"/>
      <c r="AN122" s="13"/>
      <c r="AP122" s="12">
        <f>ActuarialTables!C122</f>
        <v>0</v>
      </c>
    </row>
    <row r="123" spans="2:42" ht="17.25" customHeight="1">
      <c r="B123" s="12"/>
      <c r="C123" s="12"/>
      <c r="D123" s="12"/>
      <c r="E123" s="12"/>
      <c r="F123" s="12"/>
      <c r="G123" s="12"/>
      <c r="H123" s="12"/>
      <c r="K123" s="13"/>
      <c r="N123" s="13"/>
      <c r="P123" s="12"/>
      <c r="Q123" s="12"/>
      <c r="R123" s="13"/>
      <c r="S123" s="13"/>
      <c r="U123" s="12"/>
      <c r="V123" s="12"/>
      <c r="W123" s="12"/>
      <c r="X123" s="12"/>
      <c r="AA123" s="13"/>
      <c r="AB123" s="13"/>
      <c r="AD123" s="12"/>
      <c r="AE123" s="12"/>
      <c r="AF123" s="12"/>
      <c r="AG123" s="13"/>
      <c r="AH123" s="13"/>
      <c r="AK123" s="12"/>
      <c r="AL123" s="12"/>
      <c r="AM123" s="13"/>
      <c r="AN123" s="13"/>
      <c r="AP123" s="12">
        <f>ActuarialTables!C123</f>
        <v>0</v>
      </c>
    </row>
    <row r="124" spans="2:42" ht="17.25" customHeight="1">
      <c r="B124" s="12"/>
      <c r="C124" s="12"/>
      <c r="D124" s="12"/>
      <c r="E124" s="12"/>
      <c r="F124" s="12"/>
      <c r="G124" s="12"/>
      <c r="H124" s="12"/>
      <c r="K124" s="13"/>
      <c r="N124" s="13"/>
      <c r="P124" s="12"/>
      <c r="Q124" s="12"/>
      <c r="R124" s="13"/>
      <c r="S124" s="13"/>
      <c r="U124" s="12"/>
      <c r="V124" s="12"/>
      <c r="W124" s="12"/>
      <c r="X124" s="12"/>
      <c r="AA124" s="13"/>
      <c r="AB124" s="13"/>
      <c r="AD124" s="12"/>
      <c r="AE124" s="12"/>
      <c r="AF124" s="12"/>
      <c r="AG124" s="13"/>
      <c r="AH124" s="13"/>
      <c r="AK124" s="12"/>
      <c r="AL124" s="12"/>
      <c r="AM124" s="13"/>
      <c r="AN124" s="13"/>
      <c r="AP124" s="12">
        <f>ActuarialTables!C124</f>
        <v>0</v>
      </c>
    </row>
    <row r="125" spans="2:42" ht="17.25" customHeight="1">
      <c r="B125" s="12"/>
      <c r="C125" s="12"/>
      <c r="D125" s="12"/>
      <c r="E125" s="12"/>
      <c r="F125" s="12"/>
      <c r="G125" s="12"/>
      <c r="H125" s="12"/>
      <c r="K125" s="13"/>
      <c r="N125" s="13"/>
      <c r="P125" s="12"/>
      <c r="Q125" s="12"/>
      <c r="R125" s="13"/>
      <c r="S125" s="13"/>
      <c r="U125" s="12"/>
      <c r="V125" s="12"/>
      <c r="W125" s="12"/>
      <c r="X125" s="12"/>
      <c r="AA125" s="13"/>
      <c r="AB125" s="13"/>
      <c r="AD125" s="12"/>
      <c r="AE125" s="12"/>
      <c r="AF125" s="12"/>
      <c r="AG125" s="13"/>
      <c r="AH125" s="13"/>
      <c r="AK125" s="12"/>
      <c r="AL125" s="12"/>
      <c r="AM125" s="13"/>
      <c r="AN125" s="13"/>
      <c r="AP125" s="12">
        <f>ActuarialTables!C125</f>
        <v>0</v>
      </c>
    </row>
    <row r="126" spans="2:42" ht="17.25" customHeight="1">
      <c r="B126" s="12"/>
      <c r="C126" s="12"/>
      <c r="D126" s="12"/>
      <c r="E126" s="12"/>
      <c r="F126" s="12"/>
      <c r="G126" s="12"/>
      <c r="H126" s="12"/>
      <c r="K126" s="13"/>
      <c r="N126" s="13"/>
      <c r="P126" s="12"/>
      <c r="Q126" s="12"/>
      <c r="R126" s="13"/>
      <c r="S126" s="13"/>
      <c r="U126" s="12"/>
      <c r="V126" s="12"/>
      <c r="W126" s="12"/>
      <c r="X126" s="12"/>
      <c r="AA126" s="13"/>
      <c r="AB126" s="13"/>
      <c r="AD126" s="12"/>
      <c r="AE126" s="12"/>
      <c r="AF126" s="12"/>
      <c r="AG126" s="13"/>
      <c r="AH126" s="13"/>
      <c r="AK126" s="12"/>
      <c r="AL126" s="12"/>
      <c r="AM126" s="13"/>
      <c r="AN126" s="13"/>
      <c r="AP126" s="12">
        <f>ActuarialTables!C126</f>
        <v>0</v>
      </c>
    </row>
    <row r="127" spans="2:42" ht="17.25" customHeight="1">
      <c r="B127" s="12"/>
      <c r="C127" s="12"/>
      <c r="D127" s="12"/>
      <c r="E127" s="12"/>
      <c r="F127" s="12"/>
      <c r="G127" s="12"/>
      <c r="H127" s="12"/>
      <c r="K127" s="13"/>
      <c r="N127" s="13"/>
      <c r="P127" s="12"/>
      <c r="Q127" s="12"/>
      <c r="R127" s="13"/>
      <c r="S127" s="13"/>
      <c r="U127" s="12"/>
      <c r="V127" s="12"/>
      <c r="W127" s="12"/>
      <c r="X127" s="12"/>
      <c r="AA127" s="13"/>
      <c r="AB127" s="13"/>
      <c r="AD127" s="12"/>
      <c r="AE127" s="12"/>
      <c r="AF127" s="12"/>
      <c r="AG127" s="13"/>
      <c r="AH127" s="13"/>
      <c r="AK127" s="12"/>
      <c r="AL127" s="12"/>
      <c r="AM127" s="13"/>
      <c r="AN127" s="13"/>
      <c r="AP127" s="12">
        <f>ActuarialTables!C127</f>
        <v>0</v>
      </c>
    </row>
    <row r="128" spans="2:42" ht="17.25" customHeight="1">
      <c r="B128" s="12"/>
      <c r="C128" s="12"/>
      <c r="D128" s="12"/>
      <c r="E128" s="12"/>
      <c r="F128" s="12"/>
      <c r="G128" s="12"/>
      <c r="H128" s="12"/>
      <c r="K128" s="13"/>
      <c r="N128" s="13"/>
      <c r="P128" s="12"/>
      <c r="Q128" s="12"/>
      <c r="R128" s="13"/>
      <c r="S128" s="13"/>
      <c r="U128" s="12"/>
      <c r="V128" s="12"/>
      <c r="W128" s="12"/>
      <c r="X128" s="12"/>
      <c r="AA128" s="13"/>
      <c r="AB128" s="13"/>
      <c r="AD128" s="12"/>
      <c r="AE128" s="12"/>
      <c r="AF128" s="12"/>
      <c r="AG128" s="13"/>
      <c r="AH128" s="13"/>
      <c r="AK128" s="12"/>
      <c r="AL128" s="12"/>
      <c r="AM128" s="13"/>
      <c r="AN128" s="13"/>
      <c r="AP128" s="12">
        <f>ActuarialTables!C128</f>
        <v>0</v>
      </c>
    </row>
    <row r="129" spans="2:42" ht="17.25" customHeight="1">
      <c r="B129" s="12"/>
      <c r="C129" s="12"/>
      <c r="D129" s="12"/>
      <c r="E129" s="12"/>
      <c r="F129" s="12"/>
      <c r="G129" s="12"/>
      <c r="H129" s="12"/>
      <c r="K129" s="13"/>
      <c r="N129" s="13"/>
      <c r="P129" s="12"/>
      <c r="Q129" s="12"/>
      <c r="R129" s="13"/>
      <c r="S129" s="13"/>
      <c r="U129" s="12"/>
      <c r="V129" s="12"/>
      <c r="W129" s="12"/>
      <c r="X129" s="12"/>
      <c r="AA129" s="13"/>
      <c r="AB129" s="13"/>
      <c r="AD129" s="12"/>
      <c r="AE129" s="12"/>
      <c r="AF129" s="12"/>
      <c r="AG129" s="13"/>
      <c r="AH129" s="13"/>
      <c r="AK129" s="12"/>
      <c r="AL129" s="12"/>
      <c r="AM129" s="13"/>
      <c r="AN129" s="13"/>
      <c r="AP129" s="12">
        <f>ActuarialTables!C129</f>
        <v>0</v>
      </c>
    </row>
    <row r="130" spans="2:42" ht="17.25" customHeight="1">
      <c r="B130" s="12"/>
      <c r="C130" s="12"/>
      <c r="D130" s="12"/>
      <c r="E130" s="12"/>
      <c r="F130" s="12"/>
      <c r="G130" s="12"/>
      <c r="H130" s="12"/>
      <c r="K130" s="13"/>
      <c r="N130" s="13"/>
      <c r="P130" s="12"/>
      <c r="Q130" s="12"/>
      <c r="R130" s="13"/>
      <c r="S130" s="13"/>
      <c r="U130" s="12"/>
      <c r="V130" s="12"/>
      <c r="W130" s="12"/>
      <c r="X130" s="12"/>
      <c r="AA130" s="13"/>
      <c r="AB130" s="13"/>
      <c r="AD130" s="12"/>
      <c r="AE130" s="12"/>
      <c r="AF130" s="12"/>
      <c r="AG130" s="13"/>
      <c r="AH130" s="13"/>
      <c r="AK130" s="12"/>
      <c r="AL130" s="12"/>
      <c r="AM130" s="13"/>
      <c r="AN130" s="13"/>
      <c r="AP130" s="12">
        <f>ActuarialTables!C130</f>
        <v>0</v>
      </c>
    </row>
    <row r="131" spans="2:42" ht="17.25" customHeight="1">
      <c r="B131" s="12"/>
      <c r="C131" s="12"/>
      <c r="D131" s="12"/>
      <c r="E131" s="12"/>
      <c r="F131" s="12"/>
      <c r="G131" s="12"/>
      <c r="H131" s="12"/>
      <c r="K131" s="13"/>
      <c r="N131" s="13"/>
      <c r="P131" s="12"/>
      <c r="Q131" s="12"/>
      <c r="R131" s="13"/>
      <c r="S131" s="13"/>
      <c r="U131" s="12"/>
      <c r="V131" s="12"/>
      <c r="W131" s="12"/>
      <c r="X131" s="12"/>
      <c r="AA131" s="13"/>
      <c r="AB131" s="13"/>
      <c r="AD131" s="12"/>
      <c r="AE131" s="12"/>
      <c r="AF131" s="12"/>
      <c r="AG131" s="13"/>
      <c r="AH131" s="13"/>
      <c r="AK131" s="12"/>
      <c r="AL131" s="12"/>
      <c r="AM131" s="13"/>
      <c r="AN131" s="13"/>
      <c r="AP131" s="12">
        <f>ActuarialTables!C131</f>
        <v>0</v>
      </c>
    </row>
    <row r="132" spans="2:42" ht="17.25" customHeight="1">
      <c r="B132" s="12"/>
      <c r="C132" s="12"/>
      <c r="D132" s="12"/>
      <c r="E132" s="12"/>
      <c r="F132" s="12"/>
      <c r="G132" s="12"/>
      <c r="H132" s="12"/>
      <c r="K132" s="13"/>
      <c r="N132" s="13"/>
      <c r="P132" s="12"/>
      <c r="Q132" s="12"/>
      <c r="R132" s="13"/>
      <c r="S132" s="13"/>
      <c r="U132" s="12"/>
      <c r="V132" s="12"/>
      <c r="W132" s="12"/>
      <c r="X132" s="12"/>
      <c r="AA132" s="13"/>
      <c r="AB132" s="13"/>
      <c r="AD132" s="12"/>
      <c r="AE132" s="12"/>
      <c r="AF132" s="12"/>
      <c r="AG132" s="13"/>
      <c r="AH132" s="13"/>
      <c r="AK132" s="12"/>
      <c r="AL132" s="12"/>
      <c r="AM132" s="13"/>
      <c r="AN132" s="13"/>
      <c r="AP132" s="12">
        <f>ActuarialTables!C132</f>
        <v>0</v>
      </c>
    </row>
    <row r="133" spans="2:42" ht="17.25" customHeight="1">
      <c r="B133" s="12"/>
      <c r="C133" s="12"/>
      <c r="D133" s="12"/>
      <c r="E133" s="12"/>
      <c r="F133" s="12"/>
      <c r="G133" s="12"/>
      <c r="H133" s="12"/>
      <c r="K133" s="13"/>
      <c r="N133" s="13"/>
      <c r="P133" s="12"/>
      <c r="Q133" s="12"/>
      <c r="R133" s="13"/>
      <c r="S133" s="13"/>
      <c r="U133" s="12"/>
      <c r="V133" s="12"/>
      <c r="W133" s="12"/>
      <c r="X133" s="12"/>
      <c r="AA133" s="13"/>
      <c r="AB133" s="13"/>
      <c r="AD133" s="12"/>
      <c r="AE133" s="12"/>
      <c r="AF133" s="12"/>
      <c r="AG133" s="13"/>
      <c r="AH133" s="13"/>
      <c r="AK133" s="12"/>
      <c r="AL133" s="12"/>
      <c r="AM133" s="13"/>
      <c r="AN133" s="13"/>
      <c r="AP133" s="12">
        <f>ActuarialTables!C133</f>
        <v>0</v>
      </c>
    </row>
    <row r="134" spans="2:42" ht="17.25" customHeight="1">
      <c r="B134" s="12"/>
      <c r="C134" s="12"/>
      <c r="D134" s="12"/>
      <c r="E134" s="12"/>
      <c r="F134" s="12"/>
      <c r="G134" s="12"/>
      <c r="H134" s="12"/>
      <c r="K134" s="13"/>
      <c r="N134" s="13"/>
      <c r="P134" s="12"/>
      <c r="Q134" s="12"/>
      <c r="R134" s="13"/>
      <c r="S134" s="13"/>
      <c r="U134" s="12"/>
      <c r="V134" s="12"/>
      <c r="W134" s="12"/>
      <c r="X134" s="12"/>
      <c r="AA134" s="13"/>
      <c r="AB134" s="13"/>
      <c r="AD134" s="12"/>
      <c r="AE134" s="12"/>
      <c r="AF134" s="12"/>
      <c r="AG134" s="13"/>
      <c r="AH134" s="13"/>
      <c r="AK134" s="12"/>
      <c r="AL134" s="12"/>
      <c r="AM134" s="13"/>
      <c r="AN134" s="13"/>
      <c r="AP134" s="12">
        <f>ActuarialTables!C134</f>
        <v>0</v>
      </c>
    </row>
    <row r="135" spans="2:42" ht="17.25" customHeight="1">
      <c r="B135" s="12"/>
      <c r="C135" s="12"/>
      <c r="D135" s="12"/>
      <c r="E135" s="12"/>
      <c r="F135" s="12"/>
      <c r="G135" s="12"/>
      <c r="H135" s="12"/>
      <c r="K135" s="13"/>
      <c r="N135" s="13"/>
      <c r="P135" s="12"/>
      <c r="Q135" s="12"/>
      <c r="R135" s="13"/>
      <c r="S135" s="13"/>
      <c r="U135" s="12"/>
      <c r="V135" s="12"/>
      <c r="W135" s="12"/>
      <c r="X135" s="12"/>
      <c r="AA135" s="13"/>
      <c r="AB135" s="13"/>
      <c r="AD135" s="12"/>
      <c r="AE135" s="12"/>
      <c r="AF135" s="12"/>
      <c r="AG135" s="13"/>
      <c r="AH135" s="13"/>
      <c r="AK135" s="12"/>
      <c r="AL135" s="12"/>
      <c r="AM135" s="13"/>
      <c r="AN135" s="13"/>
      <c r="AP135" s="12">
        <f>ActuarialTables!C135</f>
        <v>0</v>
      </c>
    </row>
    <row r="136" spans="2:42" ht="17.25" customHeight="1">
      <c r="B136" s="12"/>
      <c r="C136" s="12"/>
      <c r="D136" s="12"/>
      <c r="E136" s="12"/>
      <c r="F136" s="12"/>
      <c r="G136" s="12"/>
      <c r="H136" s="12"/>
      <c r="K136" s="13"/>
      <c r="N136" s="13"/>
      <c r="P136" s="12"/>
      <c r="Q136" s="12"/>
      <c r="R136" s="13"/>
      <c r="S136" s="13"/>
      <c r="U136" s="12"/>
      <c r="V136" s="12"/>
      <c r="W136" s="12"/>
      <c r="X136" s="12"/>
      <c r="AA136" s="13"/>
      <c r="AB136" s="13"/>
      <c r="AD136" s="12"/>
      <c r="AE136" s="12"/>
      <c r="AF136" s="12"/>
      <c r="AG136" s="13"/>
      <c r="AH136" s="13"/>
      <c r="AK136" s="12"/>
      <c r="AL136" s="12"/>
      <c r="AM136" s="13"/>
      <c r="AN136" s="13"/>
      <c r="AP136" s="12">
        <f>ActuarialTables!C136</f>
        <v>0</v>
      </c>
    </row>
    <row r="137" spans="2:42" ht="17.25" customHeight="1">
      <c r="B137" s="12"/>
      <c r="C137" s="12"/>
      <c r="D137" s="12"/>
      <c r="E137" s="12"/>
      <c r="F137" s="12"/>
      <c r="G137" s="12"/>
      <c r="H137" s="12"/>
      <c r="K137" s="13"/>
      <c r="N137" s="13"/>
      <c r="P137" s="12"/>
      <c r="Q137" s="12"/>
      <c r="R137" s="13"/>
      <c r="S137" s="13"/>
      <c r="U137" s="12"/>
      <c r="V137" s="12"/>
      <c r="W137" s="12"/>
      <c r="X137" s="12"/>
      <c r="AA137" s="13"/>
      <c r="AB137" s="13"/>
      <c r="AD137" s="12"/>
      <c r="AE137" s="12"/>
      <c r="AF137" s="12"/>
      <c r="AG137" s="13"/>
      <c r="AH137" s="13"/>
      <c r="AK137" s="12"/>
      <c r="AL137" s="12"/>
      <c r="AM137" s="13"/>
      <c r="AN137" s="13"/>
      <c r="AP137" s="12">
        <f>ActuarialTables!C137</f>
        <v>0</v>
      </c>
    </row>
    <row r="138" spans="2:42" ht="17.25" customHeight="1">
      <c r="B138" s="12"/>
      <c r="C138" s="12"/>
      <c r="D138" s="12"/>
      <c r="E138" s="12"/>
      <c r="F138" s="12"/>
      <c r="G138" s="12"/>
      <c r="H138" s="12"/>
      <c r="K138" s="13"/>
      <c r="N138" s="13"/>
      <c r="P138" s="12"/>
      <c r="Q138" s="12"/>
      <c r="R138" s="13"/>
      <c r="S138" s="13"/>
      <c r="U138" s="12"/>
      <c r="V138" s="12"/>
      <c r="W138" s="12"/>
      <c r="X138" s="12"/>
      <c r="AA138" s="13"/>
      <c r="AB138" s="13"/>
      <c r="AD138" s="12"/>
      <c r="AE138" s="12"/>
      <c r="AF138" s="12"/>
      <c r="AG138" s="13"/>
      <c r="AH138" s="13"/>
      <c r="AK138" s="12"/>
      <c r="AL138" s="12"/>
      <c r="AM138" s="13"/>
      <c r="AN138" s="13"/>
      <c r="AP138" s="12">
        <f>ActuarialTables!C138</f>
        <v>0</v>
      </c>
    </row>
    <row r="139" spans="2:42" ht="17.25" customHeight="1">
      <c r="B139" s="12"/>
      <c r="C139" s="12"/>
      <c r="D139" s="12"/>
      <c r="E139" s="12"/>
      <c r="F139" s="12"/>
      <c r="G139" s="12"/>
      <c r="H139" s="12"/>
      <c r="K139" s="13"/>
      <c r="N139" s="13"/>
      <c r="P139" s="12"/>
      <c r="Q139" s="12"/>
      <c r="R139" s="13"/>
      <c r="S139" s="13"/>
      <c r="U139" s="12"/>
      <c r="V139" s="12"/>
      <c r="W139" s="12"/>
      <c r="X139" s="12"/>
      <c r="AA139" s="13"/>
      <c r="AB139" s="13"/>
      <c r="AD139" s="12"/>
      <c r="AE139" s="12"/>
      <c r="AF139" s="12"/>
      <c r="AG139" s="13"/>
      <c r="AH139" s="13"/>
      <c r="AK139" s="12"/>
      <c r="AL139" s="12"/>
      <c r="AM139" s="13"/>
      <c r="AN139" s="13"/>
      <c r="AP139" s="12">
        <f>ActuarialTables!C139</f>
        <v>0</v>
      </c>
    </row>
    <row r="140" spans="2:42" ht="17.25" customHeight="1">
      <c r="B140" s="12"/>
      <c r="C140" s="12"/>
      <c r="D140" s="12"/>
      <c r="E140" s="12"/>
      <c r="F140" s="12"/>
      <c r="G140" s="12"/>
      <c r="H140" s="12"/>
      <c r="K140" s="13"/>
      <c r="N140" s="13"/>
      <c r="P140" s="12"/>
      <c r="Q140" s="12"/>
      <c r="R140" s="13"/>
      <c r="S140" s="13"/>
      <c r="U140" s="12"/>
      <c r="V140" s="12"/>
      <c r="W140" s="12"/>
      <c r="X140" s="12"/>
      <c r="AA140" s="13"/>
      <c r="AB140" s="13"/>
      <c r="AD140" s="12"/>
      <c r="AE140" s="12"/>
      <c r="AF140" s="12"/>
      <c r="AG140" s="13"/>
      <c r="AH140" s="13"/>
      <c r="AK140" s="12"/>
      <c r="AL140" s="12"/>
      <c r="AM140" s="13"/>
      <c r="AN140" s="13"/>
      <c r="AP140" s="12">
        <f>ActuarialTables!C140</f>
        <v>0</v>
      </c>
    </row>
    <row r="141" spans="2:42" ht="17.25" customHeight="1">
      <c r="B141" s="12"/>
      <c r="C141" s="12"/>
      <c r="D141" s="12"/>
      <c r="E141" s="12"/>
      <c r="F141" s="12"/>
      <c r="G141" s="12"/>
      <c r="H141" s="12"/>
      <c r="K141" s="13"/>
      <c r="N141" s="13"/>
      <c r="P141" s="12"/>
      <c r="Q141" s="12"/>
      <c r="R141" s="13"/>
      <c r="S141" s="13"/>
      <c r="U141" s="12"/>
      <c r="V141" s="12"/>
      <c r="W141" s="12"/>
      <c r="X141" s="12"/>
      <c r="AA141" s="13"/>
      <c r="AB141" s="13"/>
      <c r="AD141" s="12"/>
      <c r="AE141" s="12"/>
      <c r="AF141" s="12"/>
      <c r="AG141" s="13"/>
      <c r="AH141" s="13"/>
      <c r="AK141" s="12"/>
      <c r="AL141" s="12"/>
      <c r="AM141" s="13"/>
      <c r="AN141" s="13"/>
      <c r="AP141" s="12">
        <f>ActuarialTables!C141</f>
        <v>0</v>
      </c>
    </row>
    <row r="142" spans="2:42" ht="17.25" customHeight="1">
      <c r="B142" s="12"/>
      <c r="C142" s="12"/>
      <c r="D142" s="12"/>
      <c r="E142" s="12"/>
      <c r="F142" s="12"/>
      <c r="G142" s="12"/>
      <c r="H142" s="12"/>
      <c r="K142" s="13"/>
      <c r="N142" s="13"/>
      <c r="P142" s="12"/>
      <c r="Q142" s="12"/>
      <c r="R142" s="13"/>
      <c r="S142" s="13"/>
      <c r="U142" s="12"/>
      <c r="V142" s="12"/>
      <c r="W142" s="12"/>
      <c r="X142" s="12"/>
      <c r="AA142" s="13"/>
      <c r="AB142" s="13"/>
      <c r="AD142" s="12"/>
      <c r="AE142" s="12"/>
      <c r="AF142" s="12"/>
      <c r="AG142" s="13"/>
      <c r="AH142" s="13"/>
      <c r="AK142" s="12"/>
      <c r="AL142" s="12"/>
      <c r="AM142" s="13"/>
      <c r="AN142" s="13"/>
      <c r="AP142" s="12">
        <f>ActuarialTables!C142</f>
        <v>0</v>
      </c>
    </row>
    <row r="143" spans="2:42" ht="17.25" customHeight="1">
      <c r="B143" s="12"/>
      <c r="C143" s="12"/>
      <c r="D143" s="12"/>
      <c r="E143" s="12"/>
      <c r="F143" s="12"/>
      <c r="G143" s="12"/>
      <c r="H143" s="12"/>
      <c r="K143" s="13"/>
      <c r="N143" s="13"/>
      <c r="P143" s="12"/>
      <c r="Q143" s="12"/>
      <c r="R143" s="13"/>
      <c r="S143" s="13"/>
      <c r="U143" s="12"/>
      <c r="V143" s="12"/>
      <c r="W143" s="12"/>
      <c r="X143" s="12"/>
      <c r="AA143" s="13"/>
      <c r="AB143" s="13"/>
      <c r="AD143" s="12"/>
      <c r="AE143" s="12"/>
      <c r="AF143" s="12"/>
      <c r="AG143" s="13"/>
      <c r="AH143" s="13"/>
      <c r="AK143" s="12"/>
      <c r="AL143" s="12"/>
      <c r="AM143" s="13"/>
      <c r="AN143" s="13"/>
      <c r="AP143" s="12">
        <f>ActuarialTables!C143</f>
        <v>0</v>
      </c>
    </row>
    <row r="144" spans="2:42" ht="17.25" customHeight="1">
      <c r="B144" s="12"/>
      <c r="C144" s="12"/>
      <c r="D144" s="12"/>
      <c r="E144" s="12"/>
      <c r="F144" s="12"/>
      <c r="G144" s="12"/>
      <c r="H144" s="12"/>
      <c r="K144" s="13"/>
      <c r="N144" s="13"/>
      <c r="P144" s="12"/>
      <c r="Q144" s="12"/>
      <c r="R144" s="13"/>
      <c r="S144" s="13"/>
      <c r="U144" s="12"/>
      <c r="V144" s="12"/>
      <c r="W144" s="12"/>
      <c r="X144" s="12"/>
      <c r="AA144" s="13"/>
      <c r="AB144" s="13"/>
      <c r="AD144" s="12"/>
      <c r="AE144" s="12"/>
      <c r="AF144" s="12"/>
      <c r="AG144" s="13"/>
      <c r="AH144" s="13"/>
      <c r="AK144" s="12"/>
      <c r="AL144" s="12"/>
      <c r="AM144" s="13"/>
      <c r="AN144" s="13"/>
      <c r="AP144" s="12">
        <f>ActuarialTables!C144</f>
        <v>0</v>
      </c>
    </row>
    <row r="145" spans="2:42" ht="17.25" customHeight="1">
      <c r="B145" s="12"/>
      <c r="C145" s="12"/>
      <c r="D145" s="12"/>
      <c r="E145" s="12"/>
      <c r="F145" s="12"/>
      <c r="G145" s="12"/>
      <c r="H145" s="12"/>
      <c r="K145" s="13"/>
      <c r="N145" s="13"/>
      <c r="P145" s="12"/>
      <c r="Q145" s="12"/>
      <c r="R145" s="13"/>
      <c r="S145" s="13"/>
      <c r="U145" s="12"/>
      <c r="V145" s="12"/>
      <c r="W145" s="12"/>
      <c r="X145" s="12"/>
      <c r="AA145" s="13"/>
      <c r="AB145" s="13"/>
      <c r="AD145" s="12"/>
      <c r="AE145" s="12"/>
      <c r="AF145" s="12"/>
      <c r="AG145" s="13"/>
      <c r="AH145" s="13"/>
      <c r="AK145" s="12"/>
      <c r="AL145" s="12"/>
      <c r="AM145" s="13"/>
      <c r="AN145" s="13"/>
      <c r="AP145" s="12">
        <f>ActuarialTables!C145</f>
        <v>0</v>
      </c>
    </row>
    <row r="146" spans="2:42" ht="17.25" customHeight="1">
      <c r="B146" s="12"/>
      <c r="C146" s="12"/>
      <c r="D146" s="12"/>
      <c r="E146" s="12"/>
      <c r="F146" s="12"/>
      <c r="G146" s="12"/>
      <c r="H146" s="12"/>
      <c r="K146" s="13"/>
      <c r="N146" s="13"/>
      <c r="P146" s="12"/>
      <c r="Q146" s="12"/>
      <c r="R146" s="13"/>
      <c r="S146" s="13"/>
      <c r="U146" s="12"/>
      <c r="V146" s="12"/>
      <c r="W146" s="12"/>
      <c r="X146" s="12"/>
      <c r="AA146" s="13"/>
      <c r="AB146" s="13"/>
      <c r="AD146" s="12"/>
      <c r="AE146" s="12"/>
      <c r="AF146" s="12"/>
      <c r="AG146" s="13"/>
      <c r="AH146" s="13"/>
      <c r="AK146" s="12"/>
      <c r="AL146" s="12"/>
      <c r="AM146" s="13"/>
      <c r="AN146" s="13"/>
      <c r="AP146" s="12">
        <f>ActuarialTables!C146</f>
        <v>0</v>
      </c>
    </row>
    <row r="147" spans="2:42" ht="17.25" customHeight="1">
      <c r="B147" s="12"/>
      <c r="C147" s="12"/>
      <c r="D147" s="12"/>
      <c r="E147" s="12"/>
      <c r="F147" s="12"/>
      <c r="G147" s="12"/>
      <c r="H147" s="12"/>
      <c r="K147" s="13"/>
      <c r="N147" s="13"/>
      <c r="P147" s="12"/>
      <c r="Q147" s="12"/>
      <c r="R147" s="13"/>
      <c r="S147" s="13"/>
      <c r="U147" s="12"/>
      <c r="V147" s="12"/>
      <c r="W147" s="12"/>
      <c r="X147" s="12"/>
      <c r="AA147" s="13"/>
      <c r="AB147" s="13"/>
      <c r="AD147" s="12"/>
      <c r="AE147" s="12"/>
      <c r="AF147" s="12"/>
      <c r="AG147" s="13"/>
      <c r="AH147" s="13"/>
      <c r="AK147" s="12"/>
      <c r="AL147" s="12"/>
      <c r="AM147" s="13"/>
      <c r="AN147" s="13"/>
      <c r="AP147" s="12">
        <f>ActuarialTables!C147</f>
        <v>0</v>
      </c>
    </row>
    <row r="148" spans="2:42" ht="17.25" customHeight="1">
      <c r="B148" s="12"/>
      <c r="C148" s="12"/>
      <c r="D148" s="12"/>
      <c r="E148" s="12"/>
      <c r="F148" s="12"/>
      <c r="G148" s="12"/>
      <c r="H148" s="12"/>
      <c r="K148" s="13"/>
      <c r="N148" s="13"/>
      <c r="P148" s="12"/>
      <c r="Q148" s="12"/>
      <c r="R148" s="13"/>
      <c r="S148" s="13"/>
      <c r="U148" s="12"/>
      <c r="V148" s="12"/>
      <c r="W148" s="12"/>
      <c r="X148" s="12"/>
      <c r="AA148" s="13"/>
      <c r="AB148" s="13"/>
      <c r="AD148" s="12"/>
      <c r="AE148" s="12"/>
      <c r="AF148" s="12"/>
      <c r="AG148" s="13"/>
      <c r="AH148" s="13"/>
      <c r="AK148" s="12"/>
      <c r="AL148" s="12"/>
      <c r="AM148" s="13"/>
      <c r="AN148" s="13"/>
      <c r="AP148" s="12">
        <f>ActuarialTables!C148</f>
        <v>0</v>
      </c>
    </row>
    <row r="149" spans="2:42" ht="17.25" customHeight="1">
      <c r="B149" s="12"/>
      <c r="C149" s="12"/>
      <c r="D149" s="12"/>
      <c r="E149" s="12"/>
      <c r="F149" s="12"/>
      <c r="G149" s="12"/>
      <c r="H149" s="12"/>
      <c r="K149" s="13"/>
      <c r="N149" s="13"/>
      <c r="P149" s="12"/>
      <c r="Q149" s="12"/>
      <c r="R149" s="13"/>
      <c r="S149" s="13"/>
      <c r="U149" s="12"/>
      <c r="V149" s="12"/>
      <c r="W149" s="12"/>
      <c r="X149" s="12"/>
      <c r="AA149" s="13"/>
      <c r="AB149" s="13"/>
      <c r="AD149" s="12"/>
      <c r="AE149" s="12"/>
      <c r="AF149" s="12"/>
      <c r="AG149" s="13"/>
      <c r="AH149" s="13"/>
      <c r="AK149" s="12"/>
      <c r="AL149" s="12"/>
      <c r="AM149" s="13"/>
      <c r="AN149" s="13"/>
      <c r="AP149" s="12">
        <f>ActuarialTables!C149</f>
        <v>0</v>
      </c>
    </row>
    <row r="150" spans="2:42" ht="17.25" customHeight="1">
      <c r="B150" s="12"/>
      <c r="C150" s="12"/>
      <c r="D150" s="12"/>
      <c r="E150" s="12"/>
      <c r="F150" s="12"/>
      <c r="G150" s="12"/>
      <c r="H150" s="12"/>
      <c r="K150" s="13"/>
      <c r="N150" s="13"/>
      <c r="P150" s="12"/>
      <c r="Q150" s="12"/>
      <c r="R150" s="13"/>
      <c r="S150" s="13"/>
      <c r="U150" s="12"/>
      <c r="V150" s="12"/>
      <c r="W150" s="12"/>
      <c r="X150" s="12"/>
      <c r="AA150" s="13"/>
      <c r="AB150" s="13"/>
      <c r="AD150" s="12"/>
      <c r="AE150" s="12"/>
      <c r="AF150" s="12"/>
      <c r="AG150" s="13"/>
      <c r="AH150" s="13"/>
      <c r="AK150" s="12"/>
      <c r="AL150" s="12"/>
      <c r="AM150" s="13"/>
      <c r="AN150" s="13"/>
      <c r="AP150" s="12">
        <f>ActuarialTables!C150</f>
        <v>0</v>
      </c>
    </row>
    <row r="151" spans="2:42" ht="17.25" customHeight="1">
      <c r="B151" s="12"/>
      <c r="C151" s="12"/>
      <c r="D151" s="12"/>
      <c r="E151" s="12"/>
      <c r="F151" s="12"/>
      <c r="G151" s="12"/>
      <c r="H151" s="12"/>
      <c r="K151" s="13"/>
      <c r="N151" s="13"/>
      <c r="P151" s="12"/>
      <c r="Q151" s="12"/>
      <c r="R151" s="13"/>
      <c r="S151" s="13"/>
      <c r="U151" s="12"/>
      <c r="V151" s="12"/>
      <c r="W151" s="12"/>
      <c r="X151" s="12"/>
      <c r="AA151" s="13"/>
      <c r="AB151" s="13"/>
      <c r="AD151" s="12"/>
      <c r="AE151" s="12"/>
      <c r="AF151" s="12"/>
      <c r="AG151" s="13"/>
      <c r="AH151" s="13"/>
      <c r="AK151" s="12"/>
      <c r="AL151" s="12"/>
      <c r="AM151" s="13"/>
      <c r="AN151" s="13"/>
      <c r="AP151" s="12">
        <f>ActuarialTables!C151</f>
        <v>0</v>
      </c>
    </row>
    <row r="152" spans="2:42" ht="17.25" customHeight="1">
      <c r="B152" s="12"/>
      <c r="C152" s="12"/>
      <c r="D152" s="12"/>
      <c r="E152" s="12"/>
      <c r="F152" s="12"/>
      <c r="G152" s="12"/>
      <c r="H152" s="12"/>
      <c r="K152" s="13"/>
      <c r="N152" s="13"/>
      <c r="P152" s="12"/>
      <c r="Q152" s="12"/>
      <c r="R152" s="13"/>
      <c r="S152" s="13"/>
      <c r="U152" s="12"/>
      <c r="V152" s="12"/>
      <c r="W152" s="12"/>
      <c r="X152" s="12"/>
      <c r="AA152" s="13"/>
      <c r="AB152" s="13"/>
      <c r="AD152" s="12"/>
      <c r="AE152" s="12"/>
      <c r="AF152" s="12"/>
      <c r="AG152" s="13"/>
      <c r="AH152" s="13"/>
      <c r="AK152" s="12"/>
      <c r="AL152" s="12"/>
      <c r="AM152" s="13"/>
      <c r="AN152" s="13"/>
      <c r="AP152" s="12">
        <f>ActuarialTables!C152</f>
        <v>0</v>
      </c>
    </row>
    <row r="153" spans="2:42" ht="17.25" customHeight="1">
      <c r="B153" s="12"/>
      <c r="C153" s="12"/>
      <c r="D153" s="12"/>
      <c r="E153" s="12"/>
      <c r="F153" s="12"/>
      <c r="G153" s="12"/>
      <c r="H153" s="12"/>
      <c r="K153" s="13"/>
      <c r="N153" s="13"/>
      <c r="P153" s="12"/>
      <c r="Q153" s="12"/>
      <c r="R153" s="13"/>
      <c r="S153" s="13"/>
      <c r="U153" s="12"/>
      <c r="V153" s="12"/>
      <c r="W153" s="12"/>
      <c r="X153" s="12"/>
      <c r="AA153" s="13"/>
      <c r="AB153" s="13"/>
      <c r="AD153" s="12"/>
      <c r="AE153" s="12"/>
      <c r="AF153" s="12"/>
      <c r="AG153" s="13"/>
      <c r="AH153" s="13"/>
      <c r="AK153" s="12"/>
      <c r="AL153" s="12"/>
      <c r="AM153" s="13"/>
      <c r="AN153" s="13"/>
      <c r="AP153" s="12">
        <f>ActuarialTables!C153</f>
        <v>0</v>
      </c>
    </row>
    <row r="154" spans="2:42" ht="17.25" customHeight="1">
      <c r="B154" s="12"/>
      <c r="C154" s="12"/>
      <c r="D154" s="12"/>
      <c r="E154" s="12"/>
      <c r="F154" s="12"/>
      <c r="G154" s="12"/>
      <c r="H154" s="12"/>
      <c r="K154" s="13"/>
      <c r="N154" s="13"/>
      <c r="P154" s="12"/>
      <c r="Q154" s="12"/>
      <c r="R154" s="13"/>
      <c r="S154" s="13"/>
      <c r="U154" s="12"/>
      <c r="V154" s="12"/>
      <c r="W154" s="12"/>
      <c r="X154" s="12"/>
      <c r="AA154" s="13"/>
      <c r="AB154" s="13"/>
      <c r="AD154" s="12"/>
      <c r="AE154" s="12"/>
      <c r="AF154" s="12"/>
      <c r="AG154" s="13"/>
      <c r="AH154" s="13"/>
      <c r="AK154" s="12"/>
      <c r="AL154" s="12"/>
      <c r="AM154" s="13"/>
      <c r="AN154" s="13"/>
      <c r="AP154" s="12">
        <f>ActuarialTables!C154</f>
        <v>0</v>
      </c>
    </row>
    <row r="155" spans="2:42" ht="17.25" customHeight="1">
      <c r="B155" s="12"/>
      <c r="C155" s="12"/>
      <c r="D155" s="12"/>
      <c r="E155" s="12"/>
      <c r="F155" s="12"/>
      <c r="G155" s="12"/>
      <c r="H155" s="12"/>
      <c r="K155" s="13"/>
      <c r="N155" s="13"/>
      <c r="P155" s="12"/>
      <c r="Q155" s="12"/>
      <c r="R155" s="13"/>
      <c r="S155" s="13"/>
      <c r="U155" s="12"/>
      <c r="V155" s="12"/>
      <c r="W155" s="12"/>
      <c r="X155" s="12"/>
      <c r="AA155" s="13"/>
      <c r="AB155" s="13"/>
      <c r="AD155" s="12"/>
      <c r="AE155" s="12"/>
      <c r="AF155" s="12"/>
      <c r="AG155" s="13"/>
      <c r="AH155" s="13"/>
      <c r="AK155" s="12"/>
      <c r="AL155" s="12"/>
      <c r="AM155" s="13"/>
      <c r="AN155" s="13"/>
      <c r="AP155" s="12">
        <f>ActuarialTables!C155</f>
        <v>0</v>
      </c>
    </row>
    <row r="156" spans="2:42" ht="17.25" customHeight="1">
      <c r="B156" s="12"/>
      <c r="C156" s="12"/>
      <c r="D156" s="12"/>
      <c r="E156" s="12"/>
      <c r="F156" s="12"/>
      <c r="G156" s="12"/>
      <c r="H156" s="12"/>
      <c r="K156" s="13"/>
      <c r="N156" s="13"/>
      <c r="P156" s="12"/>
      <c r="Q156" s="12"/>
      <c r="R156" s="13"/>
      <c r="S156" s="13"/>
      <c r="U156" s="12"/>
      <c r="V156" s="12"/>
      <c r="W156" s="12"/>
      <c r="X156" s="12"/>
      <c r="AA156" s="13"/>
      <c r="AB156" s="13"/>
      <c r="AD156" s="12"/>
      <c r="AE156" s="12"/>
      <c r="AF156" s="12"/>
      <c r="AG156" s="13"/>
      <c r="AH156" s="13"/>
      <c r="AK156" s="12"/>
      <c r="AL156" s="12"/>
      <c r="AM156" s="13"/>
      <c r="AN156" s="13"/>
      <c r="AP156" s="12">
        <f>ActuarialTables!C156</f>
        <v>0</v>
      </c>
    </row>
    <row r="157" spans="2:42" ht="17.25" customHeight="1">
      <c r="B157" s="12"/>
      <c r="C157" s="12"/>
      <c r="D157" s="12"/>
      <c r="E157" s="12"/>
      <c r="F157" s="12"/>
      <c r="G157" s="12"/>
      <c r="H157" s="12"/>
      <c r="K157" s="13"/>
      <c r="N157" s="13"/>
      <c r="P157" s="12"/>
      <c r="Q157" s="12"/>
      <c r="R157" s="13"/>
      <c r="S157" s="13"/>
      <c r="U157" s="12"/>
      <c r="V157" s="12"/>
      <c r="W157" s="12"/>
      <c r="X157" s="12"/>
      <c r="AA157" s="13"/>
      <c r="AB157" s="13"/>
      <c r="AD157" s="12"/>
      <c r="AE157" s="12"/>
      <c r="AF157" s="12"/>
      <c r="AG157" s="13"/>
      <c r="AH157" s="13"/>
      <c r="AK157" s="12"/>
      <c r="AL157" s="12"/>
      <c r="AM157" s="13"/>
      <c r="AN157" s="13"/>
      <c r="AP157" s="12">
        <f>ActuarialTables!C157</f>
        <v>0</v>
      </c>
    </row>
    <row r="158" spans="2:42" ht="17.25" customHeight="1">
      <c r="B158" s="12"/>
      <c r="C158" s="12"/>
      <c r="D158" s="12"/>
      <c r="E158" s="12"/>
      <c r="F158" s="12"/>
      <c r="G158" s="12"/>
      <c r="H158" s="12"/>
      <c r="K158" s="13"/>
      <c r="N158" s="13"/>
      <c r="P158" s="12"/>
      <c r="Q158" s="12"/>
      <c r="R158" s="13"/>
      <c r="S158" s="13"/>
      <c r="U158" s="12"/>
      <c r="V158" s="12"/>
      <c r="W158" s="12"/>
      <c r="X158" s="12"/>
      <c r="AA158" s="13"/>
      <c r="AB158" s="13"/>
      <c r="AD158" s="12"/>
      <c r="AE158" s="12"/>
      <c r="AF158" s="12"/>
      <c r="AG158" s="13"/>
      <c r="AH158" s="13"/>
      <c r="AK158" s="12"/>
      <c r="AL158" s="12"/>
      <c r="AM158" s="13"/>
      <c r="AN158" s="13"/>
      <c r="AP158" s="12">
        <f>ActuarialTables!C158</f>
        <v>0</v>
      </c>
    </row>
    <row r="159" spans="2:42" ht="17.25" customHeight="1">
      <c r="B159" s="12"/>
      <c r="C159" s="12"/>
      <c r="D159" s="12"/>
      <c r="E159" s="12"/>
      <c r="F159" s="12"/>
      <c r="G159" s="12"/>
      <c r="H159" s="12"/>
      <c r="K159" s="13"/>
      <c r="N159" s="13"/>
      <c r="P159" s="12"/>
      <c r="Q159" s="12"/>
      <c r="R159" s="13"/>
      <c r="S159" s="13"/>
      <c r="U159" s="12"/>
      <c r="V159" s="12"/>
      <c r="W159" s="12"/>
      <c r="X159" s="12"/>
      <c r="AA159" s="13"/>
      <c r="AB159" s="13"/>
      <c r="AD159" s="12"/>
      <c r="AE159" s="12"/>
      <c r="AF159" s="12"/>
      <c r="AG159" s="13"/>
      <c r="AH159" s="13"/>
      <c r="AK159" s="12"/>
      <c r="AL159" s="12"/>
      <c r="AM159" s="13"/>
      <c r="AN159" s="13"/>
      <c r="AP159" s="12">
        <f>ActuarialTables!C159</f>
        <v>0</v>
      </c>
    </row>
    <row r="160" spans="2:42" ht="17.25" customHeight="1">
      <c r="B160" s="12"/>
      <c r="C160" s="12"/>
      <c r="D160" s="12"/>
      <c r="E160" s="12"/>
      <c r="F160" s="12"/>
      <c r="G160" s="12"/>
      <c r="H160" s="12"/>
      <c r="K160" s="13"/>
      <c r="N160" s="13"/>
      <c r="P160" s="12"/>
      <c r="Q160" s="12"/>
      <c r="R160" s="13"/>
      <c r="S160" s="13"/>
      <c r="U160" s="12"/>
      <c r="V160" s="12"/>
      <c r="W160" s="12"/>
      <c r="X160" s="12"/>
      <c r="AA160" s="13"/>
      <c r="AB160" s="13"/>
      <c r="AD160" s="12"/>
      <c r="AE160" s="12"/>
      <c r="AF160" s="12"/>
      <c r="AG160" s="13"/>
      <c r="AH160" s="13"/>
      <c r="AK160" s="12"/>
      <c r="AL160" s="12"/>
      <c r="AM160" s="13"/>
      <c r="AN160" s="13"/>
      <c r="AP160" s="12">
        <f>ActuarialTables!C160</f>
        <v>0</v>
      </c>
    </row>
    <row r="161" spans="2:42" ht="17.25" customHeight="1">
      <c r="B161" s="12"/>
      <c r="C161" s="12"/>
      <c r="D161" s="12"/>
      <c r="E161" s="12"/>
      <c r="F161" s="12"/>
      <c r="G161" s="12"/>
      <c r="H161" s="12"/>
      <c r="K161" s="13"/>
      <c r="N161" s="13"/>
      <c r="P161" s="12"/>
      <c r="Q161" s="12"/>
      <c r="R161" s="13"/>
      <c r="S161" s="13"/>
      <c r="U161" s="12"/>
      <c r="V161" s="12"/>
      <c r="W161" s="12"/>
      <c r="X161" s="12"/>
      <c r="AA161" s="13"/>
      <c r="AB161" s="13"/>
      <c r="AD161" s="12"/>
      <c r="AE161" s="12"/>
      <c r="AF161" s="12"/>
      <c r="AG161" s="13"/>
      <c r="AH161" s="13"/>
      <c r="AK161" s="12"/>
      <c r="AL161" s="12"/>
      <c r="AM161" s="13"/>
      <c r="AN161" s="13"/>
      <c r="AP161" s="12">
        <f>ActuarialTables!C161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E28"/>
  <sheetViews>
    <sheetView tabSelected="1" zoomScale="90" zoomScaleNormal="90" workbookViewId="0">
      <selection activeCell="C28" sqref="C28"/>
    </sheetView>
  </sheetViews>
  <sheetFormatPr defaultColWidth="8.85546875" defaultRowHeight="15"/>
  <cols>
    <col min="1" max="1" width="27.85546875" style="14" bestFit="1" customWidth="1"/>
    <col min="2" max="3" width="20.85546875" style="15" bestFit="1" customWidth="1"/>
    <col min="4" max="5" width="21.85546875" style="16" bestFit="1" customWidth="1"/>
  </cols>
  <sheetData>
    <row r="1" spans="1:5" ht="17.25" customHeight="1">
      <c r="A1" s="1" t="s">
        <v>109</v>
      </c>
      <c r="B1" s="2" t="s">
        <v>110</v>
      </c>
      <c r="C1" s="2" t="s">
        <v>111</v>
      </c>
      <c r="D1" s="3" t="s">
        <v>112</v>
      </c>
      <c r="E1" s="3" t="s">
        <v>113</v>
      </c>
    </row>
    <row r="2" spans="1:5" ht="17.25" customHeight="1">
      <c r="A2" s="4" t="s">
        <v>1</v>
      </c>
      <c r="B2" s="5">
        <v>4395</v>
      </c>
      <c r="C2" s="6">
        <f>B2+B23</f>
        <v>4612.8</v>
      </c>
      <c r="D2" s="183">
        <f>B27</f>
        <v>0.83306000000000002</v>
      </c>
      <c r="E2" s="180">
        <f>B27</f>
        <v>0.83306000000000002</v>
      </c>
    </row>
    <row r="3" spans="1:5" ht="17.25" customHeight="1">
      <c r="A3" s="9" t="s">
        <v>2</v>
      </c>
      <c r="B3" s="6">
        <f>B2+C24</f>
        <v>5025</v>
      </c>
      <c r="C3" s="6">
        <f>B2+C24</f>
        <v>5025</v>
      </c>
      <c r="D3" s="181">
        <f>SUMPRODUCT(D12:D14,'FinalTransition-Control'!B65:B67)</f>
        <v>0.66900000000000004</v>
      </c>
      <c r="E3" s="181">
        <f>SUMPRODUCT(E12:E14,'FinalTransition-Control'!C65:C67)</f>
        <v>0.69353999999999993</v>
      </c>
    </row>
    <row r="4" spans="1:5" ht="17.25" customHeight="1">
      <c r="A4" s="10" t="s">
        <v>4</v>
      </c>
      <c r="B4" s="6">
        <f>SUMPRODUCT('FinalTransition-Control'!B68:B70,FinalRewards!B15:B17)</f>
        <v>104910.49378808102</v>
      </c>
      <c r="C4" s="6">
        <f>SUMPRODUCT('FinalTransition-Control'!C68:C70,FinalRewards!C15:C17)</f>
        <v>83552.585737287445</v>
      </c>
      <c r="D4" s="180">
        <f>SUMPRODUCT(D12:D14,'FinalTransition-Control'!B68:B70)</f>
        <v>0.67268779915400145</v>
      </c>
      <c r="E4" s="180">
        <f>SUMPRODUCT(E12:E14,'FinalTransition-Control'!C68:C70)</f>
        <v>0.69746871711035929</v>
      </c>
    </row>
    <row r="5" spans="1:5" ht="17.25" customHeight="1">
      <c r="A5" s="10" t="s">
        <v>3</v>
      </c>
      <c r="B5" s="6">
        <f>SUMPRODUCT('FinalTransition-Control'!B71:B73,FinalRewards!B18:B20)</f>
        <v>69172.015457278889</v>
      </c>
      <c r="C5" s="6">
        <f>SUMPRODUCT('FinalTransition-Control'!C71:C73,FinalRewards!C18:C20)</f>
        <v>59376.851140832499</v>
      </c>
      <c r="D5" s="180">
        <f>SUMPRODUCT(D12:D14,'FinalTransition-Control'!B71:B73)</f>
        <v>0.66602650717229739</v>
      </c>
      <c r="E5" s="180">
        <f>SUMPRODUCT(E12:E14,'FinalTransition-Control'!C71:C73)</f>
        <v>0.68978506996119293</v>
      </c>
    </row>
    <row r="6" spans="1:5" ht="17.25" customHeight="1">
      <c r="A6" s="9" t="s">
        <v>5</v>
      </c>
      <c r="B6" s="6">
        <f>B2</f>
        <v>4395</v>
      </c>
      <c r="C6" s="182">
        <f>C25+B2</f>
        <v>5445</v>
      </c>
      <c r="D6" s="180">
        <f>D2</f>
        <v>0.83306000000000002</v>
      </c>
      <c r="E6" s="181">
        <f>E2*0.95</f>
        <v>0.79140699999999997</v>
      </c>
    </row>
    <row r="7" spans="1:5" ht="17.25" customHeight="1">
      <c r="A7" s="10" t="s">
        <v>6</v>
      </c>
      <c r="B7" s="6">
        <v>0</v>
      </c>
      <c r="C7" s="6">
        <v>0</v>
      </c>
      <c r="D7" s="180">
        <v>0</v>
      </c>
      <c r="E7" s="180">
        <f>D7</f>
        <v>0</v>
      </c>
    </row>
    <row r="8" spans="1:5" ht="17.25" customHeight="1">
      <c r="A8" s="10" t="s">
        <v>7</v>
      </c>
      <c r="B8" s="11">
        <v>0</v>
      </c>
      <c r="C8" s="11">
        <v>0</v>
      </c>
      <c r="D8" s="180">
        <v>0</v>
      </c>
      <c r="E8" s="180">
        <v>0</v>
      </c>
    </row>
    <row r="9" spans="1:5" ht="17.25" customHeight="1">
      <c r="A9" s="20"/>
      <c r="B9" s="12"/>
      <c r="C9" s="12"/>
      <c r="D9" s="13"/>
      <c r="E9" s="13"/>
    </row>
    <row r="10" spans="1:5" ht="17.25" customHeight="1">
      <c r="A10" s="20"/>
      <c r="B10" s="12"/>
      <c r="C10" s="12"/>
      <c r="D10" s="13"/>
      <c r="E10" s="13"/>
    </row>
    <row r="11" spans="1:5" ht="17.25" customHeight="1">
      <c r="A11" s="1" t="s">
        <v>114</v>
      </c>
      <c r="B11" s="2" t="str">
        <f>B1</f>
        <v>Control Cost</v>
      </c>
      <c r="C11" s="2" t="str">
        <f>C1</f>
        <v>Intervention Cost</v>
      </c>
      <c r="D11" s="3" t="str">
        <f>D1</f>
        <v xml:space="preserve">Control Utility </v>
      </c>
      <c r="E11" s="3" t="str">
        <f>E1</f>
        <v>Intervention Utility</v>
      </c>
    </row>
    <row r="12" spans="1:5" ht="17.25" customHeight="1">
      <c r="A12" s="146" t="s">
        <v>115</v>
      </c>
      <c r="B12" s="143">
        <v>630</v>
      </c>
      <c r="C12" s="6">
        <f t="shared" ref="C12:C20" si="0">B12</f>
        <v>630</v>
      </c>
      <c r="D12" s="7">
        <v>0.72</v>
      </c>
      <c r="E12" s="8">
        <f>D12</f>
        <v>0.72</v>
      </c>
    </row>
    <row r="13" spans="1:5" ht="17.25" customHeight="1">
      <c r="A13" s="146" t="s">
        <v>116</v>
      </c>
      <c r="B13" s="143">
        <v>630</v>
      </c>
      <c r="C13" s="6">
        <f t="shared" si="0"/>
        <v>630</v>
      </c>
      <c r="D13" s="7">
        <v>0.69</v>
      </c>
      <c r="E13" s="8">
        <f>D13</f>
        <v>0.69</v>
      </c>
    </row>
    <row r="14" spans="1:5" ht="17.25" customHeight="1">
      <c r="A14" s="146" t="s">
        <v>117</v>
      </c>
      <c r="B14" s="143">
        <v>630</v>
      </c>
      <c r="C14" s="6">
        <f t="shared" si="0"/>
        <v>630</v>
      </c>
      <c r="D14" s="7">
        <v>0.65</v>
      </c>
      <c r="E14" s="8">
        <f>D14</f>
        <v>0.65</v>
      </c>
    </row>
    <row r="15" spans="1:5" ht="17.25" customHeight="1">
      <c r="A15" s="146" t="s">
        <v>118</v>
      </c>
      <c r="B15" s="5">
        <v>63255</v>
      </c>
      <c r="C15" s="6">
        <f t="shared" ref="C15:C17" si="1">B15</f>
        <v>63255</v>
      </c>
      <c r="D15" s="170"/>
      <c r="E15" s="8"/>
    </row>
    <row r="16" spans="1:5" ht="17.25" customHeight="1">
      <c r="A16" s="146" t="s">
        <v>119</v>
      </c>
      <c r="B16" s="5">
        <v>117785</v>
      </c>
      <c r="C16" s="6">
        <f t="shared" si="1"/>
        <v>117785</v>
      </c>
      <c r="D16" s="170"/>
      <c r="E16" s="8"/>
    </row>
    <row r="17" spans="1:5" ht="17.25" customHeight="1">
      <c r="A17" s="146" t="s">
        <v>120</v>
      </c>
      <c r="B17" s="5">
        <v>105595</v>
      </c>
      <c r="C17" s="6">
        <f t="shared" si="1"/>
        <v>105595</v>
      </c>
      <c r="D17" s="170"/>
      <c r="E17" s="8"/>
    </row>
    <row r="18" spans="1:5" ht="17.25" customHeight="1">
      <c r="A18" s="146" t="s">
        <v>121</v>
      </c>
      <c r="B18" s="5">
        <v>47151</v>
      </c>
      <c r="C18" s="6">
        <f t="shared" si="0"/>
        <v>47151</v>
      </c>
      <c r="D18" s="8"/>
      <c r="E18" s="8"/>
    </row>
    <row r="19" spans="1:5" ht="17.25" customHeight="1">
      <c r="A19" s="146" t="s">
        <v>122</v>
      </c>
      <c r="B19" s="5">
        <v>51961</v>
      </c>
      <c r="C19" s="6">
        <f t="shared" si="0"/>
        <v>51961</v>
      </c>
      <c r="D19" s="8"/>
      <c r="E19" s="8"/>
    </row>
    <row r="20" spans="1:5" ht="17.25" customHeight="1">
      <c r="A20" s="146" t="s">
        <v>123</v>
      </c>
      <c r="B20" s="5">
        <v>78547</v>
      </c>
      <c r="C20" s="6">
        <f t="shared" si="0"/>
        <v>78547</v>
      </c>
      <c r="D20" s="8"/>
      <c r="E20" s="8"/>
    </row>
    <row r="21" spans="1:5" ht="17.25" customHeight="1">
      <c r="A21" s="146"/>
      <c r="B21" s="11"/>
      <c r="C21" s="169"/>
      <c r="D21" s="8"/>
      <c r="E21" s="8"/>
    </row>
    <row r="22" spans="1:5" ht="46.5" customHeight="1">
      <c r="A22" s="138"/>
      <c r="B22" s="139" t="s">
        <v>124</v>
      </c>
      <c r="C22" s="139" t="s">
        <v>125</v>
      </c>
      <c r="D22" s="13"/>
      <c r="E22" s="13"/>
    </row>
    <row r="23" spans="1:5" ht="17.25" customHeight="1">
      <c r="A23" s="18" t="s">
        <v>126</v>
      </c>
      <c r="B23" s="140">
        <f>C23*'FinalTransition-Control'!E65</f>
        <v>217.79999999999998</v>
      </c>
      <c r="C23" s="141">
        <v>363</v>
      </c>
      <c r="D23" s="13"/>
      <c r="E23" s="13"/>
    </row>
    <row r="24" spans="1:5" ht="33.950000000000003" customHeight="1">
      <c r="A24" s="185" t="s">
        <v>127</v>
      </c>
      <c r="B24" s="142"/>
      <c r="C24" s="143">
        <v>630</v>
      </c>
      <c r="D24" s="13"/>
      <c r="E24" s="13"/>
    </row>
    <row r="25" spans="1:5" ht="33.950000000000003" customHeight="1">
      <c r="A25" s="185" t="s">
        <v>128</v>
      </c>
      <c r="C25" s="143">
        <v>1050</v>
      </c>
      <c r="D25" s="13"/>
      <c r="E25" s="13"/>
    </row>
    <row r="26" spans="1:5" ht="45">
      <c r="B26" s="139" t="s">
        <v>129</v>
      </c>
      <c r="C26" s="139" t="s">
        <v>130</v>
      </c>
    </row>
    <row r="27" spans="1:5">
      <c r="A27" s="14" t="s">
        <v>1</v>
      </c>
      <c r="B27" s="184">
        <f>(C28*'FinalTransition-Control'!B18)+(C27*(1-'FinalTransition-Control'!B18))</f>
        <v>0.83306000000000002</v>
      </c>
      <c r="C27" s="179">
        <v>0.85</v>
      </c>
    </row>
    <row r="28" spans="1:5">
      <c r="A28" s="14" t="s">
        <v>131</v>
      </c>
      <c r="C28" s="179">
        <v>0.78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GrapeCity,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Joanne Kimiko Liu</dc:creator>
  <cp:keywords/>
  <dc:description/>
  <cp:lastModifiedBy>Joanne Liu</cp:lastModifiedBy>
  <cp:revision/>
  <dcterms:created xsi:type="dcterms:W3CDTF">2025-02-05T07:50:19Z</dcterms:created>
  <dcterms:modified xsi:type="dcterms:W3CDTF">2025-04-20T18:36:38Z</dcterms:modified>
  <cp:category/>
  <cp:contentStatus/>
</cp:coreProperties>
</file>