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6" documentId="13_ncr:1_{05169173-E497-431D-86AA-8A340CD64360}" xr6:coauthVersionLast="47" xr6:coauthVersionMax="47" xr10:uidLastSave="{B04319C4-7212-4A43-8849-4B3DA3A18C39}"/>
  <bookViews>
    <workbookView xWindow="23880" yWindow="-120" windowWidth="24240" windowHeight="13020" firstSheet="6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4" i="1"/>
  <c r="D50" i="1"/>
  <c r="D49" i="1"/>
  <c r="D61" i="1"/>
  <c r="D60" i="1"/>
  <c r="I87" i="1"/>
  <c r="D59" i="1" l="1"/>
  <c r="C59" i="1"/>
  <c r="D57" i="1"/>
  <c r="C57" i="1"/>
  <c r="D55" i="1"/>
  <c r="C55" i="1"/>
  <c r="E97" i="1" l="1"/>
  <c r="E99" i="1"/>
  <c r="E98" i="1"/>
  <c r="E96" i="1"/>
  <c r="E92" i="1"/>
  <c r="E91" i="1"/>
  <c r="E90" i="1"/>
  <c r="E89" i="1"/>
  <c r="E88" i="1"/>
  <c r="E87" i="1"/>
  <c r="G79" i="1"/>
  <c r="E83" i="1"/>
  <c r="E82" i="1"/>
  <c r="E81" i="1"/>
  <c r="E80" i="1"/>
  <c r="E79" i="1"/>
  <c r="E78" i="1"/>
  <c r="F101" i="1"/>
  <c r="F94" i="1"/>
  <c r="F85" i="1"/>
  <c r="D100" i="1"/>
  <c r="C100" i="1"/>
  <c r="F100" i="1" s="1"/>
  <c r="D93" i="1"/>
  <c r="C93" i="1"/>
  <c r="F93" i="1" s="1"/>
  <c r="D84" i="1"/>
  <c r="C84" i="1"/>
  <c r="F84" i="1" s="1"/>
  <c r="F2" i="2"/>
  <c r="F2" i="1"/>
  <c r="C6" i="7"/>
  <c r="AF6" i="6"/>
  <c r="B23" i="7"/>
  <c r="B14" i="1"/>
  <c r="U65" i="1"/>
  <c r="B27" i="7"/>
  <c r="D2" i="7" s="1"/>
  <c r="D6" i="7" s="1"/>
  <c r="B6" i="7"/>
  <c r="AE6" i="6" s="1"/>
  <c r="D25" i="1" l="1"/>
  <c r="C25" i="1"/>
  <c r="D28" i="1"/>
  <c r="C28" i="1"/>
  <c r="D31" i="1"/>
  <c r="C31" i="1"/>
  <c r="C33" i="1" s="1"/>
  <c r="C27" i="1"/>
  <c r="C34" i="1"/>
  <c r="E2" i="7"/>
  <c r="E6" i="7" s="1"/>
  <c r="B3" i="7"/>
  <c r="C3" i="7"/>
  <c r="B68" i="1" l="1"/>
  <c r="D3" i="7"/>
  <c r="C17" i="7"/>
  <c r="C16" i="7"/>
  <c r="C15" i="7"/>
  <c r="B70" i="1"/>
  <c r="B69" i="1"/>
  <c r="G97" i="1"/>
  <c r="AD5" i="6"/>
  <c r="AD4" i="6"/>
  <c r="C20" i="7"/>
  <c r="C19" i="7"/>
  <c r="C18" i="7"/>
  <c r="G78" i="1"/>
  <c r="C65" i="1"/>
  <c r="R65" i="1" s="1"/>
  <c r="C2" i="7"/>
  <c r="AF2" i="6" s="1"/>
  <c r="C67" i="1"/>
  <c r="C66" i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V6" i="6"/>
  <c r="U6" i="6"/>
  <c r="S6" i="6"/>
  <c r="R6" i="6"/>
  <c r="Q6" i="6"/>
  <c r="P6" i="6"/>
  <c r="N6" i="6"/>
  <c r="M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G96" i="1"/>
  <c r="G88" i="1"/>
  <c r="G87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D48" i="1"/>
  <c r="X10" i="6" s="1"/>
  <c r="C35" i="1"/>
  <c r="R12" i="6" s="1"/>
  <c r="D33" i="1"/>
  <c r="H31" i="1" s="1"/>
  <c r="R10" i="6"/>
  <c r="D30" i="1"/>
  <c r="S7" i="6" s="1"/>
  <c r="C30" i="1"/>
  <c r="R7" i="6" s="1"/>
  <c r="D27" i="1"/>
  <c r="R4" i="6"/>
  <c r="G25" i="1"/>
  <c r="K4" i="6"/>
  <c r="B12" i="1"/>
  <c r="C2" i="1" s="1"/>
  <c r="C6" i="1" s="1"/>
  <c r="C6" i="6" s="1"/>
  <c r="I8" i="1"/>
  <c r="I7" i="1"/>
  <c r="H2" i="1"/>
  <c r="F2" i="6"/>
  <c r="F97" i="1" l="1"/>
  <c r="H28" i="1"/>
  <c r="B4" i="7"/>
  <c r="AE4" i="6" s="1"/>
  <c r="C51" i="1"/>
  <c r="W13" i="6" s="1"/>
  <c r="B72" i="1"/>
  <c r="C69" i="1"/>
  <c r="C72" i="1"/>
  <c r="C70" i="1"/>
  <c r="F68" i="1"/>
  <c r="H25" i="1"/>
  <c r="C71" i="1"/>
  <c r="D4" i="7"/>
  <c r="AB3" i="6"/>
  <c r="R66" i="1"/>
  <c r="B71" i="1"/>
  <c r="C73" i="1"/>
  <c r="F79" i="1"/>
  <c r="AB4" i="6"/>
  <c r="R67" i="1"/>
  <c r="B73" i="1"/>
  <c r="C68" i="1"/>
  <c r="E3" i="7"/>
  <c r="AH2" i="6"/>
  <c r="H2" i="6"/>
  <c r="H6" i="1"/>
  <c r="G28" i="1"/>
  <c r="G31" i="1"/>
  <c r="F88" i="1"/>
  <c r="C36" i="1"/>
  <c r="R13" i="6" s="1"/>
  <c r="S4" i="6"/>
  <c r="AL2" i="6"/>
  <c r="AN4" i="6"/>
  <c r="AG6" i="6"/>
  <c r="AE3" i="6"/>
  <c r="G65" i="1"/>
  <c r="S13" i="6"/>
  <c r="E3" i="2"/>
  <c r="D3" i="2" s="1"/>
  <c r="D35" i="1"/>
  <c r="G3" i="2" s="1"/>
  <c r="AB2" i="6"/>
  <c r="C2" i="6"/>
  <c r="R11" i="6"/>
  <c r="G2" i="1"/>
  <c r="AG3" i="6"/>
  <c r="G3" i="1"/>
  <c r="G3" i="6" s="1"/>
  <c r="K2" i="6"/>
  <c r="C2" i="2"/>
  <c r="C6" i="2" s="1"/>
  <c r="S10" i="6"/>
  <c r="G2" i="2"/>
  <c r="G6" i="2" s="1"/>
  <c r="E3" i="1"/>
  <c r="H54" i="1"/>
  <c r="D41" i="1" l="1"/>
  <c r="C41" i="1"/>
  <c r="D44" i="1"/>
  <c r="C44" i="1"/>
  <c r="D47" i="1"/>
  <c r="C47" i="1"/>
  <c r="C5" i="7"/>
  <c r="AF5" i="6" s="1"/>
  <c r="E4" i="7"/>
  <c r="I3" i="2"/>
  <c r="C60" i="1"/>
  <c r="D4" i="1" s="1"/>
  <c r="D4" i="6" s="1"/>
  <c r="V65" i="1"/>
  <c r="E5" i="7"/>
  <c r="AH5" i="6" s="1"/>
  <c r="C5" i="1"/>
  <c r="C5" i="6" s="1"/>
  <c r="G5" i="2"/>
  <c r="G68" i="1"/>
  <c r="D51" i="1"/>
  <c r="C5" i="2" s="1"/>
  <c r="G4" i="2"/>
  <c r="G71" i="1"/>
  <c r="B6" i="2"/>
  <c r="I6" i="2" s="1"/>
  <c r="B5" i="7"/>
  <c r="AE5" i="6" s="1"/>
  <c r="D5" i="7"/>
  <c r="AG5" i="6" s="1"/>
  <c r="C61" i="1"/>
  <c r="G4" i="1" s="1"/>
  <c r="G4" i="6" s="1"/>
  <c r="F71" i="1"/>
  <c r="C4" i="7"/>
  <c r="AF4" i="6" s="1"/>
  <c r="D4" i="2"/>
  <c r="C10" i="1"/>
  <c r="G6" i="1"/>
  <c r="G6" i="6" s="1"/>
  <c r="H6" i="6"/>
  <c r="G34" i="1"/>
  <c r="AH3" i="6"/>
  <c r="AH6" i="6"/>
  <c r="AF3" i="6"/>
  <c r="S11" i="6"/>
  <c r="H34" i="1"/>
  <c r="S12" i="6"/>
  <c r="C2" i="3"/>
  <c r="G2" i="6"/>
  <c r="E3" i="6"/>
  <c r="D3" i="1"/>
  <c r="B2" i="1"/>
  <c r="B2" i="2"/>
  <c r="I2" i="2" s="1"/>
  <c r="AG4" i="6"/>
  <c r="C46" i="1" l="1"/>
  <c r="W9" i="6"/>
  <c r="X9" i="6"/>
  <c r="D46" i="1"/>
  <c r="W6" i="6"/>
  <c r="C43" i="1"/>
  <c r="W3" i="6"/>
  <c r="C40" i="1"/>
  <c r="C50" i="1"/>
  <c r="X6" i="6"/>
  <c r="D43" i="1"/>
  <c r="X3" i="6"/>
  <c r="D40" i="1"/>
  <c r="I4" i="2"/>
  <c r="X13" i="6"/>
  <c r="I4" i="1"/>
  <c r="G60" i="1"/>
  <c r="X12" i="6"/>
  <c r="H60" i="1"/>
  <c r="B6" i="1"/>
  <c r="B6" i="6" s="1"/>
  <c r="AH4" i="6"/>
  <c r="I2" i="1"/>
  <c r="B2" i="6"/>
  <c r="AP2" i="6"/>
  <c r="C3" i="3"/>
  <c r="D3" i="6"/>
  <c r="I3" i="1"/>
  <c r="W5" i="6" l="1"/>
  <c r="G43" i="1"/>
  <c r="X2" i="6"/>
  <c r="H40" i="1"/>
  <c r="W12" i="6"/>
  <c r="G5" i="1"/>
  <c r="G5" i="6" s="1"/>
  <c r="H43" i="1"/>
  <c r="X5" i="6"/>
  <c r="W2" i="6"/>
  <c r="G40" i="1"/>
  <c r="C49" i="1"/>
  <c r="H46" i="1"/>
  <c r="X8" i="6"/>
  <c r="G46" i="1"/>
  <c r="W8" i="6"/>
  <c r="I6" i="1"/>
  <c r="C4" i="3"/>
  <c r="AP3" i="6"/>
  <c r="G49" i="1" l="1"/>
  <c r="W11" i="6"/>
  <c r="E5" i="1"/>
  <c r="X11" i="6"/>
  <c r="E5" i="2"/>
  <c r="I5" i="2" s="1"/>
  <c r="H49" i="1"/>
  <c r="AP4" i="6"/>
  <c r="C5" i="3"/>
  <c r="E5" i="6" l="1"/>
  <c r="I5" i="1"/>
  <c r="C6" i="3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<sst xmlns="http://schemas.openxmlformats.org/spreadsheetml/2006/main" count="244" uniqueCount="133">
  <si>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</si>
  <si>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</si>
  <si>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</si>
  <si>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</si>
  <si>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</si>
  <si>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</si>
  <si>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</si>
  <si>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</si>
  <si>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</si>
  <si>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</si>
  <si>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</si>
  <si>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</si>
  <si>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</si>
  <si>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</si>
  <si>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</si>
  <si>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</si>
  <si>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</si>
  <si>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</si>
  <si>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</si>
  <si>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</si>
  <si>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</si>
  <si>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</si>
  <si>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</si>
  <si>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</si>
  <si>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</si>
  <si>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</si>
  <si>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</si>
  <si>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</si>
  <si>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</si>
  <si>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</si>
  <si>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</si>
  <si>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</si>
  <si>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</si>
  <si>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</si>
  <si>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</si>
  <si>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</si>
  <si>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</si>
  <si>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</si>
  <si>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</si>
  <si>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</si>
  <si>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</si>
  <si>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</si>
  <si>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</si>
  <si>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</si>
  <si>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</si>
  <si>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control</t>
  </si>
  <si>
    <t>intervention</t>
  </si>
  <si>
    <t>&lt;&lt; Use this to weigh the cost, utility, and transitions from the HCC node</t>
  </si>
  <si>
    <t>Early - Treated</t>
  </si>
  <si>
    <t>&lt;&lt; Use this to weigh the cost, utility, and transitions from the treated HCC node</t>
  </si>
  <si>
    <t>Intermediate - Treated</t>
  </si>
  <si>
    <t>Late - Treated</t>
  </si>
  <si>
    <t>Early - Untreated</t>
  </si>
  <si>
    <t>&lt;&lt; Use this to weigh the cost, utility, and transitions from the untreated HCC node</t>
  </si>
  <si>
    <t>Intermediate - Untreated</t>
  </si>
  <si>
    <t>Late - Untreated</t>
  </si>
  <si>
    <t>Annual Death Rate by Treatment and HCC stage</t>
  </si>
  <si>
    <t xml:space="preserve"> Annual Death %</t>
  </si>
  <si>
    <t>% Receiving this treatment (no cirrhosis)</t>
  </si>
  <si>
    <t>% Receiving this treatment (with cirrhosis)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</si>
  <si>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</si>
  <si>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</si>
  <si>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</si>
  <si>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</si>
  <si>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</si>
  <si>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</si>
  <si>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</si>
  <si>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</si>
  <si>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</si>
  <si>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</si>
  <si>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Total treated </t>
  </si>
  <si>
    <t>Total treated %:</t>
  </si>
  <si>
    <t>Untreated </t>
  </si>
  <si>
    <t>Total untreated %:</t>
  </si>
  <si>
    <t>Intermediate stage HCC </t>
  </si>
  <si>
    <t xml:space="preserve">Weighed LT %: 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</si>
  <si>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</si>
  <si>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</si>
  <si>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</si>
  <si>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</si>
  <si>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</si>
  <si>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</si>
  <si>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</si>
  <si>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</si>
  <si>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</si>
  <si>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</si>
  <si>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</si>
  <si>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</si>
  <si>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</si>
  <si>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</si>
  <si>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</si>
  <si>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</si>
  <si>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</si>
  <si>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</si>
  <si>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</si>
  <si>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</si>
  <si>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</si>
  <si>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</si>
  <si>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</si>
  <si>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</si>
  <si>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</si>
  <si>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</si>
  <si>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</si>
  <si>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</si>
  <si>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</si>
  <si>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</si>
  <si>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</si>
  <si>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</si>
  <si>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</si>
  <si>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</si>
  <si>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</si>
  <si>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</si>
  <si>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</si>
  <si>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</si>
  <si>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</si>
  <si>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</si>
  <si>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</t>
  </si>
  <si>
    <t>HCC intermediate</t>
  </si>
  <si>
    <t>HCC late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</si>
  <si>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</si>
  <si>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</si>
  <si>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</si>
  <si>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</si>
  <si>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</si>
  <si>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</si>
  <si>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</si>
  <si>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</si>
  <si>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</si>
  <si>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</si>
  <si>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</si>
  <si>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Utility (Adjusted for undiagnosed cirrhosis)</t>
  </si>
  <si>
    <t>Utility (raw)</t>
  </si>
  <si>
    <t>Compensated cirrhosis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</si>
</sst>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  <numFmt numFmtId="172" formatCode="0.000%"/>
  </numFmts>
  <fonts count="18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C6C6C6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left" wrapText="1"/>
    </xf>
    <xf numFmtId="0" fontId="17" fillId="0" borderId="0" xfId="0" applyFont="1"/>
    <xf numFmtId="0" fontId="9" fillId="0" borderId="30" xfId="0" applyFont="1" applyBorder="1" applyAlignment="1">
      <alignment horizontal="left"/>
    </xf>
    <xf numFmtId="166" fontId="3" fillId="0" borderId="30" xfId="0" applyNumberFormat="1" applyFont="1" applyFill="1" applyBorder="1" applyAlignment="1">
      <alignment horizontal="center"/>
    </xf>
    <xf numFmtId="166" fontId="9" fillId="0" borderId="30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right"/>
    </xf>
    <xf numFmtId="164" fontId="10" fillId="0" borderId="30" xfId="0" applyNumberFormat="1" applyFont="1" applyBorder="1" applyAlignment="1">
      <alignment horizontal="right"/>
    </xf>
    <xf numFmtId="166" fontId="2" fillId="0" borderId="30" xfId="0" applyNumberFormat="1" applyFont="1" applyBorder="1" applyAlignment="1">
      <alignment horizontal="right"/>
    </xf>
    <xf numFmtId="0" fontId="1" fillId="12" borderId="31" xfId="0" applyFont="1" applyFill="1" applyBorder="1" applyAlignment="1">
      <alignment horizontal="left"/>
    </xf>
    <xf numFmtId="166" fontId="3" fillId="12" borderId="31" xfId="0" applyNumberFormat="1" applyFont="1" applyFill="1" applyBorder="1" applyAlignment="1">
      <alignment horizontal="center"/>
    </xf>
    <xf numFmtId="169" fontId="3" fillId="12" borderId="31" xfId="0" applyNumberFormat="1" applyFont="1" applyFill="1" applyBorder="1" applyAlignment="1">
      <alignment horizontal="center"/>
    </xf>
    <xf numFmtId="164" fontId="0" fillId="12" borderId="30" xfId="0" applyNumberFormat="1" applyFill="1" applyBorder="1" applyAlignment="1">
      <alignment horizontal="right"/>
    </xf>
    <xf numFmtId="166" fontId="2" fillId="12" borderId="30" xfId="0" applyNumberFormat="1" applyFont="1" applyFill="1" applyBorder="1" applyAlignment="1">
      <alignment horizontal="right"/>
    </xf>
    <xf numFmtId="0" fontId="8" fillId="0" borderId="26" xfId="0" applyFont="1" applyBorder="1" applyAlignment="1">
      <alignment horizontal="left"/>
    </xf>
    <xf numFmtId="169" fontId="2" fillId="0" borderId="1" xfId="0" applyNumberFormat="1" applyFont="1" applyFill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18" xfId="0" applyNumberFormat="1" applyFont="1" applyFill="1" applyBorder="1" applyAlignment="1">
      <alignment horizontal="center"/>
    </xf>
    <xf numFmtId="172" fontId="2" fillId="0" borderId="3" xfId="0" applyNumberFormat="1" applyFont="1" applyBorder="1" applyAlignment="1">
      <alignment horizontal="right"/>
    </xf>
    <xf numFmtId="164" fontId="0" fillId="0" borderId="0" xfId="0" applyNumberFormat="1" applyAlignment="1"/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"/>
  <sheetViews>
    <sheetView tabSelected="1" topLeftCell="A20" zoomScale="110" zoomScaleNormal="110" workbookViewId="0">
      <selection activeCell="E26" sqref="E26"/>
    </sheetView>
  </sheetViews>
  <sheetFormatPr defaultColWidth="8.85546875" defaultRowHeight="15"/>
  <cols>
    <col min="1" max="1" width="27.85546875" style="63" bestFit="1" customWidth="1"/>
    <col min="2" max="3" width="13.42578125" style="133" bestFit="1" customWidth="1"/>
    <col min="4" max="4" width="13.42578125" style="134" bestFit="1" customWidth="1"/>
    <col min="5" max="5" width="30.140625" style="134" bestFit="1" customWidth="1"/>
    <col min="6" max="7" width="13.42578125" style="134" bestFit="1" customWidth="1"/>
    <col min="8" max="8" width="12.42578125" style="134" bestFit="1" customWidth="1"/>
    <col min="9" max="9" width="12.42578125" style="62" bestFit="1" customWidth="1"/>
    <col min="10" max="10" width="12.42578125" bestFit="1" customWidth="1"/>
  </cols>
  <sheetData>
    <row r="1" spans="1:10" ht="17.25" customHeight="1">
      <c r="A1" s="99" t="s">
        <v>0</v>
      </c>
      <c r="B1" s="100" t="s">
        <v>1</v>
      </c>
      <c r="C1" s="101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</row>
    <row r="2" spans="1:10" ht="17.25" customHeight="1">
      <c r="A2" s="4" t="s">
        <v>1</v>
      </c>
      <c r="B2" s="79">
        <f>1-C2-G2-F2-H2</f>
        <v>0.8882341800000001</v>
      </c>
      <c r="C2" s="80">
        <f>B12</f>
        <v>5.4753199999999997E-3</v>
      </c>
      <c r="D2" s="21">
        <v>0</v>
      </c>
      <c r="E2" s="21">
        <v>0</v>
      </c>
      <c r="F2" s="81">
        <f>B13*E65</f>
        <v>0.09</v>
      </c>
      <c r="G2" s="79">
        <f>B14</f>
        <v>5.4405000000000009E-3</v>
      </c>
      <c r="H2" s="79">
        <f>B15</f>
        <v>1.085E-2</v>
      </c>
      <c r="I2" s="82" t="b">
        <f t="shared" ref="I2:I8" si="0">SUM(B2:H2)=1</f>
        <v>1</v>
      </c>
      <c r="J2" s="83" t="s">
        <v>9</v>
      </c>
    </row>
    <row r="3" spans="1:10" ht="17.25" customHeight="1">
      <c r="A3" s="84" t="s">
        <v>2</v>
      </c>
      <c r="B3" s="85">
        <v>0</v>
      </c>
      <c r="C3" s="85">
        <v>0</v>
      </c>
      <c r="D3" s="86">
        <f>1-E3</f>
        <v>0.51228689799999994</v>
      </c>
      <c r="E3" s="89">
        <f>C34</f>
        <v>0.48771310200000001</v>
      </c>
      <c r="F3" s="85">
        <v>0</v>
      </c>
      <c r="G3" s="87">
        <f>C35</f>
        <v>0</v>
      </c>
      <c r="H3" s="85">
        <v>0</v>
      </c>
      <c r="I3" s="82" t="b">
        <f t="shared" si="0"/>
        <v>1</v>
      </c>
    </row>
    <row r="4" spans="1:10" ht="17.25" customHeight="1">
      <c r="A4" s="84" t="s">
        <v>3</v>
      </c>
      <c r="B4" s="85">
        <v>0</v>
      </c>
      <c r="C4" s="85">
        <v>0</v>
      </c>
      <c r="D4" s="89">
        <f>C60</f>
        <v>0.39298033988368763</v>
      </c>
      <c r="E4" s="85">
        <v>0</v>
      </c>
      <c r="F4" s="85">
        <v>0</v>
      </c>
      <c r="G4" s="89">
        <f>C61</f>
        <v>0.60701966011631248</v>
      </c>
      <c r="H4" s="85">
        <v>0</v>
      </c>
      <c r="I4" s="82" t="b">
        <f t="shared" si="0"/>
        <v>1</v>
      </c>
      <c r="J4" s="90"/>
    </row>
    <row r="5" spans="1:10" ht="17.25" customHeight="1">
      <c r="A5" s="84" t="s">
        <v>4</v>
      </c>
      <c r="B5" s="85">
        <v>0</v>
      </c>
      <c r="C5" s="87">
        <f>C51</f>
        <v>0</v>
      </c>
      <c r="D5" s="85">
        <v>0</v>
      </c>
      <c r="E5" s="87">
        <f>C49</f>
        <v>0.60939787711976745</v>
      </c>
      <c r="F5" s="85">
        <v>0</v>
      </c>
      <c r="G5" s="86">
        <f>C50</f>
        <v>0.39060212288023261</v>
      </c>
      <c r="H5" s="85">
        <v>0</v>
      </c>
      <c r="I5" s="82" t="b">
        <f t="shared" si="0"/>
        <v>1</v>
      </c>
      <c r="J5" s="90" t="s">
        <v>10</v>
      </c>
    </row>
    <row r="6" spans="1:10" ht="17.25" customHeight="1">
      <c r="A6" s="91" t="s">
        <v>5</v>
      </c>
      <c r="B6" s="79">
        <f>1-C6-G6-H6</f>
        <v>0.97823418000000006</v>
      </c>
      <c r="C6" s="79">
        <f>C2</f>
        <v>5.4753199999999997E-3</v>
      </c>
      <c r="D6" s="93">
        <v>0</v>
      </c>
      <c r="E6" s="93">
        <v>0</v>
      </c>
      <c r="F6" s="94">
        <v>0</v>
      </c>
      <c r="G6" s="79">
        <f>G2</f>
        <v>5.4405000000000009E-3</v>
      </c>
      <c r="H6" s="79">
        <f>H2</f>
        <v>1.085E-2</v>
      </c>
      <c r="I6" s="82" t="b">
        <f t="shared" si="0"/>
        <v>1</v>
      </c>
    </row>
    <row r="7" spans="1:10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</row>
    <row r="8" spans="1:10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</row>
    <row r="9" spans="1:10" ht="17.25" customHeight="1">
      <c r="A9" s="49"/>
      <c r="B9" s="102"/>
      <c r="C9" s="102"/>
      <c r="D9" s="50"/>
      <c r="E9" s="50"/>
      <c r="F9" s="103"/>
      <c r="G9" s="104"/>
      <c r="H9" s="104"/>
      <c r="I9" s="104"/>
    </row>
    <row r="10" spans="1:10" ht="17.25" customHeight="1">
      <c r="A10" s="49"/>
      <c r="B10" s="102"/>
      <c r="C10" s="105">
        <f>SUM(C2:H2)</f>
        <v>0.11176582</v>
      </c>
      <c r="D10" s="50"/>
      <c r="E10" s="50"/>
      <c r="F10" s="103"/>
      <c r="G10" s="104"/>
      <c r="H10" s="104"/>
      <c r="I10" s="104"/>
    </row>
    <row r="11" spans="1:10" s="52" customFormat="1" ht="17.25" customHeight="1">
      <c r="A11" s="106" t="s">
        <v>12</v>
      </c>
      <c r="B11" s="107"/>
      <c r="C11" s="107"/>
      <c r="D11" s="55"/>
      <c r="E11" s="55"/>
      <c r="F11" s="108"/>
      <c r="G11" s="109"/>
      <c r="H11" s="109"/>
      <c r="I11" s="109"/>
      <c r="J11" s="28"/>
    </row>
    <row r="12" spans="1:10" ht="17.25" customHeight="1">
      <c r="A12" s="20" t="s">
        <v>13</v>
      </c>
      <c r="B12" s="110">
        <f>B18*B19+(1-B18)*B20</f>
        <v>5.4753199999999997E-3</v>
      </c>
      <c r="C12" s="111" t="s">
        <v>14</v>
      </c>
      <c r="D12" s="50"/>
      <c r="E12" s="50"/>
      <c r="F12" s="103"/>
      <c r="G12" s="104"/>
      <c r="H12" s="104"/>
      <c r="I12" s="104"/>
    </row>
    <row r="13" spans="1:10" ht="17.25" customHeight="1">
      <c r="A13" s="20" t="s">
        <v>5</v>
      </c>
      <c r="B13" s="112">
        <v>0.15</v>
      </c>
      <c r="C13" s="102"/>
      <c r="D13" s="50"/>
      <c r="E13" s="50"/>
      <c r="F13" s="103"/>
      <c r="G13" s="104"/>
      <c r="H13" s="104"/>
      <c r="I13" s="104"/>
    </row>
    <row r="14" spans="1:10" ht="17.25" customHeight="1">
      <c r="A14" s="20" t="s">
        <v>15</v>
      </c>
      <c r="B14" s="102">
        <f>B18*B21+(1-B18)*B22</f>
        <v>5.4405000000000009E-3</v>
      </c>
      <c r="C14" s="111" t="s">
        <v>14</v>
      </c>
      <c r="D14" s="50"/>
      <c r="E14" s="50"/>
      <c r="F14" s="103"/>
      <c r="G14" s="104"/>
      <c r="H14" s="104"/>
      <c r="I14" s="104"/>
    </row>
    <row r="15" spans="1:10" ht="17.25" customHeight="1">
      <c r="A15" s="20" t="s">
        <v>16</v>
      </c>
      <c r="B15" s="112">
        <v>1.085E-2</v>
      </c>
      <c r="C15" s="102"/>
      <c r="D15" s="50"/>
      <c r="E15" s="50"/>
      <c r="F15" s="103"/>
      <c r="G15" s="104"/>
      <c r="H15" s="104"/>
      <c r="I15" s="104"/>
    </row>
    <row r="16" spans="1:10" ht="17.25" customHeight="1">
      <c r="A16" s="20"/>
      <c r="B16" s="81"/>
      <c r="C16" s="102"/>
      <c r="D16" s="50"/>
      <c r="E16" s="50"/>
      <c r="F16" s="103"/>
      <c r="G16" s="104"/>
      <c r="H16" s="104"/>
      <c r="I16" s="104"/>
    </row>
    <row r="17" spans="1:9" ht="17.25" customHeight="1">
      <c r="A17" s="106" t="s">
        <v>17</v>
      </c>
      <c r="B17" s="81"/>
      <c r="C17" s="102"/>
      <c r="D17" s="50"/>
      <c r="E17" s="50"/>
      <c r="F17" s="103"/>
      <c r="G17" s="104"/>
      <c r="H17" s="104"/>
      <c r="I17" s="104"/>
    </row>
    <row r="18" spans="1:9" ht="17.25" customHeight="1">
      <c r="A18" s="20" t="s">
        <v>18</v>
      </c>
      <c r="B18" s="113">
        <v>0.24199999999999999</v>
      </c>
      <c r="C18" s="111" t="s">
        <v>19</v>
      </c>
      <c r="D18" s="50"/>
      <c r="E18" s="50"/>
      <c r="F18" s="103"/>
      <c r="G18" s="104"/>
      <c r="H18" s="104"/>
      <c r="I18" s="104"/>
    </row>
    <row r="19" spans="1:9" ht="17.25" customHeight="1">
      <c r="A19" s="20" t="s">
        <v>20</v>
      </c>
      <c r="B19" s="113">
        <v>2.2499999999999999E-2</v>
      </c>
      <c r="C19" s="102"/>
      <c r="D19" s="50"/>
      <c r="E19" s="50"/>
      <c r="F19" s="103"/>
      <c r="G19" s="104"/>
      <c r="H19" s="104"/>
      <c r="I19" s="104"/>
    </row>
    <row r="20" spans="1:9" ht="17.25" customHeight="1">
      <c r="A20" s="20" t="s">
        <v>21</v>
      </c>
      <c r="B20" s="113">
        <v>4.0000000000000003E-5</v>
      </c>
      <c r="C20" s="102"/>
      <c r="D20" s="50"/>
      <c r="E20" s="50"/>
      <c r="F20" s="103"/>
      <c r="G20" s="104"/>
      <c r="H20" s="104"/>
      <c r="I20" s="104"/>
    </row>
    <row r="21" spans="1:9" ht="17.25" customHeight="1">
      <c r="A21" s="20" t="s">
        <v>22</v>
      </c>
      <c r="B21" s="113">
        <v>1.7000000000000001E-2</v>
      </c>
      <c r="C21" s="102"/>
      <c r="D21" s="50"/>
      <c r="E21" s="50"/>
      <c r="F21" s="103"/>
      <c r="G21" s="104"/>
      <c r="H21" s="104"/>
      <c r="I21" s="104"/>
    </row>
    <row r="22" spans="1:9" ht="17.25" customHeight="1">
      <c r="A22" s="20" t="s">
        <v>23</v>
      </c>
      <c r="B22" s="113">
        <v>1.75E-3</v>
      </c>
      <c r="C22" s="102"/>
      <c r="D22" s="50"/>
      <c r="E22" s="50"/>
      <c r="F22" s="103"/>
      <c r="G22" s="104"/>
      <c r="H22" s="104"/>
      <c r="I22" s="104"/>
    </row>
    <row r="23" spans="1:9" ht="17.25" customHeight="1">
      <c r="A23" s="99"/>
      <c r="B23" s="102"/>
      <c r="C23" s="102"/>
      <c r="D23" s="50"/>
      <c r="E23" s="50"/>
      <c r="F23" s="103"/>
      <c r="G23" s="104"/>
      <c r="H23" s="104"/>
      <c r="I23" s="104"/>
    </row>
    <row r="24" spans="1:9" ht="17.25" customHeight="1">
      <c r="A24" s="106" t="s">
        <v>24</v>
      </c>
      <c r="B24" s="102"/>
      <c r="C24" s="87" t="s">
        <v>25</v>
      </c>
      <c r="D24" s="89" t="s">
        <v>26</v>
      </c>
      <c r="E24" s="50"/>
      <c r="F24" s="103"/>
      <c r="G24" s="82" t="s">
        <v>27</v>
      </c>
      <c r="H24" s="104"/>
      <c r="I24" s="104"/>
    </row>
    <row r="25" spans="1:9" ht="17.25" customHeight="1">
      <c r="A25" s="20" t="s">
        <v>28</v>
      </c>
      <c r="B25" s="102" t="s">
        <v>29</v>
      </c>
      <c r="C25" s="200">
        <f>F84</f>
        <v>0.53271000000000002</v>
      </c>
      <c r="D25" s="200">
        <f>F84</f>
        <v>0.53271000000000002</v>
      </c>
      <c r="E25" s="111"/>
      <c r="F25" s="103"/>
      <c r="G25" s="82" t="b">
        <f>SUM(C25:C27)=1</f>
        <v>1</v>
      </c>
      <c r="H25" s="82" t="b">
        <f>SUM(D25:D27)=1</f>
        <v>1</v>
      </c>
      <c r="I25" s="104"/>
    </row>
    <row r="26" spans="1:9" ht="17.25" customHeight="1">
      <c r="A26" s="49"/>
      <c r="B26" s="102" t="s">
        <v>6</v>
      </c>
      <c r="C26" s="114"/>
      <c r="D26" s="114"/>
      <c r="E26" s="50"/>
      <c r="F26" s="103"/>
      <c r="G26" s="104"/>
      <c r="H26" s="104"/>
      <c r="I26" s="104"/>
    </row>
    <row r="27" spans="1:9" ht="17.25" customHeight="1">
      <c r="A27" s="49"/>
      <c r="B27" s="115" t="s">
        <v>3</v>
      </c>
      <c r="C27" s="116">
        <f>1-C26-C25</f>
        <v>0.46728999999999998</v>
      </c>
      <c r="D27" s="116">
        <f>1-D26-D25</f>
        <v>0.46728999999999998</v>
      </c>
      <c r="E27" s="50"/>
      <c r="F27" s="103"/>
      <c r="G27" s="104"/>
      <c r="H27" s="104"/>
      <c r="I27" s="104"/>
    </row>
    <row r="28" spans="1:9" ht="17.25" customHeight="1">
      <c r="A28" s="20" t="s">
        <v>30</v>
      </c>
      <c r="B28" s="102" t="s">
        <v>29</v>
      </c>
      <c r="C28" s="200">
        <f>F93</f>
        <v>0.53320800000000002</v>
      </c>
      <c r="D28" s="200">
        <f>F93</f>
        <v>0.53320800000000002</v>
      </c>
      <c r="E28" s="111"/>
      <c r="F28" s="103"/>
      <c r="G28" s="82" t="b">
        <f>SUM(C28:C30)=1</f>
        <v>1</v>
      </c>
      <c r="H28" s="82" t="b">
        <f>SUM(D28:D30)=1</f>
        <v>1</v>
      </c>
      <c r="I28" s="104"/>
    </row>
    <row r="29" spans="1:9" ht="17.25" customHeight="1">
      <c r="A29" s="49"/>
      <c r="B29" s="102" t="s">
        <v>6</v>
      </c>
      <c r="C29" s="114"/>
      <c r="D29" s="114"/>
      <c r="E29" s="50"/>
      <c r="F29" s="103"/>
      <c r="G29" s="104"/>
      <c r="H29" s="104"/>
      <c r="I29" s="104"/>
    </row>
    <row r="30" spans="1:9" ht="17.25" customHeight="1">
      <c r="A30" s="49"/>
      <c r="B30" s="115" t="s">
        <v>3</v>
      </c>
      <c r="C30" s="116">
        <f>1-C29-C28</f>
        <v>0.46679199999999998</v>
      </c>
      <c r="D30" s="116">
        <f>1-D29-D28</f>
        <v>0.46679199999999998</v>
      </c>
      <c r="E30" s="50"/>
      <c r="F30" s="103"/>
      <c r="G30" s="104"/>
      <c r="H30" s="104"/>
      <c r="I30" s="104"/>
    </row>
    <row r="31" spans="1:9" ht="17.25" customHeight="1">
      <c r="A31" s="20" t="s">
        <v>31</v>
      </c>
      <c r="B31" s="102" t="s">
        <v>29</v>
      </c>
      <c r="C31" s="200">
        <f>F100</f>
        <v>0.38858399999999998</v>
      </c>
      <c r="D31" s="200">
        <f>F100</f>
        <v>0.38858399999999998</v>
      </c>
      <c r="E31" s="111"/>
      <c r="F31" s="103"/>
      <c r="G31" s="82" t="b">
        <f>SUM(C31:C33)=1</f>
        <v>1</v>
      </c>
      <c r="H31" s="82" t="b">
        <f>SUM(D31:D33)=1</f>
        <v>1</v>
      </c>
      <c r="I31" s="104"/>
    </row>
    <row r="32" spans="1:9" ht="17.25" customHeight="1">
      <c r="A32" s="49"/>
      <c r="B32" s="102" t="s">
        <v>6</v>
      </c>
      <c r="C32" s="114"/>
      <c r="D32" s="114"/>
      <c r="E32" s="50"/>
      <c r="F32" s="103"/>
      <c r="G32" s="104"/>
      <c r="H32" s="104"/>
      <c r="I32" s="104"/>
    </row>
    <row r="33" spans="1:9" ht="17.25" customHeight="1">
      <c r="A33" s="49"/>
      <c r="B33" s="115" t="s">
        <v>3</v>
      </c>
      <c r="C33" s="116">
        <f>1-C32-C31</f>
        <v>0.61141599999999996</v>
      </c>
      <c r="D33" s="116">
        <f>1-D32-D31</f>
        <v>0.61141599999999996</v>
      </c>
      <c r="E33" s="50"/>
      <c r="F33" s="103"/>
      <c r="G33" s="104"/>
      <c r="H33" s="104"/>
      <c r="I33" s="104"/>
    </row>
    <row r="34" spans="1:9" ht="17.25" customHeight="1">
      <c r="A34" s="17" t="s">
        <v>32</v>
      </c>
      <c r="B34" s="102" t="s">
        <v>29</v>
      </c>
      <c r="C34" s="117">
        <f>$C25*B$65+$C28*B$66+$C31*B$67</f>
        <v>0.48771310200000001</v>
      </c>
      <c r="D34" s="117">
        <f>C25*C$65+C28*C$66+C31*C$67</f>
        <v>0.50291069639999997</v>
      </c>
      <c r="E34" s="50"/>
      <c r="F34" s="103"/>
      <c r="G34" s="82" t="b">
        <f>SUM(C34:C36)=1</f>
        <v>1</v>
      </c>
      <c r="H34" s="82" t="b">
        <f>SUM(D34:D36)=1</f>
        <v>1</v>
      </c>
      <c r="I34" s="104"/>
    </row>
    <row r="35" spans="1:9" ht="17.25" customHeight="1">
      <c r="A35" s="49"/>
      <c r="B35" s="102" t="s">
        <v>6</v>
      </c>
      <c r="C35" s="117">
        <f>$C26*B$65+$C29*B$66+$C32*B$67</f>
        <v>0</v>
      </c>
      <c r="D35" s="117">
        <f>D26*C$65+D29*C$66+D32*C$67</f>
        <v>0</v>
      </c>
      <c r="E35" s="50"/>
      <c r="F35" s="103"/>
      <c r="G35" s="104"/>
      <c r="H35" s="104"/>
      <c r="I35" s="104"/>
    </row>
    <row r="36" spans="1:9" ht="17.25" customHeight="1">
      <c r="A36" s="118"/>
      <c r="B36" s="115" t="s">
        <v>3</v>
      </c>
      <c r="C36" s="116">
        <f>$C27*B$65+$C30*B$66+$C33*B$67</f>
        <v>0.51228689799999994</v>
      </c>
      <c r="D36" s="116">
        <f>C27*C$65+C30*C$66+C33*C$67</f>
        <v>0.49708930359999998</v>
      </c>
      <c r="E36" s="119"/>
      <c r="F36" s="120"/>
      <c r="G36" s="121"/>
      <c r="H36" s="104"/>
      <c r="I36" s="104"/>
    </row>
    <row r="37" spans="1:9" ht="17.25" customHeight="1">
      <c r="A37" s="49"/>
      <c r="B37" s="102"/>
      <c r="C37" s="102"/>
      <c r="D37" s="50"/>
      <c r="E37" s="50"/>
      <c r="F37" s="103"/>
      <c r="G37" s="104"/>
      <c r="H37" s="104"/>
      <c r="I37" s="104"/>
    </row>
    <row r="38" spans="1:9" ht="17.25" customHeight="1">
      <c r="A38" s="49"/>
      <c r="B38" s="102"/>
      <c r="C38" s="102"/>
      <c r="D38" s="50"/>
      <c r="E38" s="50"/>
      <c r="F38" s="103"/>
      <c r="G38" s="104"/>
      <c r="H38" s="104"/>
      <c r="I38" s="104"/>
    </row>
    <row r="39" spans="1:9" ht="17.25" customHeight="1">
      <c r="A39" s="106" t="s">
        <v>33</v>
      </c>
      <c r="B39" s="102"/>
      <c r="C39" s="87" t="s">
        <v>25</v>
      </c>
      <c r="D39" s="89" t="s">
        <v>26</v>
      </c>
      <c r="E39" s="50"/>
      <c r="F39" s="103"/>
      <c r="G39" s="104"/>
      <c r="H39" s="104"/>
      <c r="I39" s="104"/>
    </row>
    <row r="40" spans="1:9" ht="17.25" customHeight="1">
      <c r="A40" s="20" t="s">
        <v>34</v>
      </c>
      <c r="B40" s="102" t="s">
        <v>29</v>
      </c>
      <c r="C40" s="148">
        <f>1-SUM(C41,C42)</f>
        <v>0.79944912099999998</v>
      </c>
      <c r="D40" s="148">
        <f>1-SUM(D41,D42)</f>
        <v>0.79944912099999998</v>
      </c>
      <c r="E40" s="50"/>
      <c r="F40" s="103"/>
      <c r="G40" s="82" t="b">
        <f>SUM(C40:C42)=1</f>
        <v>1</v>
      </c>
      <c r="H40" s="82" t="b">
        <f>SUM(D40:D42)=1</f>
        <v>1</v>
      </c>
      <c r="I40" s="104"/>
    </row>
    <row r="41" spans="1:9" ht="17.25" customHeight="1">
      <c r="A41" s="49"/>
      <c r="B41" s="102" t="s">
        <v>6</v>
      </c>
      <c r="C41" s="201">
        <f>F79</f>
        <v>0.20055087899999999</v>
      </c>
      <c r="D41" s="201">
        <f>F79</f>
        <v>0.20055087899999999</v>
      </c>
      <c r="E41" s="50"/>
      <c r="F41" s="103"/>
      <c r="G41" s="104"/>
      <c r="H41" s="104"/>
      <c r="I41" s="104"/>
    </row>
    <row r="42" spans="1:9" ht="17.25" customHeight="1">
      <c r="A42" s="118"/>
      <c r="B42" s="115" t="s">
        <v>35</v>
      </c>
      <c r="C42" s="149">
        <v>0</v>
      </c>
      <c r="D42" s="149">
        <v>0</v>
      </c>
      <c r="E42" s="119"/>
      <c r="F42" s="120"/>
      <c r="G42" s="104"/>
      <c r="H42" s="104"/>
      <c r="I42" s="104"/>
    </row>
    <row r="43" spans="1:9" ht="17.25" customHeight="1">
      <c r="A43" s="20" t="s">
        <v>36</v>
      </c>
      <c r="B43" s="102" t="s">
        <v>29</v>
      </c>
      <c r="C43" s="148">
        <f>1-SUM(C44,C45)</f>
        <v>0.63069130800000006</v>
      </c>
      <c r="D43" s="148">
        <f>1-SUM(D44,D45)</f>
        <v>0.63069130800000006</v>
      </c>
      <c r="E43" s="50"/>
      <c r="F43" s="103"/>
      <c r="G43" s="82" t="b">
        <f>SUM(C43:C45)=1</f>
        <v>1</v>
      </c>
      <c r="H43" s="82" t="b">
        <f>SUM(D43:D45)=1</f>
        <v>1</v>
      </c>
      <c r="I43" s="104"/>
    </row>
    <row r="44" spans="1:9" ht="17.25" customHeight="1">
      <c r="A44" s="49"/>
      <c r="B44" s="102" t="s">
        <v>6</v>
      </c>
      <c r="C44" s="201">
        <f>F88</f>
        <v>0.36930869199999994</v>
      </c>
      <c r="D44" s="201">
        <f>F88</f>
        <v>0.36930869199999994</v>
      </c>
      <c r="E44" s="50"/>
      <c r="F44" s="103"/>
      <c r="G44" s="104"/>
      <c r="H44" s="104"/>
      <c r="I44" s="104"/>
    </row>
    <row r="45" spans="1:9" ht="17.25" customHeight="1">
      <c r="A45" s="118"/>
      <c r="B45" s="115" t="s">
        <v>35</v>
      </c>
      <c r="C45" s="149">
        <v>0</v>
      </c>
      <c r="D45" s="149">
        <v>0</v>
      </c>
      <c r="E45" s="119"/>
      <c r="F45" s="120"/>
      <c r="G45" s="104"/>
      <c r="H45" s="104"/>
      <c r="I45" s="104"/>
    </row>
    <row r="46" spans="1:9" ht="17.25" customHeight="1">
      <c r="A46" s="20" t="s">
        <v>37</v>
      </c>
      <c r="B46" s="102" t="s">
        <v>29</v>
      </c>
      <c r="C46" s="148">
        <f>1-SUM(C47,C48)</f>
        <v>0.20752042800000003</v>
      </c>
      <c r="D46" s="148">
        <f>1-SUM(D47,D48)</f>
        <v>0.20752042800000003</v>
      </c>
      <c r="E46" s="50"/>
      <c r="F46" s="103"/>
      <c r="G46" s="82" t="b">
        <f>SUM(C46:C48)=1</f>
        <v>1</v>
      </c>
      <c r="H46" s="82" t="b">
        <f>SUM(D46:D48)=1</f>
        <v>1</v>
      </c>
      <c r="I46" s="104"/>
    </row>
    <row r="47" spans="1:9" ht="17.25" customHeight="1">
      <c r="A47" s="49"/>
      <c r="B47" s="102" t="s">
        <v>6</v>
      </c>
      <c r="C47" s="201">
        <f>F97</f>
        <v>0.79247957199999997</v>
      </c>
      <c r="D47" s="201">
        <f>F97</f>
        <v>0.79247957199999997</v>
      </c>
      <c r="E47" s="50"/>
      <c r="F47" s="103"/>
      <c r="G47" s="104"/>
      <c r="H47" s="104"/>
      <c r="I47" s="104"/>
    </row>
    <row r="48" spans="1:9" ht="17.25" customHeight="1">
      <c r="A48" s="118"/>
      <c r="B48" s="115" t="s">
        <v>35</v>
      </c>
      <c r="C48" s="149">
        <v>0</v>
      </c>
      <c r="D48" s="149">
        <f>C48</f>
        <v>0</v>
      </c>
      <c r="E48" s="119"/>
      <c r="F48" s="120"/>
      <c r="G48" s="104"/>
      <c r="H48" s="104"/>
      <c r="I48" s="104"/>
    </row>
    <row r="49" spans="1:22" ht="17.25" customHeight="1">
      <c r="A49" s="17" t="s">
        <v>32</v>
      </c>
      <c r="B49" s="102" t="s">
        <v>29</v>
      </c>
      <c r="C49" s="148">
        <f>$C40*B$68+$C43*B$69+$C46*B$70</f>
        <v>0.60939787711976745</v>
      </c>
      <c r="D49" s="148">
        <f>C40*C$68+C43*C$69+C46*C$70</f>
        <v>0.67138313271889383</v>
      </c>
      <c r="E49" s="50"/>
      <c r="F49" s="103"/>
      <c r="G49" s="82" t="b">
        <f>SUM(C49:C51)=1</f>
        <v>1</v>
      </c>
      <c r="H49" s="82" t="b">
        <f>SUM(D49:D51)=1</f>
        <v>1</v>
      </c>
      <c r="I49" s="104"/>
    </row>
    <row r="50" spans="1:22" ht="17.25" customHeight="1">
      <c r="A50" s="49"/>
      <c r="B50" s="102" t="s">
        <v>6</v>
      </c>
      <c r="C50" s="148">
        <f>$C41*B$68+$C44*B$69+$C47*B$70</f>
        <v>0.39060212288023261</v>
      </c>
      <c r="D50" s="148">
        <f>C41*C$68+C44*C$69+C47*C$70</f>
        <v>0.32861686728110623</v>
      </c>
      <c r="E50" s="50"/>
      <c r="F50" s="103"/>
      <c r="G50" s="104"/>
      <c r="H50" s="104"/>
      <c r="I50" s="104"/>
    </row>
    <row r="51" spans="1:22" ht="17.25" customHeight="1">
      <c r="A51" s="118"/>
      <c r="B51" s="115" t="s">
        <v>35</v>
      </c>
      <c r="C51" s="150">
        <f>$C42*B$68+$C45*B$69+$C48*B$70</f>
        <v>0</v>
      </c>
      <c r="D51" s="150">
        <f>D42*C$68+D45*C$69+D48*C$70</f>
        <v>0</v>
      </c>
      <c r="E51" s="119"/>
      <c r="F51" s="120"/>
      <c r="G51" s="104"/>
      <c r="H51" s="104"/>
      <c r="I51" s="104"/>
    </row>
    <row r="52" spans="1:22" ht="17.25" customHeight="1">
      <c r="A52" s="49"/>
      <c r="B52" s="102"/>
      <c r="C52" s="21"/>
      <c r="D52" s="21"/>
      <c r="E52" s="50"/>
      <c r="F52" s="103"/>
      <c r="G52" s="104"/>
      <c r="H52" s="104"/>
      <c r="I52" s="104"/>
    </row>
    <row r="53" spans="1:22" ht="17.25" customHeight="1">
      <c r="A53" s="169" t="s">
        <v>38</v>
      </c>
      <c r="B53" s="102"/>
      <c r="C53" s="87" t="s">
        <v>25</v>
      </c>
      <c r="D53" s="89" t="s">
        <v>26</v>
      </c>
      <c r="E53" s="50"/>
      <c r="F53" s="103"/>
      <c r="G53" s="104"/>
      <c r="H53" s="104"/>
      <c r="I53" s="104"/>
    </row>
    <row r="54" spans="1:22" ht="17.25" customHeight="1">
      <c r="A54" s="20" t="s">
        <v>39</v>
      </c>
      <c r="B54" s="102" t="s">
        <v>3</v>
      </c>
      <c r="C54" s="148">
        <f>1-C55</f>
        <v>0.64300000000000002</v>
      </c>
      <c r="D54" s="148">
        <f>1-D55</f>
        <v>0.64300000000000002</v>
      </c>
      <c r="E54" s="50"/>
      <c r="F54" s="103"/>
      <c r="G54" s="82" t="b">
        <f>SUM(C54:C55)=1</f>
        <v>1</v>
      </c>
      <c r="H54" s="82" t="b">
        <f>SUM(D54:D55)=1</f>
        <v>1</v>
      </c>
      <c r="I54" s="104"/>
    </row>
    <row r="55" spans="1:22" ht="17.25" customHeight="1">
      <c r="A55" s="118"/>
      <c r="B55" s="115" t="s">
        <v>6</v>
      </c>
      <c r="C55" s="202">
        <f>B85</f>
        <v>0.35699999999999998</v>
      </c>
      <c r="D55" s="202">
        <f>B85</f>
        <v>0.35699999999999998</v>
      </c>
      <c r="E55" s="119"/>
      <c r="F55" s="120"/>
      <c r="G55" s="104"/>
      <c r="H55" s="104"/>
      <c r="I55" s="104"/>
    </row>
    <row r="56" spans="1:22" ht="17.25" customHeight="1">
      <c r="A56" s="20" t="s">
        <v>40</v>
      </c>
      <c r="B56" s="102" t="s">
        <v>3</v>
      </c>
      <c r="C56" s="148">
        <f>1-C57</f>
        <v>0.36799999999999999</v>
      </c>
      <c r="D56" s="148">
        <f>1-D57</f>
        <v>0.36799999999999999</v>
      </c>
      <c r="E56" s="50"/>
      <c r="F56" s="103"/>
      <c r="G56" s="82" t="b">
        <f>SUM(C56:C57)=1</f>
        <v>1</v>
      </c>
      <c r="H56" s="82" t="b">
        <f>SUM(D56:D57)=1</f>
        <v>1</v>
      </c>
      <c r="I56" s="104"/>
    </row>
    <row r="57" spans="1:22" ht="17.25" customHeight="1">
      <c r="A57" s="118"/>
      <c r="B57" s="115" t="s">
        <v>6</v>
      </c>
      <c r="C57" s="202">
        <f>B94</f>
        <v>0.63200000000000001</v>
      </c>
      <c r="D57" s="202">
        <f>B94</f>
        <v>0.63200000000000001</v>
      </c>
      <c r="E57" s="119"/>
      <c r="F57" s="120"/>
      <c r="G57" s="104"/>
      <c r="H57" s="104"/>
      <c r="I57" s="104"/>
    </row>
    <row r="58" spans="1:22" ht="17.25" customHeight="1">
      <c r="A58" s="20" t="s">
        <v>41</v>
      </c>
      <c r="B58" s="102" t="s">
        <v>3</v>
      </c>
      <c r="C58" s="148">
        <f>1-C59</f>
        <v>0.128</v>
      </c>
      <c r="D58" s="148">
        <f>1-D59</f>
        <v>0.128</v>
      </c>
      <c r="E58" s="50"/>
      <c r="F58" s="103"/>
      <c r="G58" s="82" t="b">
        <f>SUM(C58:C59)=1</f>
        <v>1</v>
      </c>
      <c r="H58" s="82" t="b">
        <f>SUM(D58:D59)=1</f>
        <v>1</v>
      </c>
      <c r="I58" s="104"/>
    </row>
    <row r="59" spans="1:22" ht="17.25" customHeight="1">
      <c r="A59" s="118"/>
      <c r="B59" s="115" t="s">
        <v>6</v>
      </c>
      <c r="C59" s="202">
        <f>B101</f>
        <v>0.872</v>
      </c>
      <c r="D59" s="202">
        <f>B101</f>
        <v>0.872</v>
      </c>
      <c r="E59" s="119"/>
      <c r="F59" s="120"/>
      <c r="G59" s="104"/>
      <c r="H59" s="104"/>
      <c r="I59" s="104"/>
    </row>
    <row r="60" spans="1:22" ht="17.25" customHeight="1">
      <c r="A60" s="17" t="s">
        <v>32</v>
      </c>
      <c r="B60" s="102" t="s">
        <v>3</v>
      </c>
      <c r="C60" s="148">
        <f>$C54*B$71+$C56*B$72+$C58*B$73</f>
        <v>0.39298033988368763</v>
      </c>
      <c r="D60" s="148">
        <f>C54*C$71+C56*C$72+C58*C$73</f>
        <v>0.46369415412784193</v>
      </c>
      <c r="E60" s="50"/>
      <c r="F60" s="103"/>
      <c r="G60" s="82" t="b">
        <f>SUM(C60:C61)=1</f>
        <v>1</v>
      </c>
      <c r="H60" s="82" t="b">
        <f>SUM(D60:D61)=1</f>
        <v>1</v>
      </c>
      <c r="I60" s="104"/>
    </row>
    <row r="61" spans="1:22" ht="17.25" customHeight="1">
      <c r="A61" s="118"/>
      <c r="B61" s="115" t="s">
        <v>6</v>
      </c>
      <c r="C61" s="150">
        <f>$C55*B$71+$C57*B$72+$C59*B$73</f>
        <v>0.60701966011631248</v>
      </c>
      <c r="D61" s="150">
        <f>C55*C$71+C57*C$72+C59*C$73</f>
        <v>0.53630584587215813</v>
      </c>
      <c r="E61" s="119"/>
      <c r="F61" s="120"/>
      <c r="G61" s="104"/>
      <c r="H61" s="104"/>
      <c r="I61" s="104"/>
    </row>
    <row r="62" spans="1:22" ht="17.25" customHeight="1">
      <c r="A62" s="49"/>
      <c r="B62" s="102"/>
      <c r="C62" s="102"/>
      <c r="D62" s="50"/>
      <c r="E62" s="50"/>
      <c r="F62" s="103"/>
      <c r="G62" s="104"/>
      <c r="H62" s="104"/>
      <c r="I62" s="104"/>
    </row>
    <row r="63" spans="1:22" ht="17.25" customHeight="1">
      <c r="A63" s="49"/>
      <c r="B63" s="102"/>
      <c r="C63" s="102"/>
      <c r="D63" s="50"/>
      <c r="E63" s="50"/>
      <c r="F63" s="103"/>
      <c r="G63" s="104"/>
      <c r="H63" s="104"/>
      <c r="I63" s="104"/>
    </row>
    <row r="64" spans="1:22" ht="17.25" customHeight="1">
      <c r="A64" s="154" t="s">
        <v>42</v>
      </c>
      <c r="B64" s="155" t="s">
        <v>25</v>
      </c>
      <c r="C64" s="156" t="s">
        <v>26</v>
      </c>
      <c r="D64" s="157" t="s">
        <v>43</v>
      </c>
      <c r="E64" s="158" t="s">
        <v>44</v>
      </c>
      <c r="F64" s="199"/>
      <c r="G64" s="160"/>
      <c r="H64" s="161"/>
      <c r="I64" s="161"/>
      <c r="J64" s="162"/>
      <c r="K64" s="162"/>
      <c r="L64" s="162"/>
      <c r="M64" s="162"/>
      <c r="N64" s="162"/>
      <c r="U64" t="s">
        <v>45</v>
      </c>
      <c r="V64" t="s">
        <v>46</v>
      </c>
    </row>
    <row r="65" spans="1:22" ht="17.25" customHeight="1">
      <c r="A65" s="20" t="s">
        <v>28</v>
      </c>
      <c r="B65" s="151">
        <v>0.45700000000000002</v>
      </c>
      <c r="C65" s="152">
        <f>D65*E65+B65*(1-E65)</f>
        <v>0.60699999999999998</v>
      </c>
      <c r="D65" s="135">
        <v>0.70699999999999996</v>
      </c>
      <c r="E65" s="136">
        <v>0.6</v>
      </c>
      <c r="F65" s="124" t="b">
        <f>SUM(B65:B67)=1</f>
        <v>1</v>
      </c>
      <c r="G65" s="82" t="b">
        <f>SUM(C65:C67)=1</f>
        <v>1</v>
      </c>
      <c r="H65" s="83" t="s">
        <v>47</v>
      </c>
      <c r="I65" s="104"/>
      <c r="J65" s="153"/>
      <c r="K65" s="153"/>
      <c r="L65" s="153"/>
      <c r="M65" s="153"/>
      <c r="N65" s="153"/>
      <c r="Q65" s="151">
        <v>0.45700000000000002</v>
      </c>
      <c r="R65" s="152">
        <f>C65</f>
        <v>0.60699999999999998</v>
      </c>
      <c r="S65">
        <v>0.72</v>
      </c>
      <c r="U65" s="187">
        <f>SUMPRODUCT(Q65:Q67,S65:S67)</f>
        <v>0.65363000000000004</v>
      </c>
      <c r="V65">
        <f>SUMPRODUCT(R65:R67,S65:S67)</f>
        <v>0.67502600000000013</v>
      </c>
    </row>
    <row r="66" spans="1:22" ht="17.25" customHeight="1">
      <c r="A66" s="20" t="s">
        <v>30</v>
      </c>
      <c r="B66" s="123">
        <v>0.23</v>
      </c>
      <c r="C66" s="137">
        <f>D66*E65+B66*(1-E65)</f>
        <v>0.18560000000000001</v>
      </c>
      <c r="D66" s="135">
        <v>0.156</v>
      </c>
      <c r="E66" s="50"/>
      <c r="F66" s="103"/>
      <c r="G66" s="104"/>
      <c r="H66" s="104"/>
      <c r="I66" s="104"/>
      <c r="Q66" s="123">
        <v>0.23</v>
      </c>
      <c r="R66" s="152">
        <f>C66</f>
        <v>0.18560000000000001</v>
      </c>
      <c r="S66">
        <v>0.69</v>
      </c>
    </row>
    <row r="67" spans="1:22" ht="17.25" customHeight="1">
      <c r="A67" s="163" t="s">
        <v>31</v>
      </c>
      <c r="B67" s="164">
        <v>0.313</v>
      </c>
      <c r="C67" s="165">
        <f>D67*E65+B67*(1-E65)</f>
        <v>0.20740000000000003</v>
      </c>
      <c r="D67" s="166">
        <v>0.13700000000000001</v>
      </c>
      <c r="E67" s="167"/>
      <c r="F67" s="159"/>
      <c r="G67" s="161"/>
      <c r="H67" s="161"/>
      <c r="I67" s="161"/>
      <c r="J67" s="162"/>
      <c r="K67" s="162"/>
      <c r="L67" s="162"/>
      <c r="M67" s="162"/>
      <c r="N67" s="162"/>
      <c r="Q67" s="164">
        <v>0.313</v>
      </c>
      <c r="R67" s="152">
        <f>C67</f>
        <v>0.20740000000000003</v>
      </c>
      <c r="S67">
        <v>0.53</v>
      </c>
    </row>
    <row r="68" spans="1:22" ht="17.25" customHeight="1">
      <c r="A68" s="20" t="s">
        <v>48</v>
      </c>
      <c r="B68" s="117">
        <f>C25*B65/(C25*B65+C28*B66+C31*B67)</f>
        <v>0.499163276528093</v>
      </c>
      <c r="C68" s="117">
        <f>D25*C65/(D25*C65+D28*C66+D31*C67)</f>
        <v>0.6429669766713676</v>
      </c>
      <c r="D68" s="50"/>
      <c r="E68" s="50"/>
      <c r="F68" s="174" t="b">
        <f>SUM(B68:B70)=1</f>
        <v>1</v>
      </c>
      <c r="G68" s="175" t="b">
        <f>SUM(C68:C70)=1</f>
        <v>1</v>
      </c>
      <c r="H68" s="83" t="s">
        <v>49</v>
      </c>
      <c r="I68" s="104"/>
    </row>
    <row r="69" spans="1:22" ht="17.25" customHeight="1">
      <c r="A69" s="20" t="s">
        <v>50</v>
      </c>
      <c r="B69" s="117">
        <f>C28*B66/(C25*B65+C28*B66+C31*B67)</f>
        <v>0.25145488094761087</v>
      </c>
      <c r="C69" s="117">
        <f>D28*C66/(D25*C65+D28*C66+D31*C67)</f>
        <v>0.19678126854014558</v>
      </c>
      <c r="D69" s="50"/>
      <c r="E69" s="50"/>
      <c r="F69" s="176"/>
      <c r="G69" s="177"/>
      <c r="H69" s="83"/>
      <c r="I69" s="104"/>
    </row>
    <row r="70" spans="1:22" ht="17.25" customHeight="1">
      <c r="A70" s="163" t="s">
        <v>51</v>
      </c>
      <c r="B70" s="168">
        <f>C31*B67/(C25*B65+C28*B66+C31*B67)</f>
        <v>0.24938184252429618</v>
      </c>
      <c r="C70" s="168">
        <f>D31*C67/(D25*C65+D28*C66+D31*C67)</f>
        <v>0.16025175478848694</v>
      </c>
      <c r="D70" s="167"/>
      <c r="E70" s="167"/>
      <c r="F70" s="178"/>
      <c r="G70" s="179"/>
      <c r="H70" s="161"/>
      <c r="I70" s="161"/>
      <c r="J70" s="162"/>
      <c r="K70" s="162"/>
      <c r="L70" s="162"/>
      <c r="M70" s="162"/>
      <c r="N70" s="162"/>
    </row>
    <row r="71" spans="1:22" ht="17.25" customHeight="1">
      <c r="A71" s="20" t="s">
        <v>52</v>
      </c>
      <c r="B71" s="117">
        <f>C27*B65/(C27*B65+C30*B66+C33*B67)</f>
        <v>0.41685924592980711</v>
      </c>
      <c r="C71" s="117">
        <f>D27*C65/(D27*C65+D30*C66+D33*C67)</f>
        <v>0.57061181551443063</v>
      </c>
      <c r="D71" s="50"/>
      <c r="E71" s="50"/>
      <c r="F71" s="174" t="b">
        <f>SUM(B71:B73)=1</f>
        <v>1</v>
      </c>
      <c r="G71" s="175" t="b">
        <f>SUM(C71:C73)=1</f>
        <v>1</v>
      </c>
      <c r="H71" s="83" t="s">
        <v>53</v>
      </c>
      <c r="I71" s="104"/>
    </row>
    <row r="72" spans="1:22" ht="17.25" customHeight="1">
      <c r="A72" s="20" t="s">
        <v>54</v>
      </c>
      <c r="B72" s="117">
        <f>C30*B66/(C27*B65+C30*B66+C33*B67)</f>
        <v>0.20957428429098729</v>
      </c>
      <c r="C72" s="117">
        <f>D30*C66/(D27*C65+D30*C66+D33*C67)</f>
        <v>0.17428778807462555</v>
      </c>
      <c r="D72" s="50"/>
      <c r="E72" s="50"/>
      <c r="F72" s="172"/>
      <c r="G72" s="173"/>
      <c r="H72" s="104"/>
      <c r="I72" s="104"/>
    </row>
    <row r="73" spans="1:22" ht="17.25" customHeight="1">
      <c r="A73" s="163" t="s">
        <v>55</v>
      </c>
      <c r="B73" s="168">
        <f>C33*B67/(C27*B65+C30*B66+C33*B67)</f>
        <v>0.37356646977920566</v>
      </c>
      <c r="C73" s="168">
        <f>D33*C67/(D27*C65+D30*C66+D33*C67)</f>
        <v>0.25510039641094384</v>
      </c>
      <c r="D73" s="167"/>
      <c r="E73" s="167"/>
      <c r="F73" s="159"/>
      <c r="G73" s="161"/>
      <c r="H73" s="161"/>
      <c r="I73" s="161"/>
      <c r="J73" s="162"/>
      <c r="K73" s="162"/>
      <c r="L73" s="162"/>
      <c r="M73" s="162"/>
      <c r="N73" s="162"/>
    </row>
    <row r="74" spans="1:22" ht="17.25" customHeight="1">
      <c r="A74" s="49"/>
      <c r="B74" s="102"/>
      <c r="C74" s="102"/>
      <c r="D74" s="50"/>
      <c r="E74" s="50"/>
      <c r="F74" s="103"/>
      <c r="G74" s="104"/>
      <c r="H74" s="104"/>
      <c r="I74" s="104"/>
    </row>
    <row r="75" spans="1:22" ht="17.25" customHeight="1">
      <c r="A75" s="20"/>
      <c r="B75" s="102"/>
      <c r="C75" s="102"/>
      <c r="D75" s="50"/>
      <c r="E75" s="50"/>
      <c r="F75" s="103"/>
      <c r="G75" s="104"/>
      <c r="H75" s="104"/>
      <c r="I75" s="104"/>
    </row>
    <row r="76" spans="1:22" s="52" customFormat="1" ht="75" customHeight="1">
      <c r="A76" s="125" t="s">
        <v>56</v>
      </c>
      <c r="B76" s="122" t="s">
        <v>57</v>
      </c>
      <c r="C76" s="122" t="s">
        <v>58</v>
      </c>
      <c r="D76" s="122" t="s">
        <v>59</v>
      </c>
      <c r="E76" s="126" t="s">
        <v>60</v>
      </c>
      <c r="F76" s="126" t="s">
        <v>61</v>
      </c>
      <c r="G76" s="108"/>
      <c r="H76" s="109"/>
      <c r="I76" s="109"/>
      <c r="J76" s="28"/>
    </row>
    <row r="77" spans="1:22" ht="17.25" customHeight="1">
      <c r="A77" s="127" t="s">
        <v>62</v>
      </c>
      <c r="B77" s="128"/>
      <c r="C77" s="129"/>
      <c r="D77" s="129"/>
      <c r="E77" s="130"/>
      <c r="F77" s="131"/>
      <c r="G77" s="103"/>
      <c r="H77" s="104"/>
      <c r="I77" s="104"/>
    </row>
    <row r="78" spans="1:22" ht="17.25" customHeight="1">
      <c r="A78" s="49" t="s">
        <v>63</v>
      </c>
      <c r="B78" s="145">
        <v>8.2500000000000004E-2</v>
      </c>
      <c r="C78" s="145">
        <v>2.3E-2</v>
      </c>
      <c r="D78" s="145">
        <v>0.122</v>
      </c>
      <c r="E78" s="50">
        <f>B78*(C78*(1-B18)+D78*(B18))</f>
        <v>3.8740350000000001E-3</v>
      </c>
      <c r="F78" s="144" t="s">
        <v>64</v>
      </c>
      <c r="G78" s="117" t="b">
        <f>SUM(C78:C83)=100%</f>
        <v>1</v>
      </c>
      <c r="H78" s="204"/>
      <c r="I78" s="203"/>
    </row>
    <row r="79" spans="1:22" ht="17.25" customHeight="1">
      <c r="A79" s="49" t="s">
        <v>65</v>
      </c>
      <c r="B79" s="145">
        <v>0.111</v>
      </c>
      <c r="C79" s="145">
        <v>0.34</v>
      </c>
      <c r="D79" s="145">
        <v>0.18099999999999999</v>
      </c>
      <c r="E79" s="50">
        <f>B79*(C79*(1-B18)+D79*(B18))</f>
        <v>3.3468942000000002E-2</v>
      </c>
      <c r="F79" s="50">
        <f>SUM(E78:E83)</f>
        <v>0.20055087899999999</v>
      </c>
      <c r="G79" s="117">
        <f>SUM(C78:C83)</f>
        <v>1</v>
      </c>
      <c r="H79" s="104"/>
      <c r="I79" s="104"/>
    </row>
    <row r="80" spans="1:22" ht="17.25" customHeight="1">
      <c r="A80" s="49" t="s">
        <v>66</v>
      </c>
      <c r="B80" s="145">
        <v>6.7000000000000004E-2</v>
      </c>
      <c r="C80" s="145">
        <v>0.307</v>
      </c>
      <c r="D80" s="145">
        <v>0.44700000000000001</v>
      </c>
      <c r="E80" s="50">
        <f>B80*(C80*(1-B18)+D80*(B18))</f>
        <v>2.2838959999999998E-2</v>
      </c>
      <c r="F80" s="50"/>
      <c r="G80" s="117"/>
      <c r="H80" s="104"/>
      <c r="I80" s="104"/>
    </row>
    <row r="81" spans="1:9" ht="17.25" customHeight="1">
      <c r="A81" s="49" t="s">
        <v>67</v>
      </c>
      <c r="B81" s="145">
        <v>0.155</v>
      </c>
      <c r="C81" s="145">
        <v>8.5000000000000006E-2</v>
      </c>
      <c r="D81" s="145">
        <v>0.16300000000000001</v>
      </c>
      <c r="E81" s="50">
        <f>B81*(C81*(1-B18)+D81*(B18))</f>
        <v>1.6100779999999999E-2</v>
      </c>
      <c r="F81" s="50"/>
      <c r="G81" s="117"/>
      <c r="H81" s="104"/>
      <c r="I81" s="104"/>
    </row>
    <row r="82" spans="1:9" ht="17.25" customHeight="1">
      <c r="A82" s="49" t="s">
        <v>68</v>
      </c>
      <c r="B82" s="145">
        <v>0.61899999999999999</v>
      </c>
      <c r="C82" s="145">
        <v>0.23599999999999999</v>
      </c>
      <c r="D82" s="145">
        <v>8.5000000000000006E-2</v>
      </c>
      <c r="E82" s="50">
        <f>B82*(C82*(1-B18)+D82*(B18))</f>
        <v>0.12346450199999999</v>
      </c>
      <c r="F82" s="50"/>
      <c r="G82" s="117"/>
      <c r="H82" s="104"/>
      <c r="I82" s="104"/>
    </row>
    <row r="83" spans="1:9" ht="17.25" customHeight="1">
      <c r="A83" s="49" t="s">
        <v>69</v>
      </c>
      <c r="B83" s="145">
        <v>0.11</v>
      </c>
      <c r="C83" s="145">
        <v>8.9999999999999993E-3</v>
      </c>
      <c r="D83" s="145">
        <v>2E-3</v>
      </c>
      <c r="E83" s="50">
        <f>B83*(C83*(1-B18)+D83*(B18))</f>
        <v>8.0365999999999999E-4</v>
      </c>
      <c r="F83" s="50"/>
      <c r="G83" s="117"/>
      <c r="H83" s="104"/>
      <c r="I83" s="104"/>
    </row>
    <row r="84" spans="1:9" ht="17.25" customHeight="1">
      <c r="A84" s="188" t="s">
        <v>70</v>
      </c>
      <c r="B84" s="189"/>
      <c r="C84" s="190">
        <f>1-C85</f>
        <v>0.47099999999999997</v>
      </c>
      <c r="D84" s="190">
        <f>1-D85</f>
        <v>0.72599999999999998</v>
      </c>
      <c r="E84" s="192" t="s">
        <v>71</v>
      </c>
      <c r="F84" s="193">
        <f>(C84*(1-B18)+D84*B18)</f>
        <v>0.53271000000000002</v>
      </c>
      <c r="G84" s="117"/>
      <c r="H84" s="104"/>
      <c r="I84" s="104"/>
    </row>
    <row r="85" spans="1:9" ht="17.25" customHeight="1">
      <c r="A85" s="132" t="s">
        <v>72</v>
      </c>
      <c r="B85" s="146">
        <v>0.35699999999999998</v>
      </c>
      <c r="C85" s="146">
        <v>0.52900000000000003</v>
      </c>
      <c r="D85" s="146">
        <v>0.27400000000000002</v>
      </c>
      <c r="E85" s="191" t="s">
        <v>73</v>
      </c>
      <c r="F85" s="50">
        <f>(C85*(1-B18)+D85*B18)</f>
        <v>0.46728999999999998</v>
      </c>
      <c r="G85" s="117"/>
      <c r="H85" s="104"/>
      <c r="I85" s="104"/>
    </row>
    <row r="86" spans="1:9" ht="17.25" customHeight="1">
      <c r="A86" s="194" t="s">
        <v>74</v>
      </c>
      <c r="B86" s="195"/>
      <c r="C86" s="196"/>
      <c r="D86" s="197"/>
      <c r="E86" s="198"/>
      <c r="F86" s="198"/>
      <c r="G86" s="117"/>
      <c r="H86" s="104"/>
      <c r="I86" s="104"/>
    </row>
    <row r="87" spans="1:9" ht="17.25" customHeight="1">
      <c r="A87" s="49" t="s">
        <v>63</v>
      </c>
      <c r="B87" s="145">
        <v>0.12</v>
      </c>
      <c r="C87" s="145">
        <v>2.8000000000000001E-2</v>
      </c>
      <c r="D87" s="145">
        <v>6.5000000000000002E-2</v>
      </c>
      <c r="E87" s="50">
        <f>B87*(C87*(1-B18)+D87*B18)</f>
        <v>4.4344800000000002E-3</v>
      </c>
      <c r="F87" s="144" t="s">
        <v>64</v>
      </c>
      <c r="G87" s="117" t="b">
        <f>SUM(C87:C92)=100%</f>
        <v>1</v>
      </c>
      <c r="H87" s="204" t="s">
        <v>75</v>
      </c>
      <c r="I87" s="203">
        <f>C87*(1-B18)+D87*B18</f>
        <v>3.6954000000000001E-2</v>
      </c>
    </row>
    <row r="88" spans="1:9" ht="17.25" customHeight="1">
      <c r="A88" s="49" t="s">
        <v>65</v>
      </c>
      <c r="B88" s="145">
        <v>0.08</v>
      </c>
      <c r="C88" s="145">
        <v>0.2</v>
      </c>
      <c r="D88" s="145">
        <v>0.104</v>
      </c>
      <c r="E88" s="50">
        <f>B88*(C88*(1-B18)+D88*B18)</f>
        <v>1.4141440000000002E-2</v>
      </c>
      <c r="F88" s="50">
        <f>SUM(E87:E92)</f>
        <v>0.36930869199999994</v>
      </c>
      <c r="G88" s="117">
        <f>SUM(C87:C92)</f>
        <v>1</v>
      </c>
      <c r="H88" s="104"/>
      <c r="I88" s="104"/>
    </row>
    <row r="89" spans="1:9" ht="17.25" customHeight="1">
      <c r="A89" s="49" t="s">
        <v>66</v>
      </c>
      <c r="B89" s="145">
        <v>0.3</v>
      </c>
      <c r="C89" s="145">
        <v>0.32800000000000001</v>
      </c>
      <c r="D89" s="145">
        <v>0.52100000000000002</v>
      </c>
      <c r="E89" s="50">
        <f>B89*(C89*(1-B18)+D89*B18)</f>
        <v>0.11241179999999999</v>
      </c>
      <c r="F89" s="50"/>
      <c r="G89" s="117"/>
      <c r="H89" s="104"/>
      <c r="I89" s="104"/>
    </row>
    <row r="90" spans="1:9" ht="17.25" customHeight="1">
      <c r="A90" s="49" t="s">
        <v>67</v>
      </c>
      <c r="B90" s="145">
        <v>7.0000000000000007E-2</v>
      </c>
      <c r="C90" s="145">
        <v>6.6000000000000003E-2</v>
      </c>
      <c r="D90" s="145">
        <v>0.111</v>
      </c>
      <c r="E90" s="50">
        <f>B90*(C90*(1-B18)+D90*B18)</f>
        <v>5.3823000000000005E-3</v>
      </c>
      <c r="F90" s="50"/>
      <c r="G90" s="117"/>
      <c r="H90" s="104"/>
      <c r="I90" s="104"/>
    </row>
    <row r="91" spans="1:9" ht="17.25" customHeight="1">
      <c r="A91" s="49" t="s">
        <v>68</v>
      </c>
      <c r="B91" s="145">
        <v>0.69599999999999995</v>
      </c>
      <c r="C91" s="145">
        <v>0.378</v>
      </c>
      <c r="D91" s="145">
        <v>0.19900000000000001</v>
      </c>
      <c r="E91" s="50">
        <f>B91*(C91*(1-B18)+D91*B18)</f>
        <v>0.23293867199999996</v>
      </c>
      <c r="F91" s="50"/>
      <c r="G91" s="117"/>
      <c r="H91" s="104"/>
      <c r="I91" s="104"/>
    </row>
    <row r="92" spans="1:9" ht="17.25" customHeight="1">
      <c r="A92" s="49" t="s">
        <v>69</v>
      </c>
      <c r="B92" s="145">
        <v>0.20599999999999999</v>
      </c>
      <c r="C92" s="145">
        <v>0</v>
      </c>
      <c r="D92" s="145">
        <v>0</v>
      </c>
      <c r="E92" s="50">
        <f>B92*(C92*(1-B18)+D92*B18)</f>
        <v>0</v>
      </c>
      <c r="F92" s="50"/>
      <c r="G92" s="117"/>
      <c r="H92" s="104"/>
      <c r="I92" s="104"/>
    </row>
    <row r="93" spans="1:9" ht="17.25" customHeight="1">
      <c r="A93" s="188" t="s">
        <v>70</v>
      </c>
      <c r="B93" s="189"/>
      <c r="C93" s="190">
        <f>1-C94</f>
        <v>0.47899999999999998</v>
      </c>
      <c r="D93" s="190">
        <f>1-D94</f>
        <v>0.70300000000000007</v>
      </c>
      <c r="E93" s="192" t="s">
        <v>71</v>
      </c>
      <c r="F93" s="193">
        <f>(C93*(1-B18)+D93*B18)</f>
        <v>0.53320800000000002</v>
      </c>
      <c r="G93" s="117"/>
      <c r="H93" s="104"/>
      <c r="I93" s="104"/>
    </row>
    <row r="94" spans="1:9" ht="17.25" customHeight="1">
      <c r="A94" s="132" t="s">
        <v>72</v>
      </c>
      <c r="B94" s="146">
        <v>0.63200000000000001</v>
      </c>
      <c r="C94" s="146">
        <v>0.52100000000000002</v>
      </c>
      <c r="D94" s="146">
        <v>0.29699999999999999</v>
      </c>
      <c r="E94" s="191" t="s">
        <v>73</v>
      </c>
      <c r="F94" s="50">
        <f>(C94*(1-B18)+D94*B18)</f>
        <v>0.46679199999999998</v>
      </c>
      <c r="G94" s="117"/>
      <c r="H94" s="104"/>
      <c r="I94" s="104"/>
    </row>
    <row r="95" spans="1:9" ht="17.25" customHeight="1">
      <c r="A95" s="194" t="s">
        <v>76</v>
      </c>
      <c r="B95" s="195"/>
      <c r="C95" s="195"/>
      <c r="D95" s="197"/>
      <c r="E95" s="198"/>
      <c r="F95" s="198"/>
      <c r="G95" s="117"/>
      <c r="H95" s="104"/>
      <c r="I95" s="104"/>
    </row>
    <row r="96" spans="1:9" ht="17.25" customHeight="1">
      <c r="A96" s="49" t="s">
        <v>66</v>
      </c>
      <c r="B96" s="145">
        <v>0.66700000000000004</v>
      </c>
      <c r="C96" s="145">
        <v>0.28599999999999998</v>
      </c>
      <c r="D96" s="145">
        <v>0.29499999999999998</v>
      </c>
      <c r="E96" s="50">
        <f>B96*(C96*(1-B18)+D96*B18)</f>
        <v>0.192214726</v>
      </c>
      <c r="F96" s="144" t="s">
        <v>64</v>
      </c>
      <c r="G96" s="117" t="b">
        <f>SUM(C96:C99)=100%</f>
        <v>1</v>
      </c>
      <c r="H96" s="104"/>
      <c r="I96" s="104"/>
    </row>
    <row r="97" spans="1:9" ht="17.25" customHeight="1">
      <c r="A97" s="49" t="s">
        <v>67</v>
      </c>
      <c r="B97" s="145">
        <v>0.26900000000000002</v>
      </c>
      <c r="C97" s="145">
        <v>7.0000000000000001E-3</v>
      </c>
      <c r="D97" s="145">
        <v>3.5000000000000003E-2</v>
      </c>
      <c r="E97" s="50">
        <f>B97*(C97*(1-B18)+D97*B18)</f>
        <v>3.7057440000000004E-3</v>
      </c>
      <c r="F97" s="50">
        <f>SUM(E96:E99)</f>
        <v>0.79247957199999997</v>
      </c>
      <c r="G97" s="117">
        <f>SUM(C96:C99)</f>
        <v>1</v>
      </c>
      <c r="H97" s="104"/>
      <c r="I97" s="104"/>
    </row>
    <row r="98" spans="1:9" ht="17.25" customHeight="1">
      <c r="A98" s="49" t="s">
        <v>68</v>
      </c>
      <c r="B98" s="145">
        <v>0.86199999999999999</v>
      </c>
      <c r="C98" s="145">
        <v>0.67100000000000004</v>
      </c>
      <c r="D98" s="145">
        <v>0.66100000000000003</v>
      </c>
      <c r="E98" s="50">
        <f>B98*(C98*(1-B18)+D98*B18)</f>
        <v>0.57631595999999996</v>
      </c>
      <c r="F98" s="50"/>
      <c r="G98" s="103"/>
      <c r="H98" s="104"/>
      <c r="I98" s="104"/>
    </row>
    <row r="99" spans="1:9" ht="17.25" customHeight="1">
      <c r="A99" s="49" t="s">
        <v>69</v>
      </c>
      <c r="B99" s="145">
        <v>0.68700000000000006</v>
      </c>
      <c r="C99" s="145">
        <v>3.5999999999999997E-2</v>
      </c>
      <c r="D99" s="145">
        <v>8.9999999999999993E-3</v>
      </c>
      <c r="E99" s="50">
        <f>B99*(C99*(1-B18)+D99*B18)</f>
        <v>2.0243142000000002E-2</v>
      </c>
      <c r="F99" s="50"/>
      <c r="G99" s="103"/>
      <c r="H99" s="104"/>
      <c r="I99" s="104"/>
    </row>
    <row r="100" spans="1:9" ht="17.25" customHeight="1">
      <c r="A100" s="188" t="s">
        <v>70</v>
      </c>
      <c r="B100" s="189"/>
      <c r="C100" s="190">
        <f>1-C101</f>
        <v>0.376</v>
      </c>
      <c r="D100" s="190">
        <f>1-D101</f>
        <v>0.42800000000000005</v>
      </c>
      <c r="E100" s="192" t="s">
        <v>71</v>
      </c>
      <c r="F100" s="193">
        <f>(C100*(1-B18)+D100*B18)</f>
        <v>0.38858399999999998</v>
      </c>
      <c r="G100" s="103"/>
      <c r="H100" s="104"/>
      <c r="I100" s="104"/>
    </row>
    <row r="101" spans="1:9" ht="17.25" customHeight="1">
      <c r="A101" s="132" t="s">
        <v>72</v>
      </c>
      <c r="B101" s="146">
        <v>0.872</v>
      </c>
      <c r="C101" s="146">
        <v>0.624</v>
      </c>
      <c r="D101" s="146">
        <v>0.57199999999999995</v>
      </c>
      <c r="E101" s="191" t="s">
        <v>73</v>
      </c>
      <c r="F101" s="50">
        <f>(C101*(1-B18)+D101*B18)</f>
        <v>0.61141599999999996</v>
      </c>
      <c r="G101" s="103"/>
      <c r="H101" s="104"/>
      <c r="I101" s="10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E5" sqref="E5"/>
    </sheetView>
  </sheetViews>
  <sheetFormatPr defaultColWidth="8.85546875" defaultRowHeight="15"/>
  <cols>
    <col min="1" max="1" width="27.85546875" style="59" bestFit="1" customWidth="1"/>
    <col min="2" max="4" width="13.42578125" style="98" bestFit="1" customWidth="1"/>
    <col min="5" max="5" width="30.140625" style="98" bestFit="1" customWidth="1"/>
    <col min="6" max="7" width="13.42578125" style="98" bestFit="1" customWidth="1"/>
    <col min="8" max="8" width="12.42578125" style="98" bestFit="1" customWidth="1"/>
    <col min="9" max="9" width="12.42578125" style="14" bestFit="1" customWidth="1"/>
    <col min="10" max="10" width="12.42578125" style="63" bestFit="1" customWidth="1"/>
    <col min="11" max="14" width="12.42578125" style="14" bestFit="1" customWidth="1"/>
  </cols>
  <sheetData>
    <row r="1" spans="1:14" ht="17.25" customHeight="1">
      <c r="A1" s="75" t="s">
        <v>77</v>
      </c>
      <c r="B1" s="76" t="s">
        <v>1</v>
      </c>
      <c r="C1" s="77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  <c r="J1" s="49"/>
      <c r="K1" s="20"/>
      <c r="L1" s="20"/>
      <c r="M1" s="20"/>
      <c r="N1" s="20"/>
    </row>
    <row r="2" spans="1:14" ht="17.25" customHeight="1">
      <c r="A2" s="4" t="s">
        <v>1</v>
      </c>
      <c r="B2" s="79">
        <f>1-C2-G2-F2-H2</f>
        <v>0.8882341800000001</v>
      </c>
      <c r="C2" s="80">
        <f>'FinalTransition-Control'!B12</f>
        <v>5.4753199999999997E-3</v>
      </c>
      <c r="D2" s="21">
        <v>0</v>
      </c>
      <c r="E2" s="21">
        <v>0</v>
      </c>
      <c r="F2" s="81">
        <f>'FinalTransition-Control'!B13*'FinalTransition-Control'!E65</f>
        <v>0.09</v>
      </c>
      <c r="G2" s="79">
        <f>'FinalTransition-Control'!B14</f>
        <v>5.4405000000000009E-3</v>
      </c>
      <c r="H2" s="79">
        <f>'FinalTransition-Control'!B15</f>
        <v>1.085E-2</v>
      </c>
      <c r="I2" s="82" t="b">
        <f t="shared" ref="I2:I8" si="0">SUM(B2:H2)=1</f>
        <v>1</v>
      </c>
      <c r="J2" s="83" t="s">
        <v>9</v>
      </c>
      <c r="K2" s="20"/>
      <c r="L2" s="20"/>
      <c r="M2" s="20"/>
      <c r="N2" s="20"/>
    </row>
    <row r="3" spans="1:14" ht="17.25" customHeight="1">
      <c r="A3" s="84" t="s">
        <v>2</v>
      </c>
      <c r="B3" s="85">
        <v>0</v>
      </c>
      <c r="C3" s="85">
        <v>0</v>
      </c>
      <c r="D3" s="86">
        <f>1-E3</f>
        <v>0.49708930360000003</v>
      </c>
      <c r="E3" s="87">
        <f>'FinalTransition-Control'!D34</f>
        <v>0.50291069639999997</v>
      </c>
      <c r="F3" s="85">
        <v>0</v>
      </c>
      <c r="G3" s="87">
        <f>'FinalTransition-Control'!D35</f>
        <v>0</v>
      </c>
      <c r="H3" s="85">
        <v>0</v>
      </c>
      <c r="I3" s="82" t="b">
        <f t="shared" si="0"/>
        <v>1</v>
      </c>
      <c r="J3" s="88"/>
      <c r="K3" s="88"/>
      <c r="L3" s="88"/>
      <c r="M3" s="88"/>
      <c r="N3" s="88"/>
    </row>
    <row r="4" spans="1:14" ht="17.25" customHeight="1">
      <c r="A4" s="84" t="s">
        <v>3</v>
      </c>
      <c r="B4" s="85">
        <v>0</v>
      </c>
      <c r="C4" s="85">
        <v>0</v>
      </c>
      <c r="D4" s="89">
        <f>'FinalTransition-Control'!D60</f>
        <v>0.46369415412784193</v>
      </c>
      <c r="E4" s="85">
        <v>0</v>
      </c>
      <c r="F4" s="85">
        <v>0</v>
      </c>
      <c r="G4" s="89">
        <f>'FinalTransition-Control'!D61</f>
        <v>0.53630584587215813</v>
      </c>
      <c r="H4" s="85">
        <v>0</v>
      </c>
      <c r="I4" s="82" t="b">
        <f t="shared" si="0"/>
        <v>1</v>
      </c>
      <c r="J4" s="90"/>
      <c r="K4" s="88"/>
      <c r="L4" s="88"/>
      <c r="M4" s="88"/>
      <c r="N4" s="88"/>
    </row>
    <row r="5" spans="1:14" ht="17.25" customHeight="1">
      <c r="A5" s="84" t="s">
        <v>4</v>
      </c>
      <c r="B5" s="85">
        <v>0</v>
      </c>
      <c r="C5" s="87">
        <f>'FinalTransition-Control'!D51</f>
        <v>0</v>
      </c>
      <c r="D5" s="85">
        <v>0</v>
      </c>
      <c r="E5" s="87">
        <f>'FinalTransition-Control'!D49</f>
        <v>0.67138313271889383</v>
      </c>
      <c r="F5" s="85">
        <v>0</v>
      </c>
      <c r="G5" s="86">
        <f>'FinalTransition-Control'!D50</f>
        <v>0.32861686728110623</v>
      </c>
      <c r="H5" s="85">
        <v>0</v>
      </c>
      <c r="I5" s="82" t="b">
        <f t="shared" si="0"/>
        <v>1</v>
      </c>
      <c r="J5" s="90" t="s">
        <v>10</v>
      </c>
      <c r="K5" s="88"/>
      <c r="L5" s="88"/>
      <c r="M5" s="88"/>
      <c r="N5" s="88"/>
    </row>
    <row r="6" spans="1:14" ht="17.25" customHeight="1">
      <c r="A6" s="91" t="s">
        <v>5</v>
      </c>
      <c r="B6" s="79">
        <f>1-C6-G6-H6</f>
        <v>0.97823418000000006</v>
      </c>
      <c r="C6" s="79">
        <f>C2</f>
        <v>5.4753199999999997E-3</v>
      </c>
      <c r="D6" s="93">
        <v>0</v>
      </c>
      <c r="E6" s="93">
        <v>0</v>
      </c>
      <c r="F6" s="94">
        <v>0</v>
      </c>
      <c r="G6" s="79">
        <f>G2</f>
        <v>5.4405000000000009E-3</v>
      </c>
      <c r="H6" s="79">
        <f>H2</f>
        <v>1.085E-2</v>
      </c>
      <c r="I6" s="82" t="b">
        <f t="shared" si="0"/>
        <v>1</v>
      </c>
      <c r="J6" s="95"/>
      <c r="K6" s="95"/>
      <c r="L6" s="95"/>
      <c r="M6" s="95"/>
      <c r="N6" s="95"/>
    </row>
    <row r="7" spans="1:14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  <c r="J7" s="95"/>
      <c r="K7" s="95"/>
      <c r="L7" s="95"/>
      <c r="M7" s="95"/>
      <c r="N7" s="95"/>
    </row>
    <row r="8" spans="1:14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  <c r="K8" s="97"/>
      <c r="L8" s="97"/>
      <c r="M8" s="97"/>
      <c r="N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B2" sqref="B2"/>
    </sheetView>
  </sheetViews>
  <sheetFormatPr defaultColWidth="8.85546875" defaultRowHeight="15"/>
  <cols>
    <col min="1" max="1" width="8.7109375" style="73" bestFit="1" customWidth="1"/>
    <col min="2" max="2" width="20.7109375" style="74" bestFit="1" customWidth="1"/>
    <col min="3" max="3" width="30.28515625" style="74" bestFit="1" customWidth="1"/>
    <col min="4" max="4" width="12.42578125" bestFit="1" customWidth="1"/>
  </cols>
  <sheetData>
    <row r="1" spans="1:4" s="52" customFormat="1" ht="36.75" customHeight="1">
      <c r="A1" s="68" t="s">
        <v>78</v>
      </c>
      <c r="B1" s="69" t="s">
        <v>79</v>
      </c>
      <c r="C1" s="70" t="s">
        <v>80</v>
      </c>
      <c r="D1" s="28"/>
    </row>
    <row r="2" spans="1:4" ht="17.25" customHeight="1">
      <c r="A2" s="11">
        <v>18</v>
      </c>
      <c r="B2" s="71">
        <v>7.5900000000000002E-4</v>
      </c>
      <c r="C2" s="72">
        <f>'FinalTransition-Control'!G2</f>
        <v>5.4405000000000009E-3</v>
      </c>
      <c r="D2" t="s">
        <v>81</v>
      </c>
    </row>
    <row r="3" spans="1:4" ht="17.25" customHeight="1">
      <c r="A3" s="11">
        <v>19</v>
      </c>
      <c r="B3" s="71">
        <v>8.6550000000000006E-4</v>
      </c>
      <c r="C3" s="72">
        <f t="shared" ref="C3:C34" si="0">C2+(B3-B2)</f>
        <v>5.5470000000000007E-3</v>
      </c>
    </row>
    <row r="4" spans="1:4" ht="17.25" customHeight="1">
      <c r="A4" s="11">
        <v>20</v>
      </c>
      <c r="B4" s="71">
        <v>9.4000000000000008E-4</v>
      </c>
      <c r="C4" s="72">
        <f t="shared" si="0"/>
        <v>5.6215000000000006E-3</v>
      </c>
    </row>
    <row r="5" spans="1:4" ht="17.25" customHeight="1">
      <c r="A5" s="11">
        <v>21</v>
      </c>
      <c r="B5" s="71">
        <v>1.0219999999999999E-3</v>
      </c>
      <c r="C5" s="72">
        <f t="shared" si="0"/>
        <v>5.7035000000000002E-3</v>
      </c>
    </row>
    <row r="6" spans="1:4" ht="17.25" customHeight="1">
      <c r="A6" s="11">
        <v>22</v>
      </c>
      <c r="B6" s="71">
        <v>1.1075E-3</v>
      </c>
      <c r="C6" s="72">
        <f t="shared" si="0"/>
        <v>5.7890000000000007E-3</v>
      </c>
    </row>
    <row r="7" spans="1:4" ht="17.25" customHeight="1">
      <c r="A7" s="11">
        <v>23</v>
      </c>
      <c r="B7" s="71">
        <v>1.1900000000000001E-3</v>
      </c>
      <c r="C7" s="72">
        <f t="shared" si="0"/>
        <v>5.8715000000000009E-3</v>
      </c>
    </row>
    <row r="8" spans="1:4" ht="17.25" customHeight="1">
      <c r="A8" s="11">
        <v>24</v>
      </c>
      <c r="B8" s="71">
        <v>1.2785000000000001E-3</v>
      </c>
      <c r="C8" s="72">
        <f t="shared" si="0"/>
        <v>5.9600000000000009E-3</v>
      </c>
    </row>
    <row r="9" spans="1:4" ht="17.25" customHeight="1">
      <c r="A9" s="11">
        <v>25</v>
      </c>
      <c r="B9" s="71">
        <v>1.369E-3</v>
      </c>
      <c r="C9" s="72">
        <f t="shared" si="0"/>
        <v>6.0505000000000003E-3</v>
      </c>
    </row>
    <row r="10" spans="1:4" ht="17.25" customHeight="1">
      <c r="A10" s="11">
        <v>26</v>
      </c>
      <c r="B10" s="71">
        <v>1.4565000000000001E-3</v>
      </c>
      <c r="C10" s="72">
        <f t="shared" si="0"/>
        <v>6.1380000000000002E-3</v>
      </c>
    </row>
    <row r="11" spans="1:4" ht="17.25" customHeight="1">
      <c r="A11" s="11">
        <v>27</v>
      </c>
      <c r="B11" s="71">
        <v>1.5455E-3</v>
      </c>
      <c r="C11" s="72">
        <f t="shared" si="0"/>
        <v>6.2269999999999999E-3</v>
      </c>
    </row>
    <row r="12" spans="1:4" ht="17.25" customHeight="1">
      <c r="A12" s="11">
        <v>28</v>
      </c>
      <c r="B12" s="71">
        <v>1.6410000000000001E-3</v>
      </c>
      <c r="C12" s="72">
        <f t="shared" si="0"/>
        <v>6.3225E-3</v>
      </c>
    </row>
    <row r="13" spans="1:4" ht="17.25" customHeight="1">
      <c r="A13" s="11">
        <v>29</v>
      </c>
      <c r="B13" s="71">
        <v>1.7409999999999999E-3</v>
      </c>
      <c r="C13" s="72">
        <f t="shared" si="0"/>
        <v>6.4224999999999994E-3</v>
      </c>
    </row>
    <row r="14" spans="1:4" ht="17.25" customHeight="1">
      <c r="A14" s="11">
        <v>30</v>
      </c>
      <c r="B14" s="71">
        <v>1.8389999999999999E-3</v>
      </c>
      <c r="C14" s="72">
        <f t="shared" si="0"/>
        <v>6.5204999999999994E-3</v>
      </c>
    </row>
    <row r="15" spans="1:4" ht="17.25" customHeight="1">
      <c r="A15" s="11">
        <v>31</v>
      </c>
      <c r="B15" s="71">
        <v>1.9375E-3</v>
      </c>
      <c r="C15" s="72">
        <f t="shared" si="0"/>
        <v>6.6189999999999999E-3</v>
      </c>
    </row>
    <row r="16" spans="1:4" ht="17.25" customHeight="1">
      <c r="A16" s="11">
        <v>32</v>
      </c>
      <c r="B16" s="71">
        <v>2.0379999999999999E-3</v>
      </c>
      <c r="C16" s="72">
        <f t="shared" si="0"/>
        <v>6.7194999999999998E-3</v>
      </c>
    </row>
    <row r="17" spans="1:3" ht="17.25" customHeight="1">
      <c r="A17" s="11">
        <v>33</v>
      </c>
      <c r="B17" s="71">
        <v>2.1319999999999998E-3</v>
      </c>
      <c r="C17" s="72">
        <f t="shared" si="0"/>
        <v>6.8135000000000001E-3</v>
      </c>
    </row>
    <row r="18" spans="1:3" ht="17.25" customHeight="1">
      <c r="A18" s="11">
        <v>34</v>
      </c>
      <c r="B18" s="71">
        <v>2.2195000000000001E-3</v>
      </c>
      <c r="C18" s="72">
        <f t="shared" si="0"/>
        <v>6.9010000000000009E-3</v>
      </c>
    </row>
    <row r="19" spans="1:3" ht="17.25" customHeight="1">
      <c r="A19" s="11">
        <v>35</v>
      </c>
      <c r="B19" s="71">
        <v>2.3089999999999999E-3</v>
      </c>
      <c r="C19" s="72">
        <f t="shared" si="0"/>
        <v>6.9905000000000002E-3</v>
      </c>
    </row>
    <row r="20" spans="1:3" ht="17.25" customHeight="1">
      <c r="A20" s="11">
        <v>36</v>
      </c>
      <c r="B20" s="71">
        <v>2.4004999999999999E-3</v>
      </c>
      <c r="C20" s="72">
        <f t="shared" si="0"/>
        <v>7.0819999999999998E-3</v>
      </c>
    </row>
    <row r="21" spans="1:3" ht="17.25" customHeight="1">
      <c r="A21" s="11">
        <v>37</v>
      </c>
      <c r="B21" s="71">
        <v>2.5070000000000001E-3</v>
      </c>
      <c r="C21" s="72">
        <f t="shared" si="0"/>
        <v>7.1885000000000004E-3</v>
      </c>
    </row>
    <row r="22" spans="1:3" ht="17.25" customHeight="1">
      <c r="A22" s="11">
        <v>38</v>
      </c>
      <c r="B22" s="71">
        <v>2.6340000000000001E-3</v>
      </c>
      <c r="C22" s="72">
        <f t="shared" si="0"/>
        <v>7.3155000000000008E-3</v>
      </c>
    </row>
    <row r="23" spans="1:3" ht="17.25" customHeight="1">
      <c r="A23" s="11">
        <v>39</v>
      </c>
      <c r="B23" s="71">
        <v>2.774E-3</v>
      </c>
      <c r="C23" s="72">
        <f t="shared" si="0"/>
        <v>7.4555000000000003E-3</v>
      </c>
    </row>
    <row r="24" spans="1:3" ht="17.25" customHeight="1">
      <c r="A24" s="11">
        <v>40</v>
      </c>
      <c r="B24" s="71">
        <v>2.9230000000000003E-3</v>
      </c>
      <c r="C24" s="72">
        <f t="shared" si="0"/>
        <v>7.6045000000000001E-3</v>
      </c>
    </row>
    <row r="25" spans="1:3" ht="17.25" customHeight="1">
      <c r="A25" s="11">
        <v>41</v>
      </c>
      <c r="B25" s="71">
        <v>3.0799999999999998E-3</v>
      </c>
      <c r="C25" s="72">
        <f t="shared" si="0"/>
        <v>7.7614999999999993E-3</v>
      </c>
    </row>
    <row r="26" spans="1:3" ht="17.25" customHeight="1">
      <c r="A26" s="11">
        <v>42</v>
      </c>
      <c r="B26" s="71">
        <v>3.2475E-3</v>
      </c>
      <c r="C26" s="72">
        <f t="shared" si="0"/>
        <v>7.9289999999999985E-3</v>
      </c>
    </row>
    <row r="27" spans="1:3" ht="17.25" customHeight="1">
      <c r="A27" s="11" t="s">
        <v>82</v>
      </c>
      <c r="B27" s="71">
        <v>3.4094999999999998E-3</v>
      </c>
      <c r="C27" s="72">
        <f t="shared" si="0"/>
        <v>8.0909999999999975E-3</v>
      </c>
    </row>
    <row r="28" spans="1:3" ht="17.25" customHeight="1">
      <c r="A28" s="11">
        <v>44</v>
      </c>
      <c r="B28" s="71">
        <v>3.581E-3</v>
      </c>
      <c r="C28" s="72">
        <f t="shared" si="0"/>
        <v>8.2624999999999973E-3</v>
      </c>
    </row>
    <row r="29" spans="1:3" ht="17.25" customHeight="1">
      <c r="A29" s="11">
        <v>45</v>
      </c>
      <c r="B29" s="71">
        <v>3.7814999999999997E-3</v>
      </c>
      <c r="C29" s="72">
        <f t="shared" si="0"/>
        <v>8.4629999999999966E-3</v>
      </c>
    </row>
    <row r="30" spans="1:3" ht="17.25" customHeight="1">
      <c r="A30" s="11">
        <v>46</v>
      </c>
      <c r="B30" s="71">
        <v>4.0289999999999996E-3</v>
      </c>
      <c r="C30" s="72">
        <f t="shared" si="0"/>
        <v>8.710499999999996E-3</v>
      </c>
    </row>
    <row r="31" spans="1:3" ht="17.25" customHeight="1">
      <c r="A31" s="11">
        <v>47</v>
      </c>
      <c r="B31" s="71">
        <v>4.3090000000000003E-3</v>
      </c>
      <c r="C31" s="72">
        <f t="shared" si="0"/>
        <v>8.9904999999999968E-3</v>
      </c>
    </row>
    <row r="32" spans="1:3" ht="17.25" customHeight="1">
      <c r="A32" s="11">
        <v>48</v>
      </c>
      <c r="B32" s="71">
        <v>4.6315000000000002E-3</v>
      </c>
      <c r="C32" s="72">
        <f t="shared" si="0"/>
        <v>9.3129999999999966E-3</v>
      </c>
    </row>
    <row r="33" spans="1:3" ht="17.25" customHeight="1">
      <c r="A33" s="11">
        <v>49</v>
      </c>
      <c r="B33" s="71">
        <v>4.9715000000000002E-3</v>
      </c>
      <c r="C33" s="72">
        <f t="shared" si="0"/>
        <v>9.6529999999999967E-3</v>
      </c>
    </row>
    <row r="34" spans="1:3" ht="17.25" customHeight="1">
      <c r="A34" s="11">
        <v>50</v>
      </c>
      <c r="B34" s="71">
        <v>5.3410000000000003E-3</v>
      </c>
      <c r="C34" s="72">
        <f t="shared" si="0"/>
        <v>1.0022499999999997E-2</v>
      </c>
    </row>
    <row r="35" spans="1:3" ht="17.25" customHeight="1">
      <c r="A35" s="11">
        <v>51</v>
      </c>
      <c r="B35" s="71">
        <v>5.7365000000000003E-3</v>
      </c>
      <c r="C35" s="72">
        <f t="shared" ref="C35:C66" si="1">C34+(B35-B34)</f>
        <v>1.0417999999999997E-2</v>
      </c>
    </row>
    <row r="36" spans="1:3" ht="17.25" customHeight="1">
      <c r="A36" s="11">
        <v>52</v>
      </c>
      <c r="B36" s="71">
        <v>6.1849999999999995E-3</v>
      </c>
      <c r="C36" s="72">
        <f t="shared" si="1"/>
        <v>1.0866499999999996E-2</v>
      </c>
    </row>
    <row r="37" spans="1:3" ht="17.25" customHeight="1">
      <c r="A37" s="11">
        <v>53</v>
      </c>
      <c r="B37" s="71">
        <v>6.6660000000000001E-3</v>
      </c>
      <c r="C37" s="72">
        <f t="shared" si="1"/>
        <v>1.1347499999999996E-2</v>
      </c>
    </row>
    <row r="38" spans="1:3" ht="17.25" customHeight="1">
      <c r="A38" s="11">
        <v>54</v>
      </c>
      <c r="B38" s="71">
        <v>7.2024999999999997E-3</v>
      </c>
      <c r="C38" s="72">
        <f t="shared" si="1"/>
        <v>1.1883999999999995E-2</v>
      </c>
    </row>
    <row r="39" spans="1:3" ht="17.25" customHeight="1">
      <c r="A39" s="11">
        <v>55</v>
      </c>
      <c r="B39" s="71">
        <v>7.8005000000000001E-3</v>
      </c>
      <c r="C39" s="72">
        <f t="shared" si="1"/>
        <v>1.2481999999999997E-2</v>
      </c>
    </row>
    <row r="40" spans="1:3" ht="17.25" customHeight="1">
      <c r="A40" s="11">
        <v>56</v>
      </c>
      <c r="B40" s="71">
        <v>8.4464999999999991E-3</v>
      </c>
      <c r="C40" s="72">
        <f t="shared" si="1"/>
        <v>1.3127999999999996E-2</v>
      </c>
    </row>
    <row r="41" spans="1:3" ht="17.25" customHeight="1">
      <c r="A41" s="11">
        <v>57</v>
      </c>
      <c r="B41" s="71">
        <v>9.1175000000000006E-3</v>
      </c>
      <c r="C41" s="72">
        <f t="shared" si="1"/>
        <v>1.3798999999999997E-2</v>
      </c>
    </row>
    <row r="42" spans="1:3" ht="17.25" customHeight="1">
      <c r="A42" s="11">
        <v>58</v>
      </c>
      <c r="B42" s="71">
        <v>9.8449999999999996E-3</v>
      </c>
      <c r="C42" s="72">
        <f t="shared" si="1"/>
        <v>1.4526499999999996E-2</v>
      </c>
    </row>
    <row r="43" spans="1:3" ht="17.25" customHeight="1">
      <c r="A43" s="11">
        <v>59</v>
      </c>
      <c r="B43" s="71">
        <v>1.0628499999999999E-2</v>
      </c>
      <c r="C43" s="72">
        <f t="shared" si="1"/>
        <v>1.5309999999999995E-2</v>
      </c>
    </row>
    <row r="44" spans="1:3" ht="17.25" customHeight="1">
      <c r="A44" s="11">
        <v>60</v>
      </c>
      <c r="B44" s="71">
        <v>1.1477000000000001E-2</v>
      </c>
      <c r="C44" s="72">
        <f t="shared" si="1"/>
        <v>1.6158499999999999E-2</v>
      </c>
    </row>
    <row r="45" spans="1:3" ht="17.25" customHeight="1">
      <c r="A45" s="11">
        <v>61</v>
      </c>
      <c r="B45" s="71">
        <v>1.2382000000000001E-2</v>
      </c>
      <c r="C45" s="72">
        <f t="shared" si="1"/>
        <v>1.7063499999999999E-2</v>
      </c>
    </row>
    <row r="46" spans="1:3" ht="17.25" customHeight="1">
      <c r="A46" s="11">
        <v>62</v>
      </c>
      <c r="B46" s="71">
        <v>1.33115E-2</v>
      </c>
      <c r="C46" s="72">
        <f t="shared" si="1"/>
        <v>1.7992999999999999E-2</v>
      </c>
    </row>
    <row r="47" spans="1:3" ht="17.25" customHeight="1">
      <c r="A47" s="11">
        <v>63</v>
      </c>
      <c r="B47" s="71">
        <v>1.4232999999999999E-2</v>
      </c>
      <c r="C47" s="72">
        <f t="shared" si="1"/>
        <v>1.8914499999999997E-2</v>
      </c>
    </row>
    <row r="48" spans="1:3" ht="17.25" customHeight="1">
      <c r="A48" s="11">
        <v>64</v>
      </c>
      <c r="B48" s="71">
        <v>1.5154500000000001E-2</v>
      </c>
      <c r="C48" s="72">
        <f t="shared" si="1"/>
        <v>1.9835999999999999E-2</v>
      </c>
    </row>
    <row r="49" spans="1:3" ht="17.25" customHeight="1">
      <c r="A49" s="11">
        <v>65</v>
      </c>
      <c r="B49" s="71">
        <v>1.6064999999999999E-2</v>
      </c>
      <c r="C49" s="72">
        <f t="shared" si="1"/>
        <v>2.0746499999999998E-2</v>
      </c>
    </row>
    <row r="50" spans="1:3" ht="17.25" customHeight="1">
      <c r="A50" s="11">
        <v>66</v>
      </c>
      <c r="B50" s="71">
        <v>1.7028000000000001E-2</v>
      </c>
      <c r="C50" s="72">
        <f t="shared" si="1"/>
        <v>2.17095E-2</v>
      </c>
    </row>
    <row r="51" spans="1:3" ht="17.25" customHeight="1">
      <c r="A51" s="11">
        <v>67</v>
      </c>
      <c r="B51" s="71">
        <v>1.81335E-2</v>
      </c>
      <c r="C51" s="72">
        <f t="shared" si="1"/>
        <v>2.2814999999999998E-2</v>
      </c>
    </row>
    <row r="52" spans="1:3" ht="17.25" customHeight="1">
      <c r="A52" s="11">
        <v>68</v>
      </c>
      <c r="B52" s="71">
        <v>1.9355000000000001E-2</v>
      </c>
      <c r="C52" s="72">
        <f t="shared" si="1"/>
        <v>2.4036499999999999E-2</v>
      </c>
    </row>
    <row r="53" spans="1:3" ht="17.25" customHeight="1">
      <c r="A53" s="11">
        <v>69</v>
      </c>
      <c r="B53" s="71">
        <v>2.0692500000000003E-2</v>
      </c>
      <c r="C53" s="72">
        <f t="shared" si="1"/>
        <v>2.5374000000000001E-2</v>
      </c>
    </row>
    <row r="54" spans="1:3" ht="17.25" customHeight="1">
      <c r="A54" s="11">
        <v>70</v>
      </c>
      <c r="B54" s="71">
        <v>2.2189500000000001E-2</v>
      </c>
      <c r="C54" s="72">
        <f t="shared" si="1"/>
        <v>2.6870999999999999E-2</v>
      </c>
    </row>
    <row r="55" spans="1:3" ht="17.25" customHeight="1">
      <c r="A55" s="11">
        <v>71</v>
      </c>
      <c r="B55" s="71">
        <v>2.3914499999999998E-2</v>
      </c>
      <c r="C55" s="72">
        <f t="shared" si="1"/>
        <v>2.8595999999999996E-2</v>
      </c>
    </row>
    <row r="56" spans="1:3" ht="17.25" customHeight="1">
      <c r="A56" s="11">
        <v>72</v>
      </c>
      <c r="B56" s="71">
        <v>2.5898499999999998E-2</v>
      </c>
      <c r="C56" s="72">
        <f t="shared" si="1"/>
        <v>3.0579999999999996E-2</v>
      </c>
    </row>
    <row r="57" spans="1:3" ht="17.25" customHeight="1">
      <c r="A57" s="11">
        <v>73</v>
      </c>
      <c r="B57" s="71">
        <v>2.8187E-2</v>
      </c>
      <c r="C57" s="72">
        <f t="shared" si="1"/>
        <v>3.2868499999999995E-2</v>
      </c>
    </row>
    <row r="58" spans="1:3" ht="17.25" customHeight="1">
      <c r="A58" s="11">
        <v>74</v>
      </c>
      <c r="B58" s="71">
        <v>3.0852500000000001E-2</v>
      </c>
      <c r="C58" s="72">
        <f t="shared" si="1"/>
        <v>3.5533999999999996E-2</v>
      </c>
    </row>
    <row r="59" spans="1:3" ht="17.25" customHeight="1">
      <c r="A59" s="11">
        <v>75</v>
      </c>
      <c r="B59" s="71">
        <v>3.4234500000000001E-2</v>
      </c>
      <c r="C59" s="72">
        <f t="shared" si="1"/>
        <v>3.8915999999999992E-2</v>
      </c>
    </row>
    <row r="60" spans="1:3" ht="17.25" customHeight="1">
      <c r="A60" s="11">
        <v>76</v>
      </c>
      <c r="B60" s="71">
        <v>3.7616499999999997E-2</v>
      </c>
      <c r="C60" s="72">
        <f t="shared" si="1"/>
        <v>4.2297999999999988E-2</v>
      </c>
    </row>
    <row r="61" spans="1:3" ht="17.25" customHeight="1">
      <c r="A61" s="11">
        <v>77</v>
      </c>
      <c r="B61" s="71">
        <v>4.1318999999999995E-2</v>
      </c>
      <c r="C61" s="72">
        <f t="shared" si="1"/>
        <v>4.6000499999999986E-2</v>
      </c>
    </row>
    <row r="62" spans="1:3" ht="17.25" customHeight="1">
      <c r="A62" s="11">
        <v>78</v>
      </c>
      <c r="B62" s="71">
        <v>4.54245E-2</v>
      </c>
      <c r="C62" s="72">
        <f t="shared" si="1"/>
        <v>5.0105999999999991E-2</v>
      </c>
    </row>
    <row r="63" spans="1:3" ht="17.25" customHeight="1">
      <c r="A63" s="11">
        <v>79</v>
      </c>
      <c r="B63" s="71">
        <v>5.0251499999999998E-2</v>
      </c>
      <c r="C63" s="72">
        <f t="shared" si="1"/>
        <v>5.4932999999999989E-2</v>
      </c>
    </row>
    <row r="64" spans="1:3" ht="17.25" customHeight="1">
      <c r="A64" s="11">
        <v>80</v>
      </c>
      <c r="B64" s="71">
        <v>5.5470499999999992E-2</v>
      </c>
      <c r="C64" s="72">
        <f t="shared" si="1"/>
        <v>6.0151999999999983E-2</v>
      </c>
    </row>
    <row r="65" spans="1:3" ht="17.25" customHeight="1">
      <c r="A65" s="11">
        <v>81</v>
      </c>
      <c r="B65" s="71">
        <v>6.11405E-2</v>
      </c>
      <c r="C65" s="72">
        <f t="shared" si="1"/>
        <v>6.5821999999999992E-2</v>
      </c>
    </row>
    <row r="66" spans="1:3" ht="17.25" customHeight="1">
      <c r="A66" s="11">
        <v>82</v>
      </c>
      <c r="B66" s="71">
        <v>6.7372500000000002E-2</v>
      </c>
      <c r="C66" s="72">
        <f t="shared" si="1"/>
        <v>7.2053999999999993E-2</v>
      </c>
    </row>
    <row r="67" spans="1:3" ht="17.25" customHeight="1">
      <c r="A67" s="11">
        <v>83</v>
      </c>
      <c r="B67" s="71">
        <v>7.4482500000000007E-2</v>
      </c>
      <c r="C67" s="72">
        <f t="shared" ref="C67:C83" si="2">C66+(B67-B66)</f>
        <v>7.9163999999999998E-2</v>
      </c>
    </row>
    <row r="68" spans="1:3" ht="17.25" customHeight="1">
      <c r="A68" s="11">
        <v>84</v>
      </c>
      <c r="B68" s="71">
        <v>8.2756500000000011E-2</v>
      </c>
      <c r="C68" s="72">
        <f t="shared" si="2"/>
        <v>8.7438000000000002E-2</v>
      </c>
    </row>
    <row r="69" spans="1:3" ht="17.25" customHeight="1">
      <c r="A69" s="11">
        <v>85</v>
      </c>
      <c r="B69" s="71">
        <v>9.2136999999999997E-2</v>
      </c>
      <c r="C69" s="72">
        <f t="shared" si="2"/>
        <v>9.6818499999999988E-2</v>
      </c>
    </row>
    <row r="70" spans="1:3" ht="17.25" customHeight="1">
      <c r="A70" s="11">
        <v>86</v>
      </c>
      <c r="B70" s="71">
        <v>0.1026445</v>
      </c>
      <c r="C70" s="72">
        <f t="shared" si="2"/>
        <v>0.10732599999999999</v>
      </c>
    </row>
    <row r="71" spans="1:3" ht="17.25" customHeight="1">
      <c r="A71" s="11">
        <v>87</v>
      </c>
      <c r="B71" s="71">
        <v>0.114273</v>
      </c>
      <c r="C71" s="72">
        <f t="shared" si="2"/>
        <v>0.11895449999999999</v>
      </c>
    </row>
    <row r="72" spans="1:3" ht="17.25" customHeight="1">
      <c r="A72" s="11">
        <v>88</v>
      </c>
      <c r="B72" s="71">
        <v>0.126606</v>
      </c>
      <c r="C72" s="72">
        <f t="shared" si="2"/>
        <v>0.1312875</v>
      </c>
    </row>
    <row r="73" spans="1:3" ht="17.25" customHeight="1">
      <c r="A73" s="11">
        <v>89</v>
      </c>
      <c r="B73" s="71">
        <v>0.14035800000000001</v>
      </c>
      <c r="C73" s="72">
        <f t="shared" si="2"/>
        <v>0.14503950000000002</v>
      </c>
    </row>
    <row r="74" spans="1:3" ht="17.25" customHeight="1">
      <c r="A74" s="11">
        <v>90</v>
      </c>
      <c r="B74" s="71">
        <v>0.155805</v>
      </c>
      <c r="C74" s="72">
        <f t="shared" si="2"/>
        <v>0.1604865</v>
      </c>
    </row>
    <row r="75" spans="1:3" ht="17.25" customHeight="1">
      <c r="A75" s="11">
        <v>91</v>
      </c>
      <c r="B75" s="71">
        <v>0.172816</v>
      </c>
      <c r="C75" s="72">
        <f t="shared" si="2"/>
        <v>0.1774975</v>
      </c>
    </row>
    <row r="76" spans="1:3" ht="17.25" customHeight="1">
      <c r="A76" s="11">
        <v>92</v>
      </c>
      <c r="B76" s="71">
        <v>0.19121199999999999</v>
      </c>
      <c r="C76" s="72">
        <f t="shared" si="2"/>
        <v>0.1958935</v>
      </c>
    </row>
    <row r="77" spans="1:3" ht="17.25" customHeight="1">
      <c r="A77" s="11">
        <v>93</v>
      </c>
      <c r="B77" s="71">
        <v>0.21013999999999999</v>
      </c>
      <c r="C77" s="72">
        <f t="shared" si="2"/>
        <v>0.2148215</v>
      </c>
    </row>
    <row r="78" spans="1:3" ht="17.25" customHeight="1">
      <c r="A78" s="11">
        <v>94</v>
      </c>
      <c r="B78" s="71">
        <v>0.22923650000000001</v>
      </c>
      <c r="C78" s="72">
        <f t="shared" si="2"/>
        <v>0.23391800000000001</v>
      </c>
    </row>
    <row r="79" spans="1:3" ht="17.25" customHeight="1">
      <c r="A79" s="11">
        <v>95</v>
      </c>
      <c r="B79" s="71">
        <v>0.24841649999999998</v>
      </c>
      <c r="C79" s="72">
        <f t="shared" si="2"/>
        <v>0.25309799999999999</v>
      </c>
    </row>
    <row r="80" spans="1:3" ht="17.25" customHeight="1">
      <c r="A80" s="11">
        <v>96</v>
      </c>
      <c r="B80" s="71">
        <v>0.267405</v>
      </c>
      <c r="C80" s="72">
        <f t="shared" si="2"/>
        <v>0.27208650000000001</v>
      </c>
    </row>
    <row r="81" spans="1:3" ht="17.25" customHeight="1">
      <c r="A81" s="11">
        <v>97</v>
      </c>
      <c r="B81" s="71">
        <v>0.28590650000000001</v>
      </c>
      <c r="C81" s="72">
        <f t="shared" si="2"/>
        <v>0.29058800000000001</v>
      </c>
    </row>
    <row r="82" spans="1:3" ht="17.25" customHeight="1">
      <c r="A82" s="11">
        <v>98</v>
      </c>
      <c r="B82" s="71">
        <v>0.30361050000000001</v>
      </c>
      <c r="C82" s="72">
        <f t="shared" si="2"/>
        <v>0.30829200000000001</v>
      </c>
    </row>
    <row r="83" spans="1:3" ht="17.25" customHeight="1">
      <c r="A83" s="11">
        <v>99</v>
      </c>
      <c r="B83" s="71">
        <v>0.32020000000000004</v>
      </c>
      <c r="C83" s="72">
        <f t="shared" si="2"/>
        <v>0.32488150000000005</v>
      </c>
    </row>
    <row r="84" spans="1:3" ht="17.25" customHeight="1">
      <c r="A84" s="11">
        <v>100</v>
      </c>
      <c r="B84" s="71">
        <v>0.337704</v>
      </c>
      <c r="C84" s="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D12" sqref="D12"/>
    </sheetView>
  </sheetViews>
  <sheetFormatPr defaultColWidth="8.85546875" defaultRowHeight="15"/>
  <cols>
    <col min="1" max="1" width="12.42578125" style="15" bestFit="1" customWidth="1"/>
    <col min="2" max="2" width="8.7109375" style="67" bestFit="1" customWidth="1"/>
  </cols>
  <sheetData>
    <row r="1" spans="1:2" ht="17.25" customHeight="1">
      <c r="A1" s="12" t="s">
        <v>83</v>
      </c>
      <c r="B1" s="65" t="s">
        <v>84</v>
      </c>
    </row>
    <row r="2" spans="1:2" ht="17.25" customHeight="1">
      <c r="A2" s="12">
        <v>18</v>
      </c>
      <c r="B2" s="66">
        <v>4.5919999999999997E-3</v>
      </c>
    </row>
    <row r="3" spans="1:2" ht="17.25" customHeight="1">
      <c r="A3" s="12">
        <f t="shared" ref="A3:A34" si="0">A2+1</f>
        <v>19</v>
      </c>
      <c r="B3" s="66">
        <v>4.5919999999999997E-3</v>
      </c>
    </row>
    <row r="4" spans="1:2" ht="17.25" customHeight="1">
      <c r="A4" s="12">
        <f t="shared" si="0"/>
        <v>20</v>
      </c>
      <c r="B4" s="66">
        <v>4.5919999999999997E-3</v>
      </c>
    </row>
    <row r="5" spans="1:2" ht="17.25" customHeight="1">
      <c r="A5" s="12">
        <f t="shared" si="0"/>
        <v>21</v>
      </c>
      <c r="B5" s="66">
        <v>4.5919999999999997E-3</v>
      </c>
    </row>
    <row r="6" spans="1:2" ht="17.25" customHeight="1">
      <c r="A6" s="12">
        <f t="shared" si="0"/>
        <v>22</v>
      </c>
      <c r="B6" s="66">
        <v>4.5919999999999997E-3</v>
      </c>
    </row>
    <row r="7" spans="1:2" ht="17.25" customHeight="1">
      <c r="A7" s="12">
        <f t="shared" si="0"/>
        <v>23</v>
      </c>
      <c r="B7" s="66">
        <v>4.5919999999999997E-3</v>
      </c>
    </row>
    <row r="8" spans="1:2" ht="17.25" customHeight="1">
      <c r="A8" s="12">
        <f t="shared" si="0"/>
        <v>24</v>
      </c>
      <c r="B8" s="66">
        <v>4.5919999999999997E-3</v>
      </c>
    </row>
    <row r="9" spans="1:2" ht="17.25" customHeight="1">
      <c r="A9" s="12">
        <f t="shared" si="0"/>
        <v>25</v>
      </c>
      <c r="B9" s="66">
        <v>4.5919999999999997E-3</v>
      </c>
    </row>
    <row r="10" spans="1:2" ht="17.25" customHeight="1">
      <c r="A10" s="12">
        <f t="shared" si="0"/>
        <v>26</v>
      </c>
      <c r="B10" s="66">
        <v>4.5919999999999997E-3</v>
      </c>
    </row>
    <row r="11" spans="1:2" ht="17.25" customHeight="1">
      <c r="A11" s="12">
        <f t="shared" si="0"/>
        <v>27</v>
      </c>
      <c r="B11" s="66">
        <v>4.5919999999999997E-3</v>
      </c>
    </row>
    <row r="12" spans="1:2" ht="17.25" customHeight="1">
      <c r="A12" s="12">
        <f t="shared" si="0"/>
        <v>28</v>
      </c>
      <c r="B12" s="66">
        <v>4.5919999999999997E-3</v>
      </c>
    </row>
    <row r="13" spans="1:2" ht="17.25" customHeight="1">
      <c r="A13" s="12">
        <f t="shared" si="0"/>
        <v>29</v>
      </c>
      <c r="B13" s="66">
        <v>4.5919999999999997E-3</v>
      </c>
    </row>
    <row r="14" spans="1:2" ht="17.25" customHeight="1">
      <c r="A14" s="12">
        <f t="shared" si="0"/>
        <v>30</v>
      </c>
      <c r="B14" s="66">
        <v>4.5919999999999997E-3</v>
      </c>
    </row>
    <row r="15" spans="1:2" ht="17.25" customHeight="1">
      <c r="A15" s="12">
        <f t="shared" si="0"/>
        <v>31</v>
      </c>
      <c r="B15" s="66">
        <v>1.455E-2</v>
      </c>
    </row>
    <row r="16" spans="1:2" ht="17.25" customHeight="1">
      <c r="A16" s="12">
        <f t="shared" si="0"/>
        <v>32</v>
      </c>
      <c r="B16" s="66">
        <v>1.455E-2</v>
      </c>
    </row>
    <row r="17" spans="1:2" ht="17.25" customHeight="1">
      <c r="A17" s="12">
        <f t="shared" si="0"/>
        <v>33</v>
      </c>
      <c r="B17" s="66">
        <v>1.455E-2</v>
      </c>
    </row>
    <row r="18" spans="1:2" ht="17.25" customHeight="1">
      <c r="A18" s="12">
        <f t="shared" si="0"/>
        <v>34</v>
      </c>
      <c r="B18" s="66">
        <v>1.455E-2</v>
      </c>
    </row>
    <row r="19" spans="1:2" ht="17.25" customHeight="1">
      <c r="A19" s="12">
        <f t="shared" si="0"/>
        <v>35</v>
      </c>
      <c r="B19" s="66">
        <v>1.455E-2</v>
      </c>
    </row>
    <row r="20" spans="1:2" ht="17.25" customHeight="1">
      <c r="A20" s="12">
        <f t="shared" si="0"/>
        <v>36</v>
      </c>
      <c r="B20" s="66">
        <v>1.455E-2</v>
      </c>
    </row>
    <row r="21" spans="1:2" ht="17.25" customHeight="1">
      <c r="A21" s="12">
        <f t="shared" si="0"/>
        <v>37</v>
      </c>
      <c r="B21" s="66">
        <v>1.455E-2</v>
      </c>
    </row>
    <row r="22" spans="1:2" ht="17.25" customHeight="1">
      <c r="A22" s="12">
        <f t="shared" si="0"/>
        <v>38</v>
      </c>
      <c r="B22" s="66">
        <v>1.455E-2</v>
      </c>
    </row>
    <row r="23" spans="1:2" ht="17.25" customHeight="1">
      <c r="A23" s="12">
        <f t="shared" si="0"/>
        <v>39</v>
      </c>
      <c r="B23" s="66">
        <v>1.455E-2</v>
      </c>
    </row>
    <row r="24" spans="1:2" ht="17.25" customHeight="1">
      <c r="A24" s="12">
        <f t="shared" si="0"/>
        <v>40</v>
      </c>
      <c r="B24" s="66">
        <v>1.455E-2</v>
      </c>
    </row>
    <row r="25" spans="1:2" ht="17.25" customHeight="1">
      <c r="A25" s="12">
        <f t="shared" si="0"/>
        <v>41</v>
      </c>
      <c r="B25" s="66">
        <v>2.5250000000000002E-2</v>
      </c>
    </row>
    <row r="26" spans="1:2" ht="17.25" customHeight="1">
      <c r="A26" s="12">
        <f t="shared" si="0"/>
        <v>42</v>
      </c>
      <c r="B26" s="66">
        <v>2.5250000000000002E-2</v>
      </c>
    </row>
    <row r="27" spans="1:2" ht="17.25" customHeight="1">
      <c r="A27" s="12">
        <f t="shared" si="0"/>
        <v>43</v>
      </c>
      <c r="B27" s="66">
        <v>2.5250000000000002E-2</v>
      </c>
    </row>
    <row r="28" spans="1:2" ht="17.25" customHeight="1">
      <c r="A28" s="12">
        <f t="shared" si="0"/>
        <v>44</v>
      </c>
      <c r="B28" s="66">
        <v>2.5250000000000002E-2</v>
      </c>
    </row>
    <row r="29" spans="1:2" ht="17.25" customHeight="1">
      <c r="A29" s="12">
        <f t="shared" si="0"/>
        <v>45</v>
      </c>
      <c r="B29" s="66">
        <v>2.5250000000000002E-2</v>
      </c>
    </row>
    <row r="30" spans="1:2" ht="17.25" customHeight="1">
      <c r="A30" s="12">
        <f t="shared" si="0"/>
        <v>46</v>
      </c>
      <c r="B30" s="66">
        <v>2.5250000000000002E-2</v>
      </c>
    </row>
    <row r="31" spans="1:2" ht="17.25" customHeight="1">
      <c r="A31" s="12">
        <f t="shared" si="0"/>
        <v>47</v>
      </c>
      <c r="B31" s="66">
        <v>2.5250000000000002E-2</v>
      </c>
    </row>
    <row r="32" spans="1:2" ht="17.25" customHeight="1">
      <c r="A32" s="12">
        <f t="shared" si="0"/>
        <v>48</v>
      </c>
      <c r="B32" s="66">
        <v>2.5250000000000002E-2</v>
      </c>
    </row>
    <row r="33" spans="1:2" ht="17.25" customHeight="1">
      <c r="A33" s="12">
        <f t="shared" si="0"/>
        <v>49</v>
      </c>
      <c r="B33" s="66">
        <v>2.5250000000000002E-2</v>
      </c>
    </row>
    <row r="34" spans="1:2" ht="17.25" customHeight="1">
      <c r="A34" s="12">
        <f t="shared" si="0"/>
        <v>50</v>
      </c>
      <c r="B34" s="66">
        <v>2.5250000000000002E-2</v>
      </c>
    </row>
    <row r="35" spans="1:2" ht="17.25" customHeight="1">
      <c r="A35" s="12">
        <f t="shared" ref="A35:A66" si="1">A34+1</f>
        <v>51</v>
      </c>
      <c r="B35" s="66">
        <v>3.354E-2</v>
      </c>
    </row>
    <row r="36" spans="1:2" ht="17.25" customHeight="1">
      <c r="A36" s="12">
        <f t="shared" si="1"/>
        <v>52</v>
      </c>
      <c r="B36" s="66">
        <v>3.354E-2</v>
      </c>
    </row>
    <row r="37" spans="1:2" ht="17.25" customHeight="1">
      <c r="A37" s="12">
        <f t="shared" si="1"/>
        <v>53</v>
      </c>
      <c r="B37" s="66">
        <v>3.354E-2</v>
      </c>
    </row>
    <row r="38" spans="1:2" ht="17.25" customHeight="1">
      <c r="A38" s="12">
        <f t="shared" si="1"/>
        <v>54</v>
      </c>
      <c r="B38" s="66">
        <v>3.354E-2</v>
      </c>
    </row>
    <row r="39" spans="1:2" ht="17.25" customHeight="1">
      <c r="A39" s="12">
        <f t="shared" si="1"/>
        <v>55</v>
      </c>
      <c r="B39" s="66">
        <v>3.354E-2</v>
      </c>
    </row>
    <row r="40" spans="1:2" ht="17.25" customHeight="1">
      <c r="A40" s="12">
        <f t="shared" si="1"/>
        <v>56</v>
      </c>
      <c r="B40" s="66">
        <v>3.354E-2</v>
      </c>
    </row>
    <row r="41" spans="1:2" ht="17.25" customHeight="1">
      <c r="A41" s="12">
        <f t="shared" si="1"/>
        <v>57</v>
      </c>
      <c r="B41" s="66">
        <v>3.354E-2</v>
      </c>
    </row>
    <row r="42" spans="1:2" ht="17.25" customHeight="1">
      <c r="A42" s="12">
        <f t="shared" si="1"/>
        <v>58</v>
      </c>
      <c r="B42" s="66">
        <v>3.354E-2</v>
      </c>
    </row>
    <row r="43" spans="1:2" ht="17.25" customHeight="1">
      <c r="A43" s="12">
        <f t="shared" si="1"/>
        <v>59</v>
      </c>
      <c r="B43" s="66">
        <v>3.354E-2</v>
      </c>
    </row>
    <row r="44" spans="1:2" ht="17.25" customHeight="1">
      <c r="A44" s="12">
        <f t="shared" si="1"/>
        <v>60</v>
      </c>
      <c r="B44" s="66">
        <v>3.354E-2</v>
      </c>
    </row>
    <row r="45" spans="1:2" ht="17.25" customHeight="1">
      <c r="A45" s="12">
        <f t="shared" si="1"/>
        <v>61</v>
      </c>
      <c r="B45" s="66">
        <v>1.5480000000000001E-2</v>
      </c>
    </row>
    <row r="46" spans="1:2" ht="17.25" customHeight="1">
      <c r="A46" s="12">
        <f t="shared" si="1"/>
        <v>62</v>
      </c>
      <c r="B46" s="66">
        <v>1.5480000000000001E-2</v>
      </c>
    </row>
    <row r="47" spans="1:2" ht="17.25" customHeight="1">
      <c r="A47" s="12">
        <f t="shared" si="1"/>
        <v>63</v>
      </c>
      <c r="B47" s="66">
        <v>1.5480000000000001E-2</v>
      </c>
    </row>
    <row r="48" spans="1:2" ht="17.25" customHeight="1">
      <c r="A48" s="12">
        <f t="shared" si="1"/>
        <v>64</v>
      </c>
      <c r="B48" s="66">
        <v>1.5480000000000001E-2</v>
      </c>
    </row>
    <row r="49" spans="1:2" ht="17.25" customHeight="1">
      <c r="A49" s="12">
        <f t="shared" si="1"/>
        <v>65</v>
      </c>
      <c r="B49" s="66">
        <v>1.5480000000000001E-2</v>
      </c>
    </row>
    <row r="50" spans="1:2" ht="17.25" customHeight="1">
      <c r="A50" s="12">
        <f t="shared" si="1"/>
        <v>66</v>
      </c>
      <c r="B50" s="66">
        <v>1.5480000000000001E-2</v>
      </c>
    </row>
    <row r="51" spans="1:2" ht="17.25" customHeight="1">
      <c r="A51" s="12">
        <f t="shared" si="1"/>
        <v>67</v>
      </c>
      <c r="B51" s="66">
        <v>1.5480000000000001E-2</v>
      </c>
    </row>
    <row r="52" spans="1:2" ht="17.25" customHeight="1">
      <c r="A52" s="12">
        <f t="shared" si="1"/>
        <v>68</v>
      </c>
      <c r="B52" s="66">
        <v>1.5480000000000001E-2</v>
      </c>
    </row>
    <row r="53" spans="1:2" ht="17.25" customHeight="1">
      <c r="A53" s="12">
        <f t="shared" si="1"/>
        <v>69</v>
      </c>
      <c r="B53" s="66">
        <v>1.5480000000000001E-2</v>
      </c>
    </row>
    <row r="54" spans="1:2" ht="17.25" customHeight="1">
      <c r="A54" s="12">
        <f t="shared" si="1"/>
        <v>70</v>
      </c>
      <c r="B54" s="66">
        <v>1.5480000000000001E-2</v>
      </c>
    </row>
    <row r="55" spans="1:2" ht="17.25" customHeight="1">
      <c r="A55" s="12">
        <f t="shared" si="1"/>
        <v>71</v>
      </c>
      <c r="B55" s="66">
        <v>3.9300000000000003E-3</v>
      </c>
    </row>
    <row r="56" spans="1:2" ht="17.25" customHeight="1">
      <c r="A56" s="12">
        <f t="shared" si="1"/>
        <v>72</v>
      </c>
      <c r="B56" s="66">
        <v>3.9300000000000003E-3</v>
      </c>
    </row>
    <row r="57" spans="1:2" ht="17.25" customHeight="1">
      <c r="A57" s="12">
        <f t="shared" si="1"/>
        <v>73</v>
      </c>
      <c r="B57" s="66">
        <v>3.9300000000000003E-3</v>
      </c>
    </row>
    <row r="58" spans="1:2" ht="17.25" customHeight="1">
      <c r="A58" s="12">
        <f t="shared" si="1"/>
        <v>74</v>
      </c>
      <c r="B58" s="66">
        <v>3.9300000000000003E-3</v>
      </c>
    </row>
    <row r="59" spans="1:2" ht="17.25" customHeight="1">
      <c r="A59" s="12">
        <f t="shared" si="1"/>
        <v>75</v>
      </c>
      <c r="B59" s="66">
        <v>3.9300000000000003E-3</v>
      </c>
    </row>
    <row r="60" spans="1:2" ht="17.25" customHeight="1">
      <c r="A60" s="12">
        <f t="shared" si="1"/>
        <v>76</v>
      </c>
      <c r="B60" s="66">
        <v>3.9300000000000003E-3</v>
      </c>
    </row>
    <row r="61" spans="1:2" ht="17.25" customHeight="1">
      <c r="A61" s="12">
        <f t="shared" si="1"/>
        <v>77</v>
      </c>
      <c r="B61" s="66">
        <v>3.9300000000000003E-3</v>
      </c>
    </row>
    <row r="62" spans="1:2" ht="17.25" customHeight="1">
      <c r="A62" s="12">
        <f t="shared" si="1"/>
        <v>78</v>
      </c>
      <c r="B62" s="66">
        <v>3.9300000000000003E-3</v>
      </c>
    </row>
    <row r="63" spans="1:2" ht="17.25" customHeight="1">
      <c r="A63" s="12">
        <f t="shared" si="1"/>
        <v>79</v>
      </c>
      <c r="B63" s="66">
        <v>3.9300000000000003E-3</v>
      </c>
    </row>
    <row r="64" spans="1:2" ht="17.25" customHeight="1">
      <c r="A64" s="12">
        <f t="shared" si="1"/>
        <v>80</v>
      </c>
      <c r="B64" s="66">
        <v>3.9300000000000003E-3</v>
      </c>
    </row>
    <row r="65" spans="1:2" ht="17.25" customHeight="1">
      <c r="A65" s="12">
        <f t="shared" si="1"/>
        <v>81</v>
      </c>
      <c r="B65" s="66">
        <v>1.1299999999999999E-3</v>
      </c>
    </row>
    <row r="66" spans="1:2" ht="17.25" customHeight="1">
      <c r="A66" s="12">
        <f t="shared" si="1"/>
        <v>82</v>
      </c>
      <c r="B66" s="66">
        <v>1.1299999999999999E-3</v>
      </c>
    </row>
    <row r="67" spans="1:2" ht="17.25" customHeight="1">
      <c r="A67" s="12">
        <f t="shared" ref="A67:A84" si="2">A66+1</f>
        <v>83</v>
      </c>
      <c r="B67" s="66">
        <v>1.1299999999999999E-3</v>
      </c>
    </row>
    <row r="68" spans="1:2" ht="17.25" customHeight="1">
      <c r="A68" s="12">
        <f t="shared" si="2"/>
        <v>84</v>
      </c>
      <c r="B68" s="66">
        <v>1.1299999999999999E-3</v>
      </c>
    </row>
    <row r="69" spans="1:2" ht="17.25" customHeight="1">
      <c r="A69" s="12">
        <f t="shared" si="2"/>
        <v>85</v>
      </c>
      <c r="B69" s="66">
        <v>1.1299999999999999E-3</v>
      </c>
    </row>
    <row r="70" spans="1:2" ht="17.25" customHeight="1">
      <c r="A70" s="12">
        <f t="shared" si="2"/>
        <v>86</v>
      </c>
      <c r="B70" s="66">
        <v>1.1299999999999999E-3</v>
      </c>
    </row>
    <row r="71" spans="1:2" ht="17.25" customHeight="1">
      <c r="A71" s="12">
        <f t="shared" si="2"/>
        <v>87</v>
      </c>
      <c r="B71" s="66">
        <v>1.1299999999999999E-3</v>
      </c>
    </row>
    <row r="72" spans="1:2" ht="17.25" customHeight="1">
      <c r="A72" s="12">
        <f t="shared" si="2"/>
        <v>88</v>
      </c>
      <c r="B72" s="66">
        <v>1.1299999999999999E-3</v>
      </c>
    </row>
    <row r="73" spans="1:2" ht="17.25" customHeight="1">
      <c r="A73" s="12">
        <f t="shared" si="2"/>
        <v>89</v>
      </c>
      <c r="B73" s="66">
        <v>1.1299999999999999E-3</v>
      </c>
    </row>
    <row r="74" spans="1:2" ht="17.25" customHeight="1">
      <c r="A74" s="12">
        <f t="shared" si="2"/>
        <v>90</v>
      </c>
      <c r="B74" s="66">
        <v>1.4999999999999999E-4</v>
      </c>
    </row>
    <row r="75" spans="1:2" ht="17.25" customHeight="1">
      <c r="A75" s="12">
        <f t="shared" si="2"/>
        <v>91</v>
      </c>
      <c r="B75" s="66">
        <v>1.4999999999999999E-4</v>
      </c>
    </row>
    <row r="76" spans="1:2" ht="17.25" customHeight="1">
      <c r="A76" s="12">
        <f t="shared" si="2"/>
        <v>92</v>
      </c>
      <c r="B76" s="66">
        <v>1.4999999999999999E-4</v>
      </c>
    </row>
    <row r="77" spans="1:2" ht="17.25" customHeight="1">
      <c r="A77" s="12">
        <f t="shared" si="2"/>
        <v>93</v>
      </c>
      <c r="B77" s="66">
        <v>1.4999999999999999E-4</v>
      </c>
    </row>
    <row r="78" spans="1:2" ht="17.25" customHeight="1">
      <c r="A78" s="12">
        <f t="shared" si="2"/>
        <v>94</v>
      </c>
      <c r="B78" s="66">
        <v>1.4999999999999999E-4</v>
      </c>
    </row>
    <row r="79" spans="1:2" ht="17.25" customHeight="1">
      <c r="A79" s="12">
        <f t="shared" si="2"/>
        <v>95</v>
      </c>
      <c r="B79" s="66">
        <v>1.4999999999999999E-4</v>
      </c>
    </row>
    <row r="80" spans="1:2" ht="17.25" customHeight="1">
      <c r="A80" s="12">
        <f t="shared" si="2"/>
        <v>96</v>
      </c>
      <c r="B80" s="66">
        <v>1.4999999999999999E-4</v>
      </c>
    </row>
    <row r="81" spans="1:2" ht="17.25" customHeight="1">
      <c r="A81" s="12">
        <f t="shared" si="2"/>
        <v>97</v>
      </c>
      <c r="B81" s="66">
        <v>1.4999999999999999E-4</v>
      </c>
    </row>
    <row r="82" spans="1:2" ht="17.25" customHeight="1">
      <c r="A82" s="12">
        <f t="shared" si="2"/>
        <v>98</v>
      </c>
      <c r="B82" s="66">
        <v>1.4999999999999999E-4</v>
      </c>
    </row>
    <row r="83" spans="1:2" ht="17.25" customHeight="1">
      <c r="A83" s="12">
        <f t="shared" si="2"/>
        <v>99</v>
      </c>
      <c r="B83" s="66">
        <v>1.4999999999999999E-4</v>
      </c>
    </row>
    <row r="84" spans="1:2" ht="17.25" customHeight="1">
      <c r="A84" s="12">
        <f t="shared" si="2"/>
        <v>100</v>
      </c>
      <c r="B84" s="66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workbookViewId="0">
      <selection activeCell="N5" sqref="N5"/>
    </sheetView>
  </sheetViews>
  <sheetFormatPr defaultColWidth="8.85546875" defaultRowHeight="15"/>
  <cols>
    <col min="1" max="1" width="12.42578125" style="57" bestFit="1" customWidth="1"/>
    <col min="2" max="2" width="13.7109375" style="58" bestFit="1" customWidth="1"/>
    <col min="3" max="3" width="12.42578125" style="57" bestFit="1" customWidth="1"/>
    <col min="4" max="5" width="12.42578125" style="58" bestFit="1" customWidth="1"/>
    <col min="6" max="6" width="12.42578125" style="57" bestFit="1" customWidth="1"/>
    <col min="7" max="7" width="12.42578125" style="58" bestFit="1" customWidth="1"/>
    <col min="8" max="8" width="6.7109375" style="59" bestFit="1" customWidth="1"/>
    <col min="9" max="9" width="13.42578125" style="60" bestFit="1" customWidth="1"/>
    <col min="10" max="10" width="9" style="15" bestFit="1" customWidth="1"/>
    <col min="11" max="11" width="8.140625" style="61" bestFit="1" customWidth="1"/>
    <col min="12" max="12" width="8.42578125" style="61" bestFit="1" customWidth="1"/>
    <col min="13" max="13" width="11.42578125" style="62" bestFit="1" customWidth="1"/>
    <col min="14" max="14" width="12.42578125" style="60" bestFit="1" customWidth="1"/>
    <col min="15" max="15" width="9" style="63" bestFit="1" customWidth="1"/>
    <col min="16" max="16" width="14.28515625" style="64" bestFit="1" customWidth="1"/>
    <col min="17" max="17" width="9" style="16" bestFit="1" customWidth="1"/>
    <col min="18" max="18" width="9" style="60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2" t="s">
        <v>85</v>
      </c>
      <c r="B1" s="205" t="s">
        <v>86</v>
      </c>
      <c r="C1" s="206"/>
      <c r="D1" s="207"/>
      <c r="E1" s="205" t="s">
        <v>87</v>
      </c>
      <c r="F1" s="206"/>
      <c r="G1" s="207"/>
      <c r="H1" s="23"/>
      <c r="I1" s="24" t="s">
        <v>88</v>
      </c>
      <c r="J1" s="25" t="s">
        <v>78</v>
      </c>
      <c r="K1" s="26" t="s">
        <v>89</v>
      </c>
      <c r="L1" s="26" t="s">
        <v>90</v>
      </c>
      <c r="M1" s="27" t="s">
        <v>91</v>
      </c>
      <c r="N1" s="28"/>
      <c r="O1" s="29" t="s">
        <v>92</v>
      </c>
      <c r="P1" s="30"/>
      <c r="Q1" s="31"/>
      <c r="R1" s="32"/>
      <c r="S1" s="33" t="s">
        <v>93</v>
      </c>
      <c r="T1" s="33" t="s">
        <v>94</v>
      </c>
    </row>
    <row r="2" spans="1:20" ht="41.25" customHeight="1">
      <c r="A2" s="34" t="s">
        <v>95</v>
      </c>
      <c r="B2" s="35" t="s">
        <v>6</v>
      </c>
      <c r="C2" s="22" t="s">
        <v>96</v>
      </c>
      <c r="D2" s="35" t="s">
        <v>97</v>
      </c>
      <c r="E2" s="35" t="s">
        <v>6</v>
      </c>
      <c r="F2" s="22" t="s">
        <v>96</v>
      </c>
      <c r="G2" s="35" t="s">
        <v>97</v>
      </c>
      <c r="H2" s="23"/>
      <c r="I2" s="28"/>
      <c r="J2" s="36">
        <v>18</v>
      </c>
      <c r="K2" s="37">
        <v>1.1000000000000001E-3</v>
      </c>
      <c r="L2" s="37">
        <v>4.1800000000000002E-4</v>
      </c>
      <c r="M2" s="37">
        <f t="shared" ref="M2:M33" si="0">AVERAGE(K2:L2)</f>
        <v>7.5900000000000002E-4</v>
      </c>
      <c r="N2" s="28"/>
      <c r="O2" s="38" t="s">
        <v>98</v>
      </c>
      <c r="P2" s="39">
        <v>5.9700000000000003E-2</v>
      </c>
      <c r="Q2" s="40">
        <f>P2/13</f>
        <v>4.5923076923076924E-3</v>
      </c>
      <c r="R2" s="28"/>
      <c r="S2" s="40">
        <v>4.5919999999999997E-3</v>
      </c>
      <c r="T2" s="41">
        <v>0</v>
      </c>
    </row>
    <row r="3" spans="1:20" ht="40.5" customHeight="1">
      <c r="A3" s="42"/>
      <c r="B3" s="43" t="s">
        <v>99</v>
      </c>
      <c r="C3" s="44" t="s">
        <v>100</v>
      </c>
      <c r="D3" s="45" t="s">
        <v>101</v>
      </c>
      <c r="E3" s="43" t="s">
        <v>99</v>
      </c>
      <c r="F3" s="44" t="s">
        <v>100</v>
      </c>
      <c r="G3" s="45" t="s">
        <v>101</v>
      </c>
      <c r="H3" s="23"/>
      <c r="I3" s="28"/>
      <c r="J3" s="36">
        <v>19</v>
      </c>
      <c r="K3" s="37">
        <v>1.2700000000000001E-3</v>
      </c>
      <c r="L3" s="37">
        <v>4.6099999999999998E-4</v>
      </c>
      <c r="M3" s="37">
        <f t="shared" si="0"/>
        <v>8.6550000000000006E-4</v>
      </c>
      <c r="N3" s="28"/>
      <c r="O3" s="38" t="s">
        <v>102</v>
      </c>
      <c r="P3" s="39">
        <v>0.14549999999999999</v>
      </c>
      <c r="Q3" s="40">
        <f t="shared" ref="Q3:Q9" si="1">P3/10</f>
        <v>1.4549999999999999E-2</v>
      </c>
      <c r="R3" s="28"/>
      <c r="S3" s="40">
        <v>4.5919999999999997E-3</v>
      </c>
      <c r="T3" s="41">
        <v>0</v>
      </c>
    </row>
    <row r="4" spans="1:20" ht="24" customHeight="1">
      <c r="A4" s="46">
        <v>0</v>
      </c>
      <c r="B4" s="47">
        <v>5.8599999999999998E-3</v>
      </c>
      <c r="C4" s="46">
        <v>100000</v>
      </c>
      <c r="D4" s="47">
        <v>73.540000000000006</v>
      </c>
      <c r="E4" s="47">
        <v>5.0629999999999998E-3</v>
      </c>
      <c r="F4" s="46">
        <v>100000</v>
      </c>
      <c r="G4" s="47">
        <v>79.3</v>
      </c>
      <c r="H4" s="48"/>
      <c r="I4" s="28"/>
      <c r="J4" s="36">
        <v>20</v>
      </c>
      <c r="K4" s="37">
        <v>1.3730000000000001E-3</v>
      </c>
      <c r="L4" s="37">
        <v>5.0699999999999996E-4</v>
      </c>
      <c r="M4" s="37">
        <f t="shared" si="0"/>
        <v>9.4000000000000008E-4</v>
      </c>
      <c r="N4" s="28"/>
      <c r="O4" s="38" t="s">
        <v>103</v>
      </c>
      <c r="P4" s="39">
        <v>0.2525</v>
      </c>
      <c r="Q4" s="40">
        <f t="shared" si="1"/>
        <v>2.5250000000000002E-2</v>
      </c>
      <c r="R4" s="28"/>
      <c r="S4" s="40">
        <v>4.5919999999999997E-3</v>
      </c>
      <c r="T4" s="41">
        <v>0</v>
      </c>
    </row>
    <row r="5" spans="1:20" ht="24" customHeight="1">
      <c r="A5" s="46">
        <v>1</v>
      </c>
      <c r="B5" s="47">
        <v>4.2000000000000002E-4</v>
      </c>
      <c r="C5" s="46">
        <v>99414</v>
      </c>
      <c r="D5" s="47">
        <v>72.97</v>
      </c>
      <c r="E5" s="47">
        <v>3.9300000000000001E-4</v>
      </c>
      <c r="F5" s="46">
        <v>99494</v>
      </c>
      <c r="G5" s="47">
        <v>78.7</v>
      </c>
      <c r="H5" s="48"/>
      <c r="I5" s="28"/>
      <c r="J5" s="36">
        <v>21</v>
      </c>
      <c r="K5" s="37">
        <v>1.488E-3</v>
      </c>
      <c r="L5" s="37">
        <v>5.5599999999999996E-4</v>
      </c>
      <c r="M5" s="37">
        <f t="shared" si="0"/>
        <v>1.0219999999999999E-3</v>
      </c>
      <c r="N5" s="28"/>
      <c r="O5" s="38" t="s">
        <v>104</v>
      </c>
      <c r="P5" s="39">
        <v>0.33539999999999998</v>
      </c>
      <c r="Q5" s="40">
        <f t="shared" si="1"/>
        <v>3.354E-2</v>
      </c>
      <c r="R5" s="28"/>
      <c r="S5" s="40">
        <v>4.5919999999999997E-3</v>
      </c>
      <c r="T5" s="41">
        <v>0</v>
      </c>
    </row>
    <row r="6" spans="1:20" ht="24" customHeight="1">
      <c r="A6" s="46">
        <v>2</v>
      </c>
      <c r="B6" s="47">
        <v>2.72E-4</v>
      </c>
      <c r="C6" s="46">
        <v>99372</v>
      </c>
      <c r="D6" s="46">
        <v>72</v>
      </c>
      <c r="E6" s="47">
        <v>2.23E-4</v>
      </c>
      <c r="F6" s="46">
        <v>99455</v>
      </c>
      <c r="G6" s="47">
        <v>77.739999999999995</v>
      </c>
      <c r="H6" s="48"/>
      <c r="I6" s="28"/>
      <c r="J6" s="36">
        <v>22</v>
      </c>
      <c r="K6" s="37">
        <v>1.6050000000000001E-3</v>
      </c>
      <c r="L6" s="37">
        <v>6.0999999999999997E-4</v>
      </c>
      <c r="M6" s="37">
        <f t="shared" si="0"/>
        <v>1.1075E-3</v>
      </c>
      <c r="N6" s="28"/>
      <c r="O6" s="38" t="s">
        <v>105</v>
      </c>
      <c r="P6" s="39">
        <v>0.15479999999999999</v>
      </c>
      <c r="Q6" s="40">
        <f t="shared" si="1"/>
        <v>1.5479999999999999E-2</v>
      </c>
      <c r="R6" s="28"/>
      <c r="S6" s="40">
        <v>4.5919999999999997E-3</v>
      </c>
      <c r="T6" s="41">
        <v>0</v>
      </c>
    </row>
    <row r="7" spans="1:20" ht="24" customHeight="1">
      <c r="A7" s="46">
        <v>3</v>
      </c>
      <c r="B7" s="47">
        <v>2.2499999999999999E-4</v>
      </c>
      <c r="C7" s="46">
        <v>99345</v>
      </c>
      <c r="D7" s="47">
        <v>71.02</v>
      </c>
      <c r="E7" s="47">
        <v>1.7699999999999999E-4</v>
      </c>
      <c r="F7" s="46">
        <v>99432</v>
      </c>
      <c r="G7" s="47">
        <v>76.75</v>
      </c>
      <c r="H7" s="48"/>
      <c r="I7" s="28"/>
      <c r="J7" s="36">
        <v>23</v>
      </c>
      <c r="K7" s="37">
        <v>1.714E-3</v>
      </c>
      <c r="L7" s="37">
        <v>6.6600000000000003E-4</v>
      </c>
      <c r="M7" s="37">
        <f t="shared" si="0"/>
        <v>1.1900000000000001E-3</v>
      </c>
      <c r="N7" s="28"/>
      <c r="O7" s="38" t="s">
        <v>106</v>
      </c>
      <c r="P7" s="39">
        <v>3.9300000000000002E-2</v>
      </c>
      <c r="Q7" s="40">
        <f t="shared" si="1"/>
        <v>3.9300000000000003E-3</v>
      </c>
      <c r="R7" s="28"/>
      <c r="S7" s="40">
        <v>4.5919999999999997E-3</v>
      </c>
      <c r="T7" s="41">
        <v>0</v>
      </c>
    </row>
    <row r="8" spans="1:20" ht="24" customHeight="1">
      <c r="A8" s="46">
        <v>4</v>
      </c>
      <c r="B8" s="47">
        <v>1.84E-4</v>
      </c>
      <c r="C8" s="46">
        <v>99323</v>
      </c>
      <c r="D8" s="47">
        <v>70.040000000000006</v>
      </c>
      <c r="E8" s="47">
        <v>1.44E-4</v>
      </c>
      <c r="F8" s="46">
        <v>99415</v>
      </c>
      <c r="G8" s="47">
        <v>75.77</v>
      </c>
      <c r="H8" s="48"/>
      <c r="I8" s="28"/>
      <c r="J8" s="36">
        <v>24</v>
      </c>
      <c r="K8" s="37">
        <v>1.835E-3</v>
      </c>
      <c r="L8" s="37">
        <v>7.2199999999999999E-4</v>
      </c>
      <c r="M8" s="37">
        <f t="shared" si="0"/>
        <v>1.2785000000000001E-3</v>
      </c>
      <c r="N8" s="28"/>
      <c r="O8" s="38" t="s">
        <v>107</v>
      </c>
      <c r="P8" s="39">
        <v>1.1299999999999999E-2</v>
      </c>
      <c r="Q8" s="40">
        <f t="shared" si="1"/>
        <v>1.1299999999999999E-3</v>
      </c>
      <c r="R8" s="28"/>
      <c r="S8" s="40">
        <v>4.5919999999999997E-3</v>
      </c>
      <c r="T8" s="41">
        <v>0</v>
      </c>
    </row>
    <row r="9" spans="1:20" ht="24" customHeight="1">
      <c r="A9" s="46">
        <v>5</v>
      </c>
      <c r="B9" s="47">
        <v>1.5699999999999999E-4</v>
      </c>
      <c r="C9" s="46">
        <v>99304</v>
      </c>
      <c r="D9" s="47">
        <v>69.05</v>
      </c>
      <c r="E9" s="47">
        <v>1.22E-4</v>
      </c>
      <c r="F9" s="46">
        <v>99400</v>
      </c>
      <c r="G9" s="47">
        <v>74.78</v>
      </c>
      <c r="H9" s="48"/>
      <c r="I9" s="28"/>
      <c r="J9" s="36">
        <v>25</v>
      </c>
      <c r="K9" s="37">
        <v>1.9629999999999999E-3</v>
      </c>
      <c r="L9" s="37">
        <v>7.7499999999999997E-4</v>
      </c>
      <c r="M9" s="37">
        <f t="shared" si="0"/>
        <v>1.369E-3</v>
      </c>
      <c r="N9" s="28"/>
      <c r="O9" s="38" t="s">
        <v>108</v>
      </c>
      <c r="P9" s="39">
        <v>1.5E-3</v>
      </c>
      <c r="Q9" s="40">
        <f t="shared" si="1"/>
        <v>1.5000000000000001E-4</v>
      </c>
      <c r="R9" s="28"/>
      <c r="S9" s="40">
        <v>4.5919999999999997E-3</v>
      </c>
      <c r="T9" s="41">
        <v>0</v>
      </c>
    </row>
    <row r="10" spans="1:20" ht="24" customHeight="1">
      <c r="A10" s="46">
        <v>6</v>
      </c>
      <c r="B10" s="47">
        <v>1.3999999999999999E-4</v>
      </c>
      <c r="C10" s="46">
        <v>99289</v>
      </c>
      <c r="D10" s="47">
        <v>68.06</v>
      </c>
      <c r="E10" s="47">
        <v>1.0900000000000001E-4</v>
      </c>
      <c r="F10" s="46">
        <v>99388</v>
      </c>
      <c r="G10" s="47">
        <v>73.790000000000006</v>
      </c>
      <c r="H10" s="48"/>
      <c r="I10" s="28"/>
      <c r="J10" s="36">
        <v>26</v>
      </c>
      <c r="K10" s="37">
        <v>2.0820000000000001E-3</v>
      </c>
      <c r="L10" s="37">
        <v>8.3100000000000003E-4</v>
      </c>
      <c r="M10" s="37">
        <f t="shared" si="0"/>
        <v>1.4565000000000001E-3</v>
      </c>
      <c r="N10" s="28"/>
      <c r="O10" s="49"/>
      <c r="P10" s="50"/>
      <c r="Q10" s="13"/>
      <c r="R10" s="28"/>
      <c r="S10" s="40">
        <v>4.5919999999999997E-3</v>
      </c>
      <c r="T10" s="41">
        <v>0</v>
      </c>
    </row>
    <row r="11" spans="1:20" ht="24" customHeight="1">
      <c r="A11" s="46">
        <v>7</v>
      </c>
      <c r="B11" s="47">
        <v>1.2799999999999999E-4</v>
      </c>
      <c r="C11" s="46">
        <v>99275</v>
      </c>
      <c r="D11" s="47">
        <v>67.069999999999993</v>
      </c>
      <c r="E11" s="47">
        <v>1.02E-4</v>
      </c>
      <c r="F11" s="46">
        <v>99378</v>
      </c>
      <c r="G11" s="47">
        <v>72.790000000000006</v>
      </c>
      <c r="H11" s="48"/>
      <c r="I11" s="28"/>
      <c r="J11" s="36">
        <v>27</v>
      </c>
      <c r="K11" s="37">
        <v>2.202E-3</v>
      </c>
      <c r="L11" s="37">
        <v>8.8900000000000003E-4</v>
      </c>
      <c r="M11" s="37">
        <f t="shared" si="0"/>
        <v>1.5455E-3</v>
      </c>
      <c r="N11" s="28"/>
      <c r="O11" s="49"/>
      <c r="P11" s="39"/>
      <c r="Q11" s="13"/>
      <c r="R11" s="28"/>
      <c r="S11" s="40">
        <v>4.5919999999999997E-3</v>
      </c>
      <c r="T11" s="41">
        <v>0</v>
      </c>
    </row>
    <row r="12" spans="1:20" ht="24" customHeight="1">
      <c r="A12" s="46">
        <v>8</v>
      </c>
      <c r="B12" s="47">
        <v>1.22E-4</v>
      </c>
      <c r="C12" s="46">
        <v>99262</v>
      </c>
      <c r="D12" s="47">
        <v>66.08</v>
      </c>
      <c r="E12" s="47">
        <v>9.7999999999999997E-5</v>
      </c>
      <c r="F12" s="46">
        <v>99367</v>
      </c>
      <c r="G12" s="47">
        <v>71.8</v>
      </c>
      <c r="H12" s="48"/>
      <c r="I12" s="28"/>
      <c r="J12" s="36">
        <v>28</v>
      </c>
      <c r="K12" s="37">
        <v>2.33E-3</v>
      </c>
      <c r="L12" s="37">
        <v>9.5200000000000005E-4</v>
      </c>
      <c r="M12" s="37">
        <f t="shared" si="0"/>
        <v>1.6410000000000001E-3</v>
      </c>
      <c r="N12" s="28"/>
      <c r="O12" s="49"/>
      <c r="P12" s="50"/>
      <c r="Q12" s="13"/>
      <c r="R12" s="28"/>
      <c r="S12" s="40">
        <v>4.5919999999999997E-3</v>
      </c>
      <c r="T12" s="41">
        <v>0</v>
      </c>
    </row>
    <row r="13" spans="1:20" ht="24" customHeight="1">
      <c r="A13" s="46">
        <v>9</v>
      </c>
      <c r="B13" s="47">
        <v>1.2300000000000001E-4</v>
      </c>
      <c r="C13" s="46">
        <v>99250</v>
      </c>
      <c r="D13" s="47">
        <v>65.09</v>
      </c>
      <c r="E13" s="47">
        <v>9.7E-5</v>
      </c>
      <c r="F13" s="46">
        <v>99358</v>
      </c>
      <c r="G13" s="47">
        <v>70.81</v>
      </c>
      <c r="H13" s="48"/>
      <c r="I13" s="28"/>
      <c r="J13" s="36">
        <v>29</v>
      </c>
      <c r="K13" s="37">
        <v>2.457E-3</v>
      </c>
      <c r="L13" s="37">
        <v>1.0250000000000001E-3</v>
      </c>
      <c r="M13" s="37">
        <f t="shared" si="0"/>
        <v>1.7409999999999999E-3</v>
      </c>
      <c r="N13" s="28"/>
      <c r="O13" s="49"/>
      <c r="P13" s="50"/>
      <c r="Q13" s="13"/>
      <c r="R13" s="28"/>
      <c r="S13" s="40">
        <v>4.5919999999999997E-3</v>
      </c>
      <c r="T13" s="41">
        <v>0</v>
      </c>
    </row>
    <row r="14" spans="1:20" ht="24" customHeight="1">
      <c r="A14" s="46">
        <v>10</v>
      </c>
      <c r="B14" s="47">
        <v>1.2899999999999999E-4</v>
      </c>
      <c r="C14" s="46">
        <v>99238</v>
      </c>
      <c r="D14" s="47">
        <v>64.099999999999994</v>
      </c>
      <c r="E14" s="47">
        <v>1.03E-4</v>
      </c>
      <c r="F14" s="46">
        <v>99348</v>
      </c>
      <c r="G14" s="47">
        <v>69.819999999999993</v>
      </c>
      <c r="H14" s="48"/>
      <c r="I14" s="28"/>
      <c r="J14" s="36">
        <v>30</v>
      </c>
      <c r="K14" s="37">
        <v>2.5739999999999999E-3</v>
      </c>
      <c r="L14" s="37">
        <v>1.1039999999999999E-3</v>
      </c>
      <c r="M14" s="37">
        <f t="shared" si="0"/>
        <v>1.8389999999999999E-3</v>
      </c>
      <c r="N14" s="28"/>
      <c r="O14" s="49"/>
      <c r="P14" s="50"/>
      <c r="Q14" s="13"/>
      <c r="R14" s="28"/>
      <c r="S14" s="40">
        <v>4.5919999999999997E-3</v>
      </c>
      <c r="T14" s="41">
        <v>0</v>
      </c>
    </row>
    <row r="15" spans="1:20" ht="24" customHeight="1">
      <c r="A15" s="46">
        <v>11</v>
      </c>
      <c r="B15" s="47">
        <v>1.3799999999999999E-4</v>
      </c>
      <c r="C15" s="46">
        <v>99225</v>
      </c>
      <c r="D15" s="47">
        <v>63.1</v>
      </c>
      <c r="E15" s="47">
        <v>1.13E-4</v>
      </c>
      <c r="F15" s="46">
        <v>99338</v>
      </c>
      <c r="G15" s="47">
        <v>68.819999999999993</v>
      </c>
      <c r="H15" s="48"/>
      <c r="I15" s="28"/>
      <c r="J15" s="36">
        <v>31</v>
      </c>
      <c r="K15" s="37">
        <v>2.6830000000000001E-3</v>
      </c>
      <c r="L15" s="37">
        <v>1.1919999999999999E-3</v>
      </c>
      <c r="M15" s="37">
        <f t="shared" si="0"/>
        <v>1.9375E-3</v>
      </c>
      <c r="N15" s="28"/>
      <c r="O15" s="49"/>
      <c r="P15" s="50"/>
      <c r="Q15" s="13"/>
      <c r="R15" s="28"/>
      <c r="S15" s="40">
        <v>1.455E-2</v>
      </c>
      <c r="T15" s="41">
        <v>0</v>
      </c>
    </row>
    <row r="16" spans="1:20" ht="24" customHeight="1">
      <c r="A16" s="46">
        <v>12</v>
      </c>
      <c r="B16" s="47">
        <v>1.64E-4</v>
      </c>
      <c r="C16" s="46">
        <v>99211</v>
      </c>
      <c r="D16" s="47">
        <v>62.11</v>
      </c>
      <c r="E16" s="47">
        <v>1.3100000000000001E-4</v>
      </c>
      <c r="F16" s="46">
        <v>99327</v>
      </c>
      <c r="G16" s="47">
        <v>67.83</v>
      </c>
      <c r="H16" s="48"/>
      <c r="I16" s="28"/>
      <c r="J16" s="36">
        <v>32</v>
      </c>
      <c r="K16" s="37">
        <v>2.787E-3</v>
      </c>
      <c r="L16" s="37">
        <v>1.289E-3</v>
      </c>
      <c r="M16" s="37">
        <f t="shared" si="0"/>
        <v>2.0379999999999999E-3</v>
      </c>
      <c r="N16" s="28"/>
      <c r="O16" s="49"/>
      <c r="P16" s="50"/>
      <c r="Q16" s="13"/>
      <c r="R16" s="28"/>
      <c r="S16" s="40">
        <v>1.455E-2</v>
      </c>
      <c r="T16" s="41">
        <v>0</v>
      </c>
    </row>
    <row r="17" spans="1:20" ht="24" customHeight="1">
      <c r="A17" s="46">
        <v>13</v>
      </c>
      <c r="B17" s="47">
        <v>2.2000000000000001E-4</v>
      </c>
      <c r="C17" s="46">
        <v>99195</v>
      </c>
      <c r="D17" s="47">
        <v>61.12</v>
      </c>
      <c r="E17" s="47">
        <v>1.5699999999999999E-4</v>
      </c>
      <c r="F17" s="46">
        <v>99314</v>
      </c>
      <c r="G17" s="47">
        <v>66.84</v>
      </c>
      <c r="H17" s="48"/>
      <c r="I17" s="28"/>
      <c r="J17" s="36">
        <v>33</v>
      </c>
      <c r="K17" s="37">
        <v>2.8809999999999999E-3</v>
      </c>
      <c r="L17" s="37">
        <v>1.3829999999999999E-3</v>
      </c>
      <c r="M17" s="37">
        <f t="shared" si="0"/>
        <v>2.1319999999999998E-3</v>
      </c>
      <c r="N17" s="28"/>
      <c r="O17" s="49"/>
      <c r="P17" s="50"/>
      <c r="Q17" s="13"/>
      <c r="R17" s="28"/>
      <c r="S17" s="40">
        <v>1.455E-2</v>
      </c>
      <c r="T17" s="41">
        <v>0</v>
      </c>
    </row>
    <row r="18" spans="1:20" ht="24" customHeight="1">
      <c r="A18" s="46">
        <v>14</v>
      </c>
      <c r="B18" s="47">
        <v>3.1E-4</v>
      </c>
      <c r="C18" s="46">
        <v>99173</v>
      </c>
      <c r="D18" s="47">
        <v>60.14</v>
      </c>
      <c r="E18" s="47">
        <v>1.9000000000000001E-4</v>
      </c>
      <c r="F18" s="46">
        <v>99298</v>
      </c>
      <c r="G18" s="47">
        <v>65.849999999999994</v>
      </c>
      <c r="H18" s="48"/>
      <c r="I18" s="28"/>
      <c r="J18" s="36">
        <v>34</v>
      </c>
      <c r="K18" s="37">
        <v>2.9740000000000001E-3</v>
      </c>
      <c r="L18" s="37">
        <v>1.4649999999999999E-3</v>
      </c>
      <c r="M18" s="37">
        <f t="shared" si="0"/>
        <v>2.2195000000000001E-3</v>
      </c>
      <c r="N18" s="28"/>
      <c r="O18" s="49"/>
      <c r="P18" s="50"/>
      <c r="Q18" s="13"/>
      <c r="R18" s="28"/>
      <c r="S18" s="40">
        <v>1.455E-2</v>
      </c>
      <c r="T18" s="41">
        <v>0</v>
      </c>
    </row>
    <row r="19" spans="1:20" ht="24" customHeight="1">
      <c r="A19" s="46">
        <v>15</v>
      </c>
      <c r="B19" s="47">
        <v>4.46E-4</v>
      </c>
      <c r="C19" s="46">
        <v>99143</v>
      </c>
      <c r="D19" s="47">
        <v>59.16</v>
      </c>
      <c r="E19" s="47">
        <v>2.33E-4</v>
      </c>
      <c r="F19" s="46">
        <v>99279</v>
      </c>
      <c r="G19" s="47">
        <v>64.86</v>
      </c>
      <c r="H19" s="48"/>
      <c r="I19" s="28"/>
      <c r="J19" s="36">
        <v>35</v>
      </c>
      <c r="K19" s="37">
        <v>3.0739999999999999E-3</v>
      </c>
      <c r="L19" s="37">
        <v>1.544E-3</v>
      </c>
      <c r="M19" s="37">
        <f t="shared" si="0"/>
        <v>2.3089999999999999E-3</v>
      </c>
      <c r="N19" s="28"/>
      <c r="O19" s="49"/>
      <c r="P19" s="50"/>
      <c r="Q19" s="13"/>
      <c r="R19" s="28"/>
      <c r="S19" s="40">
        <v>1.455E-2</v>
      </c>
      <c r="T19" s="41">
        <v>0</v>
      </c>
    </row>
    <row r="20" spans="1:20" ht="24" customHeight="1">
      <c r="A20" s="46">
        <v>16</v>
      </c>
      <c r="B20" s="47">
        <v>6.3699999999999998E-4</v>
      </c>
      <c r="C20" s="46">
        <v>99098</v>
      </c>
      <c r="D20" s="47">
        <v>58.18</v>
      </c>
      <c r="E20" s="47">
        <v>2.9100000000000003E-4</v>
      </c>
      <c r="F20" s="46">
        <v>99256</v>
      </c>
      <c r="G20" s="47">
        <v>63.88</v>
      </c>
      <c r="H20" s="48"/>
      <c r="I20" s="28"/>
      <c r="J20" s="36">
        <v>36</v>
      </c>
      <c r="K20" s="37">
        <v>3.1749999999999999E-3</v>
      </c>
      <c r="L20" s="37">
        <v>1.6260000000000001E-3</v>
      </c>
      <c r="M20" s="37">
        <f t="shared" si="0"/>
        <v>2.4004999999999999E-3</v>
      </c>
      <c r="N20" s="28"/>
      <c r="O20" s="49"/>
      <c r="P20" s="50"/>
      <c r="Q20" s="13"/>
      <c r="R20" s="28"/>
      <c r="S20" s="40">
        <v>1.455E-2</v>
      </c>
      <c r="T20" s="41">
        <v>0</v>
      </c>
    </row>
    <row r="21" spans="1:20" ht="24" customHeight="1">
      <c r="A21" s="46">
        <v>17</v>
      </c>
      <c r="B21" s="47">
        <v>8.6799999999999996E-4</v>
      </c>
      <c r="C21" s="46">
        <v>99035</v>
      </c>
      <c r="D21" s="47">
        <v>57.22</v>
      </c>
      <c r="E21" s="47">
        <v>3.5500000000000001E-4</v>
      </c>
      <c r="F21" s="46">
        <v>99227</v>
      </c>
      <c r="G21" s="47">
        <v>62.9</v>
      </c>
      <c r="H21" s="48"/>
      <c r="I21" s="28"/>
      <c r="J21" s="36">
        <v>37</v>
      </c>
      <c r="K21" s="37">
        <v>3.2950000000000002E-3</v>
      </c>
      <c r="L21" s="37">
        <v>1.719E-3</v>
      </c>
      <c r="M21" s="37">
        <f t="shared" si="0"/>
        <v>2.5070000000000001E-3</v>
      </c>
      <c r="N21" s="28"/>
      <c r="O21" s="49"/>
      <c r="P21" s="50"/>
      <c r="Q21" s="13"/>
      <c r="R21" s="28"/>
      <c r="S21" s="40">
        <v>1.455E-2</v>
      </c>
      <c r="T21" s="41">
        <v>0</v>
      </c>
    </row>
    <row r="22" spans="1:20" ht="24" customHeight="1">
      <c r="A22" s="46">
        <v>18</v>
      </c>
      <c r="B22" s="47">
        <v>1.1000000000000001E-3</v>
      </c>
      <c r="C22" s="46">
        <v>98949</v>
      </c>
      <c r="D22" s="47">
        <v>56.27</v>
      </c>
      <c r="E22" s="47">
        <v>4.1800000000000002E-4</v>
      </c>
      <c r="F22" s="46">
        <v>99192</v>
      </c>
      <c r="G22" s="47">
        <v>61.92</v>
      </c>
      <c r="H22" s="48"/>
      <c r="I22" s="28"/>
      <c r="J22" s="36">
        <v>38</v>
      </c>
      <c r="K22" s="37">
        <v>3.444E-3</v>
      </c>
      <c r="L22" s="37">
        <v>1.8240000000000001E-3</v>
      </c>
      <c r="M22" s="37">
        <f t="shared" si="0"/>
        <v>2.6340000000000001E-3</v>
      </c>
      <c r="N22" s="28"/>
      <c r="O22" s="49"/>
      <c r="P22" s="50"/>
      <c r="Q22" s="13"/>
      <c r="R22" s="28"/>
      <c r="S22" s="40">
        <v>1.455E-2</v>
      </c>
      <c r="T22" s="41">
        <v>0</v>
      </c>
    </row>
    <row r="23" spans="1:20" ht="24" customHeight="1">
      <c r="A23" s="46">
        <v>19</v>
      </c>
      <c r="B23" s="47">
        <v>1.2700000000000001E-3</v>
      </c>
      <c r="C23" s="46">
        <v>98840</v>
      </c>
      <c r="D23" s="47">
        <v>55.33</v>
      </c>
      <c r="E23" s="47">
        <v>4.6099999999999998E-4</v>
      </c>
      <c r="F23" s="46">
        <v>99150</v>
      </c>
      <c r="G23" s="47">
        <v>60.94</v>
      </c>
      <c r="H23" s="48"/>
      <c r="I23" s="28"/>
      <c r="J23" s="36">
        <v>39</v>
      </c>
      <c r="K23" s="37">
        <v>3.6080000000000001E-3</v>
      </c>
      <c r="L23" s="37">
        <v>1.9400000000000001E-3</v>
      </c>
      <c r="M23" s="37">
        <f t="shared" si="0"/>
        <v>2.774E-3</v>
      </c>
      <c r="N23" s="28"/>
      <c r="O23" s="49"/>
      <c r="P23" s="50"/>
      <c r="Q23" s="13"/>
      <c r="R23" s="28"/>
      <c r="S23" s="40">
        <v>1.455E-2</v>
      </c>
      <c r="T23" s="41">
        <v>0</v>
      </c>
    </row>
    <row r="24" spans="1:20" ht="24" customHeight="1">
      <c r="A24" s="46">
        <v>20</v>
      </c>
      <c r="B24" s="47">
        <v>1.3730000000000001E-3</v>
      </c>
      <c r="C24" s="46">
        <v>98715</v>
      </c>
      <c r="D24" s="47">
        <v>54.4</v>
      </c>
      <c r="E24" s="47">
        <v>5.0699999999999996E-4</v>
      </c>
      <c r="F24" s="46">
        <v>99105</v>
      </c>
      <c r="G24" s="47">
        <v>59.97</v>
      </c>
      <c r="H24" s="48"/>
      <c r="I24" s="28"/>
      <c r="J24" s="36">
        <v>40</v>
      </c>
      <c r="K24" s="37">
        <v>3.7799999999999999E-3</v>
      </c>
      <c r="L24" s="37">
        <v>2.0660000000000001E-3</v>
      </c>
      <c r="M24" s="37">
        <f t="shared" si="0"/>
        <v>2.9230000000000003E-3</v>
      </c>
      <c r="N24" s="28"/>
      <c r="O24" s="49"/>
      <c r="P24" s="50"/>
      <c r="Q24" s="13"/>
      <c r="R24" s="28"/>
      <c r="S24" s="40">
        <v>1.455E-2</v>
      </c>
      <c r="T24" s="41">
        <v>0</v>
      </c>
    </row>
    <row r="25" spans="1:20" ht="24" customHeight="1">
      <c r="A25" s="46">
        <v>21</v>
      </c>
      <c r="B25" s="47">
        <v>1.488E-3</v>
      </c>
      <c r="C25" s="46">
        <v>98579</v>
      </c>
      <c r="D25" s="47">
        <v>53.47</v>
      </c>
      <c r="E25" s="47">
        <v>5.5599999999999996E-4</v>
      </c>
      <c r="F25" s="46">
        <v>99055</v>
      </c>
      <c r="G25" s="46">
        <v>59</v>
      </c>
      <c r="H25" s="48"/>
      <c r="I25" s="28"/>
      <c r="J25" s="36">
        <v>41</v>
      </c>
      <c r="K25" s="37">
        <v>3.9579999999999997E-3</v>
      </c>
      <c r="L25" s="37">
        <v>2.202E-3</v>
      </c>
      <c r="M25" s="37">
        <f t="shared" si="0"/>
        <v>3.0799999999999998E-3</v>
      </c>
      <c r="N25" s="28"/>
      <c r="O25" s="49"/>
      <c r="P25" s="50"/>
      <c r="Q25" s="13"/>
      <c r="R25" s="28"/>
      <c r="S25" s="40">
        <v>2.5250000000000002E-2</v>
      </c>
      <c r="T25" s="41">
        <v>0</v>
      </c>
    </row>
    <row r="26" spans="1:20" ht="17.25" customHeight="1">
      <c r="A26" s="46">
        <v>22</v>
      </c>
      <c r="B26" s="47">
        <v>1.6050000000000001E-3</v>
      </c>
      <c r="C26" s="46">
        <v>98433</v>
      </c>
      <c r="D26" s="47">
        <v>52.55</v>
      </c>
      <c r="E26" s="47">
        <v>6.0999999999999997E-4</v>
      </c>
      <c r="F26" s="46">
        <v>98999</v>
      </c>
      <c r="G26" s="47">
        <v>58.03</v>
      </c>
      <c r="H26" s="48"/>
      <c r="I26" s="28"/>
      <c r="J26" s="36">
        <v>42</v>
      </c>
      <c r="K26" s="37">
        <v>4.1440000000000001E-3</v>
      </c>
      <c r="L26" s="37">
        <v>2.3509999999999998E-3</v>
      </c>
      <c r="M26" s="37">
        <f t="shared" si="0"/>
        <v>3.2475E-3</v>
      </c>
      <c r="N26" s="28"/>
      <c r="O26" s="49"/>
      <c r="P26" s="50"/>
      <c r="Q26" s="13"/>
      <c r="R26" s="28"/>
      <c r="S26" s="40">
        <v>2.5250000000000002E-2</v>
      </c>
      <c r="T26" s="41">
        <v>0</v>
      </c>
    </row>
    <row r="27" spans="1:20" ht="17.25" customHeight="1">
      <c r="A27" s="46">
        <v>23</v>
      </c>
      <c r="B27" s="47">
        <v>1.714E-3</v>
      </c>
      <c r="C27" s="46">
        <v>98275</v>
      </c>
      <c r="D27" s="47">
        <v>51.64</v>
      </c>
      <c r="E27" s="47">
        <v>6.6600000000000003E-4</v>
      </c>
      <c r="F27" s="46">
        <v>98939</v>
      </c>
      <c r="G27" s="47">
        <v>57.07</v>
      </c>
      <c r="H27" s="48"/>
      <c r="I27" s="28"/>
      <c r="J27" s="36" t="s">
        <v>82</v>
      </c>
      <c r="K27" s="37">
        <v>4.3369999999999997E-3</v>
      </c>
      <c r="L27" s="37">
        <v>2.4819999999999998E-3</v>
      </c>
      <c r="M27" s="37">
        <f t="shared" si="0"/>
        <v>3.4094999999999998E-3</v>
      </c>
      <c r="N27" s="28"/>
      <c r="O27" s="49"/>
      <c r="P27" s="50"/>
      <c r="Q27" s="13"/>
      <c r="R27" s="28"/>
      <c r="S27" s="40">
        <v>2.5250000000000002E-2</v>
      </c>
      <c r="T27" s="41">
        <v>0</v>
      </c>
    </row>
    <row r="28" spans="1:20" ht="17.25" customHeight="1">
      <c r="A28" s="46">
        <v>24</v>
      </c>
      <c r="B28" s="47">
        <v>1.835E-3</v>
      </c>
      <c r="C28" s="46">
        <v>98106</v>
      </c>
      <c r="D28" s="47">
        <v>50.72</v>
      </c>
      <c r="E28" s="47">
        <v>7.2199999999999999E-4</v>
      </c>
      <c r="F28" s="46">
        <v>98873</v>
      </c>
      <c r="G28" s="47">
        <v>56.11</v>
      </c>
      <c r="H28" s="48"/>
      <c r="I28" s="28"/>
      <c r="J28" s="36">
        <v>44</v>
      </c>
      <c r="K28" s="37">
        <v>4.5399999999999998E-3</v>
      </c>
      <c r="L28" s="37">
        <v>2.6220000000000002E-3</v>
      </c>
      <c r="M28" s="37">
        <f t="shared" si="0"/>
        <v>3.581E-3</v>
      </c>
      <c r="N28" s="28"/>
      <c r="O28" s="49"/>
      <c r="P28" s="50"/>
      <c r="Q28" s="13"/>
      <c r="R28" s="28"/>
      <c r="S28" s="40">
        <v>2.5250000000000002E-2</v>
      </c>
      <c r="T28" s="41">
        <v>0</v>
      </c>
    </row>
    <row r="29" spans="1:20" ht="17.25" customHeight="1">
      <c r="A29" s="46">
        <v>25</v>
      </c>
      <c r="B29" s="47">
        <v>1.9629999999999999E-3</v>
      </c>
      <c r="C29" s="46">
        <v>97926</v>
      </c>
      <c r="D29" s="47">
        <v>49.82</v>
      </c>
      <c r="E29" s="47">
        <v>7.7499999999999997E-4</v>
      </c>
      <c r="F29" s="46">
        <v>98802</v>
      </c>
      <c r="G29" s="47">
        <v>55.15</v>
      </c>
      <c r="H29" s="48"/>
      <c r="I29" s="28"/>
      <c r="J29" s="36">
        <v>45</v>
      </c>
      <c r="K29" s="37">
        <v>4.7739999999999996E-3</v>
      </c>
      <c r="L29" s="37">
        <v>2.7889999999999998E-3</v>
      </c>
      <c r="M29" s="37">
        <f t="shared" si="0"/>
        <v>3.7814999999999997E-3</v>
      </c>
      <c r="N29" s="28"/>
      <c r="O29" s="49"/>
      <c r="P29" s="50"/>
      <c r="Q29" s="13"/>
      <c r="R29" s="28"/>
      <c r="S29" s="40">
        <v>2.5250000000000002E-2</v>
      </c>
      <c r="T29" s="41">
        <v>0</v>
      </c>
    </row>
    <row r="30" spans="1:20" ht="17.25" customHeight="1">
      <c r="A30" s="46">
        <v>26</v>
      </c>
      <c r="B30" s="47">
        <v>2.0820000000000001E-3</v>
      </c>
      <c r="C30" s="46">
        <v>97734</v>
      </c>
      <c r="D30" s="47">
        <v>48.91</v>
      </c>
      <c r="E30" s="47">
        <v>8.3100000000000003E-4</v>
      </c>
      <c r="F30" s="46">
        <v>98725</v>
      </c>
      <c r="G30" s="47">
        <v>54.19</v>
      </c>
      <c r="H30" s="48"/>
      <c r="I30" s="28"/>
      <c r="J30" s="36">
        <v>46</v>
      </c>
      <c r="K30" s="37">
        <v>5.0639999999999999E-3</v>
      </c>
      <c r="L30" s="37">
        <v>2.9940000000000001E-3</v>
      </c>
      <c r="M30" s="37">
        <f t="shared" si="0"/>
        <v>4.0289999999999996E-3</v>
      </c>
      <c r="N30" s="28"/>
      <c r="O30" s="49"/>
      <c r="P30" s="50"/>
      <c r="Q30" s="13"/>
      <c r="R30" s="28"/>
      <c r="S30" s="40">
        <v>2.5250000000000002E-2</v>
      </c>
      <c r="T30" s="41">
        <v>0</v>
      </c>
    </row>
    <row r="31" spans="1:20" ht="17.25" customHeight="1">
      <c r="A31" s="46">
        <v>27</v>
      </c>
      <c r="B31" s="47">
        <v>2.202E-3</v>
      </c>
      <c r="C31" s="46">
        <v>97530</v>
      </c>
      <c r="D31" s="47">
        <v>48.01</v>
      </c>
      <c r="E31" s="47">
        <v>8.8900000000000003E-4</v>
      </c>
      <c r="F31" s="46">
        <v>98643</v>
      </c>
      <c r="G31" s="47">
        <v>53.23</v>
      </c>
      <c r="H31" s="48"/>
      <c r="I31" s="28"/>
      <c r="J31" s="36">
        <v>47</v>
      </c>
      <c r="K31" s="37">
        <v>5.3990000000000002E-3</v>
      </c>
      <c r="L31" s="37">
        <v>3.2190000000000001E-3</v>
      </c>
      <c r="M31" s="37">
        <f t="shared" si="0"/>
        <v>4.3090000000000003E-3</v>
      </c>
      <c r="N31" s="28"/>
      <c r="O31" s="49"/>
      <c r="P31" s="50"/>
      <c r="Q31" s="13"/>
      <c r="R31" s="28"/>
      <c r="S31" s="40">
        <v>2.5250000000000002E-2</v>
      </c>
      <c r="T31" s="41">
        <v>0</v>
      </c>
    </row>
    <row r="32" spans="1:20" ht="17.25" customHeight="1">
      <c r="A32" s="46">
        <v>28</v>
      </c>
      <c r="B32" s="47">
        <v>2.33E-3</v>
      </c>
      <c r="C32" s="46">
        <v>97316</v>
      </c>
      <c r="D32" s="47">
        <v>47.12</v>
      </c>
      <c r="E32" s="47">
        <v>9.5200000000000005E-4</v>
      </c>
      <c r="F32" s="46">
        <v>98555</v>
      </c>
      <c r="G32" s="47">
        <v>52.28</v>
      </c>
      <c r="H32" s="48"/>
      <c r="I32" s="28"/>
      <c r="J32" s="36">
        <v>48</v>
      </c>
      <c r="K32" s="37">
        <v>5.7959999999999999E-3</v>
      </c>
      <c r="L32" s="37">
        <v>3.467E-3</v>
      </c>
      <c r="M32" s="37">
        <f t="shared" si="0"/>
        <v>4.6315000000000002E-3</v>
      </c>
      <c r="N32" s="28"/>
      <c r="O32" s="49"/>
      <c r="P32" s="50"/>
      <c r="Q32" s="13"/>
      <c r="R32" s="28"/>
      <c r="S32" s="40">
        <v>2.5250000000000002E-2</v>
      </c>
      <c r="T32" s="41">
        <v>0</v>
      </c>
    </row>
    <row r="33" spans="1:20" ht="17.25" customHeight="1">
      <c r="A33" s="46">
        <v>29</v>
      </c>
      <c r="B33" s="47">
        <v>2.457E-3</v>
      </c>
      <c r="C33" s="46">
        <v>97089</v>
      </c>
      <c r="D33" s="47">
        <v>46.23</v>
      </c>
      <c r="E33" s="47">
        <v>1.0250000000000001E-3</v>
      </c>
      <c r="F33" s="46">
        <v>98462</v>
      </c>
      <c r="G33" s="47">
        <v>51.33</v>
      </c>
      <c r="H33" s="48"/>
      <c r="I33" s="28"/>
      <c r="J33" s="36">
        <v>49</v>
      </c>
      <c r="K33" s="37">
        <v>6.2139999999999999E-3</v>
      </c>
      <c r="L33" s="37">
        <v>3.7290000000000001E-3</v>
      </c>
      <c r="M33" s="37">
        <f t="shared" si="0"/>
        <v>4.9715000000000002E-3</v>
      </c>
      <c r="N33" s="28"/>
      <c r="O33" s="49"/>
      <c r="P33" s="50"/>
      <c r="Q33" s="13"/>
      <c r="R33" s="28"/>
      <c r="S33" s="40">
        <v>2.5250000000000002E-2</v>
      </c>
      <c r="T33" s="41">
        <v>0</v>
      </c>
    </row>
    <row r="34" spans="1:20" ht="17.25" customHeight="1">
      <c r="A34" s="46">
        <v>30</v>
      </c>
      <c r="B34" s="47">
        <v>2.5739999999999999E-3</v>
      </c>
      <c r="C34" s="46">
        <v>96850</v>
      </c>
      <c r="D34" s="47">
        <v>45.34</v>
      </c>
      <c r="E34" s="47">
        <v>1.1039999999999999E-3</v>
      </c>
      <c r="F34" s="46">
        <v>98361</v>
      </c>
      <c r="G34" s="47">
        <v>50.38</v>
      </c>
      <c r="H34" s="48"/>
      <c r="I34" s="28"/>
      <c r="J34" s="36">
        <v>50</v>
      </c>
      <c r="K34" s="37">
        <v>6.6709999999999998E-3</v>
      </c>
      <c r="L34" s="37">
        <v>4.0109999999999998E-3</v>
      </c>
      <c r="M34" s="37">
        <f t="shared" ref="M34:M65" si="2">AVERAGE(K34:L34)</f>
        <v>5.3410000000000003E-3</v>
      </c>
      <c r="N34" s="28"/>
      <c r="O34" s="49"/>
      <c r="P34" s="50"/>
      <c r="Q34" s="13"/>
      <c r="R34" s="28"/>
      <c r="S34" s="40">
        <v>2.5250000000000002E-2</v>
      </c>
      <c r="T34" s="41">
        <v>0</v>
      </c>
    </row>
    <row r="35" spans="1:20" ht="17.25" customHeight="1">
      <c r="A35" s="46">
        <v>31</v>
      </c>
      <c r="B35" s="47">
        <v>2.6830000000000001E-3</v>
      </c>
      <c r="C35" s="46">
        <v>96601</v>
      </c>
      <c r="D35" s="47">
        <v>44.46</v>
      </c>
      <c r="E35" s="47">
        <v>1.1919999999999999E-3</v>
      </c>
      <c r="F35" s="46">
        <v>98252</v>
      </c>
      <c r="G35" s="47">
        <v>49.44</v>
      </c>
      <c r="H35" s="48"/>
      <c r="I35" s="28"/>
      <c r="J35" s="36">
        <v>51</v>
      </c>
      <c r="K35" s="37">
        <v>7.1669999999999998E-3</v>
      </c>
      <c r="L35" s="37">
        <v>4.3059999999999999E-3</v>
      </c>
      <c r="M35" s="37">
        <f t="shared" si="2"/>
        <v>5.7365000000000003E-3</v>
      </c>
      <c r="N35" s="28"/>
      <c r="O35" s="49"/>
      <c r="P35" s="50"/>
      <c r="Q35" s="13"/>
      <c r="R35" s="28"/>
      <c r="S35" s="40">
        <v>3.354E-2</v>
      </c>
      <c r="T35" s="41">
        <v>0</v>
      </c>
    </row>
    <row r="36" spans="1:20" ht="17.25" customHeight="1">
      <c r="A36" s="46">
        <v>32</v>
      </c>
      <c r="B36" s="47">
        <v>2.787E-3</v>
      </c>
      <c r="C36" s="46">
        <v>96342</v>
      </c>
      <c r="D36" s="47">
        <v>43.57</v>
      </c>
      <c r="E36" s="47">
        <v>1.289E-3</v>
      </c>
      <c r="F36" s="46">
        <v>98135</v>
      </c>
      <c r="G36" s="47">
        <v>48.5</v>
      </c>
      <c r="H36" s="48"/>
      <c r="I36" s="28"/>
      <c r="J36" s="36">
        <v>52</v>
      </c>
      <c r="K36" s="37">
        <v>7.7359999999999998E-3</v>
      </c>
      <c r="L36" s="37">
        <v>4.6340000000000001E-3</v>
      </c>
      <c r="M36" s="37">
        <f t="shared" si="2"/>
        <v>6.1849999999999995E-3</v>
      </c>
      <c r="N36" s="28"/>
      <c r="O36" s="49"/>
      <c r="P36" s="50"/>
      <c r="Q36" s="13"/>
      <c r="R36" s="28"/>
      <c r="S36" s="40">
        <v>3.354E-2</v>
      </c>
      <c r="T36" s="41">
        <v>0</v>
      </c>
    </row>
    <row r="37" spans="1:20" ht="17.25" customHeight="1">
      <c r="A37" s="46">
        <v>33</v>
      </c>
      <c r="B37" s="47">
        <v>2.8809999999999999E-3</v>
      </c>
      <c r="C37" s="46">
        <v>96073</v>
      </c>
      <c r="D37" s="47">
        <v>42.69</v>
      </c>
      <c r="E37" s="47">
        <v>1.3829999999999999E-3</v>
      </c>
      <c r="F37" s="46">
        <v>98008</v>
      </c>
      <c r="G37" s="47">
        <v>47.56</v>
      </c>
      <c r="H37" s="48"/>
      <c r="I37" s="28"/>
      <c r="J37" s="36">
        <v>53</v>
      </c>
      <c r="K37" s="37">
        <v>8.3510000000000008E-3</v>
      </c>
      <c r="L37" s="37">
        <v>4.9810000000000002E-3</v>
      </c>
      <c r="M37" s="37">
        <f t="shared" si="2"/>
        <v>6.6660000000000001E-3</v>
      </c>
      <c r="N37" s="28"/>
      <c r="O37" s="49"/>
      <c r="P37" s="50"/>
      <c r="Q37" s="13"/>
      <c r="R37" s="28"/>
      <c r="S37" s="40">
        <v>3.354E-2</v>
      </c>
      <c r="T37" s="41">
        <v>0</v>
      </c>
    </row>
    <row r="38" spans="1:20" ht="17.25" customHeight="1">
      <c r="A38" s="46">
        <v>34</v>
      </c>
      <c r="B38" s="47">
        <v>2.9740000000000001E-3</v>
      </c>
      <c r="C38" s="46">
        <v>95797</v>
      </c>
      <c r="D38" s="47">
        <v>41.82</v>
      </c>
      <c r="E38" s="47">
        <v>1.4649999999999999E-3</v>
      </c>
      <c r="F38" s="46">
        <v>97873</v>
      </c>
      <c r="G38" s="47">
        <v>46.62</v>
      </c>
      <c r="H38" s="48"/>
      <c r="I38" s="28"/>
      <c r="J38" s="36">
        <v>54</v>
      </c>
      <c r="K38" s="37">
        <v>9.0349999999999996E-3</v>
      </c>
      <c r="L38" s="37">
        <v>5.3699999999999998E-3</v>
      </c>
      <c r="M38" s="37">
        <f t="shared" si="2"/>
        <v>7.2024999999999997E-3</v>
      </c>
      <c r="N38" s="28"/>
      <c r="O38" s="49"/>
      <c r="P38" s="50"/>
      <c r="Q38" s="13"/>
      <c r="R38" s="28"/>
      <c r="S38" s="40">
        <v>3.354E-2</v>
      </c>
      <c r="T38" s="41">
        <v>0</v>
      </c>
    </row>
    <row r="39" spans="1:20" ht="17.25" customHeight="1">
      <c r="A39" s="46">
        <v>35</v>
      </c>
      <c r="B39" s="47">
        <v>3.0739999999999999E-3</v>
      </c>
      <c r="C39" s="46">
        <v>95512</v>
      </c>
      <c r="D39" s="47">
        <v>40.94</v>
      </c>
      <c r="E39" s="47">
        <v>1.544E-3</v>
      </c>
      <c r="F39" s="46">
        <v>97730</v>
      </c>
      <c r="G39" s="47">
        <v>45.69</v>
      </c>
      <c r="H39" s="48"/>
      <c r="I39" s="28"/>
      <c r="J39" s="36">
        <v>55</v>
      </c>
      <c r="K39" s="37">
        <v>9.7699999999999992E-3</v>
      </c>
      <c r="L39" s="37">
        <v>5.8310000000000002E-3</v>
      </c>
      <c r="M39" s="37">
        <f t="shared" si="2"/>
        <v>7.8005000000000001E-3</v>
      </c>
      <c r="N39" s="28"/>
      <c r="O39" s="49"/>
      <c r="P39" s="50"/>
      <c r="Q39" s="13"/>
      <c r="R39" s="28"/>
      <c r="S39" s="40">
        <v>3.354E-2</v>
      </c>
      <c r="T39" s="41">
        <v>0</v>
      </c>
    </row>
    <row r="40" spans="1:20" ht="17.25" customHeight="1">
      <c r="A40" s="46">
        <v>36</v>
      </c>
      <c r="B40" s="47">
        <v>3.1749999999999999E-3</v>
      </c>
      <c r="C40" s="46">
        <v>95218</v>
      </c>
      <c r="D40" s="47">
        <v>40.06</v>
      </c>
      <c r="E40" s="47">
        <v>1.6260000000000001E-3</v>
      </c>
      <c r="F40" s="46">
        <v>97579</v>
      </c>
      <c r="G40" s="47">
        <v>44.76</v>
      </c>
      <c r="H40" s="48"/>
      <c r="I40" s="28"/>
      <c r="J40" s="36">
        <v>56</v>
      </c>
      <c r="K40" s="37">
        <v>1.0567E-2</v>
      </c>
      <c r="L40" s="37">
        <v>6.326E-3</v>
      </c>
      <c r="M40" s="37">
        <f t="shared" si="2"/>
        <v>8.4464999999999991E-3</v>
      </c>
      <c r="N40" s="28"/>
      <c r="O40" s="49"/>
      <c r="P40" s="50"/>
      <c r="Q40" s="13"/>
      <c r="R40" s="28"/>
      <c r="S40" s="40">
        <v>3.354E-2</v>
      </c>
      <c r="T40" s="41">
        <v>0</v>
      </c>
    </row>
    <row r="41" spans="1:20" ht="17.25" customHeight="1">
      <c r="A41" s="46">
        <v>37</v>
      </c>
      <c r="B41" s="47">
        <v>3.2950000000000002E-3</v>
      </c>
      <c r="C41" s="46">
        <v>94916</v>
      </c>
      <c r="D41" s="47">
        <v>39.19</v>
      </c>
      <c r="E41" s="47">
        <v>1.719E-3</v>
      </c>
      <c r="F41" s="46">
        <v>97420</v>
      </c>
      <c r="G41" s="47">
        <v>43.83</v>
      </c>
      <c r="H41" s="48"/>
      <c r="I41" s="28"/>
      <c r="J41" s="36">
        <v>57</v>
      </c>
      <c r="K41" s="37">
        <v>1.1398E-2</v>
      </c>
      <c r="L41" s="37">
        <v>6.8370000000000002E-3</v>
      </c>
      <c r="M41" s="37">
        <f t="shared" si="2"/>
        <v>9.1175000000000006E-3</v>
      </c>
      <c r="N41" s="28"/>
      <c r="O41" s="49"/>
      <c r="P41" s="50"/>
      <c r="Q41" s="13"/>
      <c r="R41" s="28"/>
      <c r="S41" s="40">
        <v>3.354E-2</v>
      </c>
      <c r="T41" s="41">
        <v>0</v>
      </c>
    </row>
    <row r="42" spans="1:20" ht="17.25" customHeight="1">
      <c r="A42" s="46">
        <v>38</v>
      </c>
      <c r="B42" s="47">
        <v>3.444E-3</v>
      </c>
      <c r="C42" s="46">
        <v>94603</v>
      </c>
      <c r="D42" s="47">
        <v>38.32</v>
      </c>
      <c r="E42" s="47">
        <v>1.8240000000000001E-3</v>
      </c>
      <c r="F42" s="46">
        <v>97252</v>
      </c>
      <c r="G42" s="47">
        <v>42.91</v>
      </c>
      <c r="H42" s="48"/>
      <c r="I42" s="28"/>
      <c r="J42" s="36">
        <v>58</v>
      </c>
      <c r="K42" s="37">
        <v>1.2291E-2</v>
      </c>
      <c r="L42" s="37">
        <v>7.3990000000000002E-3</v>
      </c>
      <c r="M42" s="37">
        <f t="shared" si="2"/>
        <v>9.8449999999999996E-3</v>
      </c>
      <c r="N42" s="28"/>
      <c r="O42" s="49"/>
      <c r="P42" s="50"/>
      <c r="Q42" s="13"/>
      <c r="R42" s="28"/>
      <c r="S42" s="40">
        <v>3.354E-2</v>
      </c>
      <c r="T42" s="41">
        <v>0</v>
      </c>
    </row>
    <row r="43" spans="1:20" ht="17.25" customHeight="1">
      <c r="A43" s="46">
        <v>39</v>
      </c>
      <c r="B43" s="47">
        <v>3.6080000000000001E-3</v>
      </c>
      <c r="C43" s="46">
        <v>94277</v>
      </c>
      <c r="D43" s="47">
        <v>37.450000000000003</v>
      </c>
      <c r="E43" s="47">
        <v>1.9400000000000001E-3</v>
      </c>
      <c r="F43" s="46">
        <v>97075</v>
      </c>
      <c r="G43" s="47">
        <v>41.98</v>
      </c>
      <c r="H43" s="48"/>
      <c r="I43" s="28"/>
      <c r="J43" s="36">
        <v>59</v>
      </c>
      <c r="K43" s="37">
        <v>1.3224E-2</v>
      </c>
      <c r="L43" s="37">
        <v>8.0330000000000002E-3</v>
      </c>
      <c r="M43" s="37">
        <f t="shared" si="2"/>
        <v>1.0628499999999999E-2</v>
      </c>
      <c r="N43" s="28"/>
      <c r="O43" s="49"/>
      <c r="P43" s="50"/>
      <c r="Q43" s="13"/>
      <c r="R43" s="28"/>
      <c r="S43" s="40">
        <v>3.354E-2</v>
      </c>
      <c r="T43" s="41">
        <v>0</v>
      </c>
    </row>
    <row r="44" spans="1:20" ht="17.25" customHeight="1">
      <c r="A44" s="46">
        <v>40</v>
      </c>
      <c r="B44" s="47">
        <v>3.7799999999999999E-3</v>
      </c>
      <c r="C44" s="46">
        <v>93937</v>
      </c>
      <c r="D44" s="47">
        <v>36.58</v>
      </c>
      <c r="E44" s="47">
        <v>2.0660000000000001E-3</v>
      </c>
      <c r="F44" s="46">
        <v>96887</v>
      </c>
      <c r="G44" s="47">
        <v>41.07</v>
      </c>
      <c r="H44" s="48"/>
      <c r="I44" s="28"/>
      <c r="J44" s="36">
        <v>60</v>
      </c>
      <c r="K44" s="37">
        <v>1.4267E-2</v>
      </c>
      <c r="L44" s="37">
        <v>8.6870000000000003E-3</v>
      </c>
      <c r="M44" s="37">
        <f t="shared" si="2"/>
        <v>1.1477000000000001E-2</v>
      </c>
      <c r="N44" s="28"/>
      <c r="O44" s="49"/>
      <c r="P44" s="50"/>
      <c r="Q44" s="13"/>
      <c r="R44" s="28"/>
      <c r="S44" s="40">
        <v>3.354E-2</v>
      </c>
      <c r="T44" s="41">
        <v>0</v>
      </c>
    </row>
    <row r="45" spans="1:20" ht="17.25" customHeight="1">
      <c r="A45" s="46">
        <v>41</v>
      </c>
      <c r="B45" s="47">
        <v>3.9579999999999997E-3</v>
      </c>
      <c r="C45" s="46">
        <v>93582</v>
      </c>
      <c r="D45" s="47">
        <v>35.72</v>
      </c>
      <c r="E45" s="47">
        <v>2.202E-3</v>
      </c>
      <c r="F45" s="46">
        <v>96687</v>
      </c>
      <c r="G45" s="47">
        <v>40.15</v>
      </c>
      <c r="H45" s="48"/>
      <c r="I45" s="28"/>
      <c r="J45" s="36">
        <v>61</v>
      </c>
      <c r="K45" s="37">
        <v>1.5353E-2</v>
      </c>
      <c r="L45" s="37">
        <v>9.4109999999999992E-3</v>
      </c>
      <c r="M45" s="37">
        <f t="shared" si="2"/>
        <v>1.2382000000000001E-2</v>
      </c>
      <c r="N45" s="28"/>
      <c r="O45" s="49"/>
      <c r="P45" s="50"/>
      <c r="Q45" s="13"/>
      <c r="R45" s="28"/>
      <c r="S45" s="40">
        <v>1.5480000000000001E-2</v>
      </c>
      <c r="T45" s="40">
        <v>7.4818753020782974E-2</v>
      </c>
    </row>
    <row r="46" spans="1:20" ht="17.25" customHeight="1">
      <c r="A46" s="46">
        <v>42</v>
      </c>
      <c r="B46" s="47">
        <v>4.1440000000000001E-3</v>
      </c>
      <c r="C46" s="46">
        <v>93211</v>
      </c>
      <c r="D46" s="47">
        <v>34.86</v>
      </c>
      <c r="E46" s="47">
        <v>2.3509999999999998E-3</v>
      </c>
      <c r="F46" s="46">
        <v>96474</v>
      </c>
      <c r="G46" s="47">
        <v>39.24</v>
      </c>
      <c r="H46" s="48"/>
      <c r="I46" s="28"/>
      <c r="J46" s="36">
        <v>62</v>
      </c>
      <c r="K46" s="37">
        <v>1.6483999999999999E-2</v>
      </c>
      <c r="L46" s="37">
        <v>1.0139E-2</v>
      </c>
      <c r="M46" s="37">
        <f t="shared" si="2"/>
        <v>1.33115E-2</v>
      </c>
      <c r="N46" s="28"/>
      <c r="O46" s="49"/>
      <c r="P46" s="50"/>
      <c r="Q46" s="13"/>
      <c r="R46" s="28"/>
      <c r="S46" s="40">
        <v>1.5480000000000001E-2</v>
      </c>
      <c r="T46" s="40">
        <v>7.4818753020782974E-2</v>
      </c>
    </row>
    <row r="47" spans="1:20" ht="17.25" customHeight="1">
      <c r="A47" s="46">
        <v>43</v>
      </c>
      <c r="B47" s="47">
        <v>4.3369999999999997E-3</v>
      </c>
      <c r="C47" s="46">
        <v>92825</v>
      </c>
      <c r="D47" s="46">
        <v>34</v>
      </c>
      <c r="E47" s="47">
        <v>2.4819999999999998E-3</v>
      </c>
      <c r="F47" s="46">
        <v>96247</v>
      </c>
      <c r="G47" s="47">
        <v>38.33</v>
      </c>
      <c r="H47" s="48"/>
      <c r="I47" s="28"/>
      <c r="J47" s="36">
        <v>63</v>
      </c>
      <c r="K47" s="37">
        <v>1.7617000000000001E-2</v>
      </c>
      <c r="L47" s="37">
        <v>1.0848999999999999E-2</v>
      </c>
      <c r="M47" s="37">
        <f t="shared" si="2"/>
        <v>1.4232999999999999E-2</v>
      </c>
      <c r="N47" s="28"/>
      <c r="O47" s="49"/>
      <c r="P47" s="50"/>
      <c r="Q47" s="13"/>
      <c r="R47" s="28"/>
      <c r="S47" s="40">
        <v>1.5480000000000001E-2</v>
      </c>
      <c r="T47" s="40">
        <v>7.4818753020782974E-2</v>
      </c>
    </row>
    <row r="48" spans="1:20" ht="17.25" customHeight="1">
      <c r="A48" s="46">
        <v>44</v>
      </c>
      <c r="B48" s="47">
        <v>4.5399999999999998E-3</v>
      </c>
      <c r="C48" s="46">
        <v>92423</v>
      </c>
      <c r="D48" s="47">
        <v>33.15</v>
      </c>
      <c r="E48" s="47">
        <v>2.6220000000000002E-3</v>
      </c>
      <c r="F48" s="46">
        <v>96008</v>
      </c>
      <c r="G48" s="47">
        <v>37.42</v>
      </c>
      <c r="H48" s="48"/>
      <c r="I48" s="28"/>
      <c r="J48" s="36">
        <v>64</v>
      </c>
      <c r="K48" s="37">
        <v>1.8759000000000001E-2</v>
      </c>
      <c r="L48" s="37">
        <v>1.155E-2</v>
      </c>
      <c r="M48" s="37">
        <f t="shared" si="2"/>
        <v>1.5154500000000001E-2</v>
      </c>
      <c r="N48" s="28"/>
      <c r="O48" s="49"/>
      <c r="P48" s="50"/>
      <c r="Q48" s="13"/>
      <c r="R48" s="28"/>
      <c r="S48" s="40">
        <v>1.5480000000000001E-2</v>
      </c>
      <c r="T48" s="40">
        <v>7.4818753020782974E-2</v>
      </c>
    </row>
    <row r="49" spans="1:20" ht="17.25" customHeight="1">
      <c r="A49" s="46">
        <v>45</v>
      </c>
      <c r="B49" s="47">
        <v>4.7739999999999996E-3</v>
      </c>
      <c r="C49" s="46">
        <v>92003</v>
      </c>
      <c r="D49" s="47">
        <v>32.299999999999997</v>
      </c>
      <c r="E49" s="47">
        <v>2.7889999999999998E-3</v>
      </c>
      <c r="F49" s="46">
        <v>95756</v>
      </c>
      <c r="G49" s="47">
        <v>36.520000000000003</v>
      </c>
      <c r="H49" s="48"/>
      <c r="I49" s="28"/>
      <c r="J49" s="36">
        <v>65</v>
      </c>
      <c r="K49" s="37">
        <v>1.9914000000000001E-2</v>
      </c>
      <c r="L49" s="37">
        <v>1.2215999999999999E-2</v>
      </c>
      <c r="M49" s="37">
        <f t="shared" si="2"/>
        <v>1.6064999999999999E-2</v>
      </c>
      <c r="N49" s="28"/>
      <c r="O49" s="49"/>
      <c r="P49" s="50"/>
      <c r="Q49" s="13"/>
      <c r="R49" s="28"/>
      <c r="S49" s="40">
        <v>1.5480000000000001E-2</v>
      </c>
      <c r="T49" s="40">
        <v>7.4818753020782974E-2</v>
      </c>
    </row>
    <row r="50" spans="1:20" ht="17.25" customHeight="1">
      <c r="A50" s="46">
        <v>46</v>
      </c>
      <c r="B50" s="47">
        <v>5.0639999999999999E-3</v>
      </c>
      <c r="C50" s="46">
        <v>91564</v>
      </c>
      <c r="D50" s="47">
        <v>31.45</v>
      </c>
      <c r="E50" s="47">
        <v>2.9940000000000001E-3</v>
      </c>
      <c r="F50" s="46">
        <v>95489</v>
      </c>
      <c r="G50" s="47">
        <v>35.619999999999997</v>
      </c>
      <c r="H50" s="48"/>
      <c r="I50" s="28"/>
      <c r="J50" s="36">
        <v>66</v>
      </c>
      <c r="K50" s="37">
        <v>2.1104000000000001E-2</v>
      </c>
      <c r="L50" s="37">
        <v>1.2952E-2</v>
      </c>
      <c r="M50" s="37">
        <f t="shared" si="2"/>
        <v>1.7028000000000001E-2</v>
      </c>
      <c r="N50" s="28"/>
      <c r="O50" s="49"/>
      <c r="P50" s="50"/>
      <c r="Q50" s="13"/>
      <c r="R50" s="28"/>
      <c r="S50" s="40">
        <v>1.5480000000000001E-2</v>
      </c>
      <c r="T50" s="40">
        <v>7.4818753020782974E-2</v>
      </c>
    </row>
    <row r="51" spans="1:20" ht="17.25" customHeight="1">
      <c r="A51" s="46">
        <v>47</v>
      </c>
      <c r="B51" s="47">
        <v>5.3990000000000002E-3</v>
      </c>
      <c r="C51" s="46">
        <v>91100</v>
      </c>
      <c r="D51" s="47">
        <v>30.61</v>
      </c>
      <c r="E51" s="47">
        <v>3.2190000000000001E-3</v>
      </c>
      <c r="F51" s="46">
        <v>95203</v>
      </c>
      <c r="G51" s="47">
        <v>34.729999999999997</v>
      </c>
      <c r="H51" s="48"/>
      <c r="I51" s="28"/>
      <c r="J51" s="36">
        <v>67</v>
      </c>
      <c r="K51" s="37">
        <v>2.2422999999999998E-2</v>
      </c>
      <c r="L51" s="37">
        <v>1.3844E-2</v>
      </c>
      <c r="M51" s="37">
        <f t="shared" si="2"/>
        <v>1.81335E-2</v>
      </c>
      <c r="N51" s="28"/>
      <c r="O51" s="49"/>
      <c r="P51" s="50"/>
      <c r="Q51" s="13"/>
      <c r="R51" s="28"/>
      <c r="S51" s="40">
        <v>1.5480000000000001E-2</v>
      </c>
      <c r="T51" s="40">
        <v>7.4818753020782974E-2</v>
      </c>
    </row>
    <row r="52" spans="1:20" ht="17.25" customHeight="1">
      <c r="A52" s="46">
        <v>48</v>
      </c>
      <c r="B52" s="47">
        <v>5.7959999999999999E-3</v>
      </c>
      <c r="C52" s="46">
        <v>90608</v>
      </c>
      <c r="D52" s="47">
        <v>29.77</v>
      </c>
      <c r="E52" s="47">
        <v>3.467E-3</v>
      </c>
      <c r="F52" s="46">
        <v>94897</v>
      </c>
      <c r="G52" s="47">
        <v>33.840000000000003</v>
      </c>
      <c r="H52" s="48"/>
      <c r="I52" s="28"/>
      <c r="J52" s="36">
        <v>68</v>
      </c>
      <c r="K52" s="37">
        <v>2.3847E-2</v>
      </c>
      <c r="L52" s="37">
        <v>1.4862999999999999E-2</v>
      </c>
      <c r="M52" s="37">
        <f t="shared" si="2"/>
        <v>1.9355000000000001E-2</v>
      </c>
      <c r="N52" s="28"/>
      <c r="O52" s="49"/>
      <c r="P52" s="50"/>
      <c r="Q52" s="13"/>
      <c r="R52" s="28"/>
      <c r="S52" s="40">
        <v>1.5480000000000001E-2</v>
      </c>
      <c r="T52" s="40">
        <v>7.4818753020782974E-2</v>
      </c>
    </row>
    <row r="53" spans="1:20" ht="17.25" customHeight="1">
      <c r="A53" s="46">
        <v>49</v>
      </c>
      <c r="B53" s="47">
        <v>6.2139999999999999E-3</v>
      </c>
      <c r="C53" s="46">
        <v>90083</v>
      </c>
      <c r="D53" s="47">
        <v>28.94</v>
      </c>
      <c r="E53" s="47">
        <v>3.7290000000000001E-3</v>
      </c>
      <c r="F53" s="46">
        <v>94568</v>
      </c>
      <c r="G53" s="47">
        <v>32.950000000000003</v>
      </c>
      <c r="H53" s="48"/>
      <c r="I53" s="28"/>
      <c r="J53" s="36">
        <v>69</v>
      </c>
      <c r="K53" s="37">
        <v>2.5357000000000001E-2</v>
      </c>
      <c r="L53" s="37">
        <v>1.6028000000000001E-2</v>
      </c>
      <c r="M53" s="37">
        <f t="shared" si="2"/>
        <v>2.0692500000000003E-2</v>
      </c>
      <c r="N53" s="28"/>
      <c r="O53" s="49"/>
      <c r="P53" s="50"/>
      <c r="Q53" s="13"/>
      <c r="R53" s="28"/>
      <c r="S53" s="40">
        <v>1.5480000000000001E-2</v>
      </c>
      <c r="T53" s="40">
        <v>7.4818753020782974E-2</v>
      </c>
    </row>
    <row r="54" spans="1:20" ht="17.25" customHeight="1">
      <c r="A54" s="46">
        <v>50</v>
      </c>
      <c r="B54" s="47">
        <v>6.6709999999999998E-3</v>
      </c>
      <c r="C54" s="46">
        <v>89523</v>
      </c>
      <c r="D54" s="47">
        <v>28.12</v>
      </c>
      <c r="E54" s="47">
        <v>4.0109999999999998E-3</v>
      </c>
      <c r="F54" s="46">
        <v>94215</v>
      </c>
      <c r="G54" s="47">
        <v>32.07</v>
      </c>
      <c r="H54" s="48"/>
      <c r="I54" s="28"/>
      <c r="J54" s="36">
        <v>70</v>
      </c>
      <c r="K54" s="37">
        <v>2.7050000000000001E-2</v>
      </c>
      <c r="L54" s="37">
        <v>1.7329000000000001E-2</v>
      </c>
      <c r="M54" s="37">
        <f t="shared" si="2"/>
        <v>2.2189500000000001E-2</v>
      </c>
      <c r="N54" s="28"/>
      <c r="O54" s="49"/>
      <c r="P54" s="50"/>
      <c r="Q54" s="13"/>
      <c r="R54" s="28"/>
      <c r="S54" s="40">
        <v>1.5480000000000001E-2</v>
      </c>
      <c r="T54" s="40">
        <v>7.4818753020782974E-2</v>
      </c>
    </row>
    <row r="55" spans="1:20" ht="17.25" customHeight="1">
      <c r="A55" s="46">
        <v>51</v>
      </c>
      <c r="B55" s="47">
        <v>7.1669999999999998E-3</v>
      </c>
      <c r="C55" s="46">
        <v>88926</v>
      </c>
      <c r="D55" s="47">
        <v>27.3</v>
      </c>
      <c r="E55" s="47">
        <v>4.3059999999999999E-3</v>
      </c>
      <c r="F55" s="46">
        <v>93837</v>
      </c>
      <c r="G55" s="47">
        <v>31.2</v>
      </c>
      <c r="H55" s="48"/>
      <c r="I55" s="28"/>
      <c r="J55" s="36">
        <v>71</v>
      </c>
      <c r="K55" s="37">
        <v>2.8969999999999999E-2</v>
      </c>
      <c r="L55" s="37">
        <v>1.8859000000000001E-2</v>
      </c>
      <c r="M55" s="37">
        <f t="shared" si="2"/>
        <v>2.3914499999999998E-2</v>
      </c>
      <c r="N55" s="28"/>
      <c r="O55" s="49"/>
      <c r="P55" s="50"/>
      <c r="Q55" s="13"/>
      <c r="R55" s="28"/>
      <c r="S55" s="40">
        <v>3.9300000000000003E-3</v>
      </c>
      <c r="T55" s="40">
        <v>1.8994683421942968E-2</v>
      </c>
    </row>
    <row r="56" spans="1:20" ht="17.25" customHeight="1">
      <c r="A56" s="46">
        <v>52</v>
      </c>
      <c r="B56" s="47">
        <v>7.7359999999999998E-3</v>
      </c>
      <c r="C56" s="46">
        <v>88289</v>
      </c>
      <c r="D56" s="47">
        <v>26.5</v>
      </c>
      <c r="E56" s="47">
        <v>4.6340000000000001E-3</v>
      </c>
      <c r="F56" s="46">
        <v>93433</v>
      </c>
      <c r="G56" s="47">
        <v>30.33</v>
      </c>
      <c r="H56" s="48"/>
      <c r="I56" s="28"/>
      <c r="J56" s="36">
        <v>72</v>
      </c>
      <c r="K56" s="37">
        <v>3.1188E-2</v>
      </c>
      <c r="L56" s="37">
        <v>2.0608999999999999E-2</v>
      </c>
      <c r="M56" s="37">
        <f t="shared" si="2"/>
        <v>2.5898499999999998E-2</v>
      </c>
      <c r="N56" s="28"/>
      <c r="O56" s="49"/>
      <c r="P56" s="50"/>
      <c r="Q56" s="13"/>
      <c r="R56" s="28"/>
      <c r="S56" s="40">
        <v>3.9300000000000003E-3</v>
      </c>
      <c r="T56" s="40">
        <v>1.8994683421942968E-2</v>
      </c>
    </row>
    <row r="57" spans="1:20" ht="17.25" customHeight="1">
      <c r="A57" s="46">
        <v>53</v>
      </c>
      <c r="B57" s="47">
        <v>8.3510000000000008E-3</v>
      </c>
      <c r="C57" s="46">
        <v>87606</v>
      </c>
      <c r="D57" s="47">
        <v>25.7</v>
      </c>
      <c r="E57" s="47">
        <v>4.9810000000000002E-3</v>
      </c>
      <c r="F57" s="46">
        <v>93000</v>
      </c>
      <c r="G57" s="47">
        <v>29.47</v>
      </c>
      <c r="H57" s="48"/>
      <c r="I57" s="28"/>
      <c r="J57" s="36">
        <v>73</v>
      </c>
      <c r="K57" s="37">
        <v>3.3753999999999999E-2</v>
      </c>
      <c r="L57" s="37">
        <v>2.2620000000000001E-2</v>
      </c>
      <c r="M57" s="37">
        <f t="shared" si="2"/>
        <v>2.8187E-2</v>
      </c>
      <c r="N57" s="28"/>
      <c r="O57" s="49"/>
      <c r="P57" s="50"/>
      <c r="Q57" s="13"/>
      <c r="R57" s="28"/>
      <c r="S57" s="40">
        <v>3.9300000000000003E-3</v>
      </c>
      <c r="T57" s="40">
        <v>1.8994683421942968E-2</v>
      </c>
    </row>
    <row r="58" spans="1:20" ht="17.25" customHeight="1">
      <c r="A58" s="46">
        <v>54</v>
      </c>
      <c r="B58" s="47">
        <v>9.0349999999999996E-3</v>
      </c>
      <c r="C58" s="46">
        <v>86874</v>
      </c>
      <c r="D58" s="47">
        <v>24.91</v>
      </c>
      <c r="E58" s="47">
        <v>5.3699999999999998E-3</v>
      </c>
      <c r="F58" s="46">
        <v>92537</v>
      </c>
      <c r="G58" s="47">
        <v>28.62</v>
      </c>
      <c r="H58" s="48"/>
      <c r="I58" s="28"/>
      <c r="J58" s="36">
        <v>74</v>
      </c>
      <c r="K58" s="37">
        <v>3.6747000000000002E-2</v>
      </c>
      <c r="L58" s="37">
        <v>2.4958000000000001E-2</v>
      </c>
      <c r="M58" s="37">
        <f t="shared" si="2"/>
        <v>3.0852500000000001E-2</v>
      </c>
      <c r="N58" s="28"/>
      <c r="O58" s="49"/>
      <c r="P58" s="50"/>
      <c r="Q58" s="13"/>
      <c r="R58" s="28"/>
      <c r="S58" s="40">
        <v>3.9300000000000003E-3</v>
      </c>
      <c r="T58" s="40">
        <v>1.8994683421942968E-2</v>
      </c>
    </row>
    <row r="59" spans="1:20" ht="17.25" customHeight="1">
      <c r="A59" s="46">
        <v>55</v>
      </c>
      <c r="B59" s="47">
        <v>9.7699999999999992E-3</v>
      </c>
      <c r="C59" s="46">
        <v>86089</v>
      </c>
      <c r="D59" s="47">
        <v>24.14</v>
      </c>
      <c r="E59" s="47">
        <v>5.8310000000000002E-3</v>
      </c>
      <c r="F59" s="46">
        <v>92040</v>
      </c>
      <c r="G59" s="47">
        <v>27.77</v>
      </c>
      <c r="H59" s="48"/>
      <c r="I59" s="28"/>
      <c r="J59" s="36">
        <v>75</v>
      </c>
      <c r="K59" s="37">
        <v>4.0563000000000002E-2</v>
      </c>
      <c r="L59" s="37">
        <v>2.7906E-2</v>
      </c>
      <c r="M59" s="37">
        <f t="shared" si="2"/>
        <v>3.4234500000000001E-2</v>
      </c>
      <c r="N59" s="28"/>
      <c r="O59" s="49"/>
      <c r="P59" s="50"/>
      <c r="Q59" s="13"/>
      <c r="R59" s="28"/>
      <c r="S59" s="40">
        <v>3.9300000000000003E-3</v>
      </c>
      <c r="T59" s="40">
        <v>1.8994683421942968E-2</v>
      </c>
    </row>
    <row r="60" spans="1:20" ht="17.25" customHeight="1">
      <c r="A60" s="46">
        <v>56</v>
      </c>
      <c r="B60" s="47">
        <v>1.0567E-2</v>
      </c>
      <c r="C60" s="46">
        <v>85248</v>
      </c>
      <c r="D60" s="47">
        <v>23.37</v>
      </c>
      <c r="E60" s="47">
        <v>6.326E-3</v>
      </c>
      <c r="F60" s="46">
        <v>91503</v>
      </c>
      <c r="G60" s="47">
        <v>26.93</v>
      </c>
      <c r="H60" s="48"/>
      <c r="I60" s="28"/>
      <c r="J60" s="36">
        <v>76</v>
      </c>
      <c r="K60" s="37">
        <v>4.4308E-2</v>
      </c>
      <c r="L60" s="37">
        <v>3.0925000000000001E-2</v>
      </c>
      <c r="M60" s="37">
        <f t="shared" si="2"/>
        <v>3.7616499999999997E-2</v>
      </c>
      <c r="N60" s="28"/>
      <c r="O60" s="49"/>
      <c r="P60" s="50"/>
      <c r="Q60" s="13"/>
      <c r="R60" s="28"/>
      <c r="S60" s="40">
        <v>3.9300000000000003E-3</v>
      </c>
      <c r="T60" s="40">
        <v>1.8994683421942968E-2</v>
      </c>
    </row>
    <row r="61" spans="1:20" ht="17.25" customHeight="1">
      <c r="A61" s="46">
        <v>57</v>
      </c>
      <c r="B61" s="47">
        <v>1.1398E-2</v>
      </c>
      <c r="C61" s="46">
        <v>84347</v>
      </c>
      <c r="D61" s="47">
        <v>22.61</v>
      </c>
      <c r="E61" s="47">
        <v>6.8370000000000002E-3</v>
      </c>
      <c r="F61" s="46">
        <v>90924</v>
      </c>
      <c r="G61" s="47">
        <v>26.1</v>
      </c>
      <c r="H61" s="48"/>
      <c r="I61" s="28"/>
      <c r="J61" s="36">
        <v>77</v>
      </c>
      <c r="K61" s="37">
        <v>4.8497999999999999E-2</v>
      </c>
      <c r="L61" s="37">
        <v>3.4139999999999997E-2</v>
      </c>
      <c r="M61" s="37">
        <f t="shared" si="2"/>
        <v>4.1318999999999995E-2</v>
      </c>
      <c r="N61" s="28"/>
      <c r="O61" s="49"/>
      <c r="P61" s="50"/>
      <c r="Q61" s="13"/>
      <c r="R61" s="28"/>
      <c r="S61" s="40">
        <v>3.9300000000000003E-3</v>
      </c>
      <c r="T61" s="40">
        <v>1.8994683421942968E-2</v>
      </c>
    </row>
    <row r="62" spans="1:20" ht="17.25" customHeight="1">
      <c r="A62" s="46">
        <v>58</v>
      </c>
      <c r="B62" s="47">
        <v>1.2291E-2</v>
      </c>
      <c r="C62" s="46">
        <v>83386</v>
      </c>
      <c r="D62" s="47">
        <v>21.87</v>
      </c>
      <c r="E62" s="47">
        <v>7.3990000000000002E-3</v>
      </c>
      <c r="F62" s="46">
        <v>90303</v>
      </c>
      <c r="G62" s="47">
        <v>25.27</v>
      </c>
      <c r="H62" s="48"/>
      <c r="I62" s="28"/>
      <c r="J62" s="36">
        <v>78</v>
      </c>
      <c r="K62" s="37">
        <v>5.3228999999999999E-2</v>
      </c>
      <c r="L62" s="37">
        <v>3.7620000000000001E-2</v>
      </c>
      <c r="M62" s="37">
        <f t="shared" si="2"/>
        <v>4.54245E-2</v>
      </c>
      <c r="N62" s="28"/>
      <c r="O62" s="49"/>
      <c r="P62" s="50"/>
      <c r="Q62" s="13"/>
      <c r="R62" s="28"/>
      <c r="S62" s="40">
        <v>3.9300000000000003E-3</v>
      </c>
      <c r="T62" s="40">
        <v>1.8994683421942968E-2</v>
      </c>
    </row>
    <row r="63" spans="1:20" ht="17.25" customHeight="1">
      <c r="A63" s="46">
        <v>59</v>
      </c>
      <c r="B63" s="47">
        <v>1.3224E-2</v>
      </c>
      <c r="C63" s="46">
        <v>82361</v>
      </c>
      <c r="D63" s="47">
        <v>21.13</v>
      </c>
      <c r="E63" s="47">
        <v>8.0330000000000002E-3</v>
      </c>
      <c r="F63" s="46">
        <v>89635</v>
      </c>
      <c r="G63" s="47">
        <v>24.46</v>
      </c>
      <c r="H63" s="48"/>
      <c r="I63" s="28"/>
      <c r="J63" s="36">
        <v>79</v>
      </c>
      <c r="K63" s="37">
        <v>5.8777999999999997E-2</v>
      </c>
      <c r="L63" s="37">
        <v>4.1724999999999998E-2</v>
      </c>
      <c r="M63" s="37">
        <f t="shared" si="2"/>
        <v>5.0251499999999998E-2</v>
      </c>
      <c r="N63" s="28"/>
      <c r="O63" s="49"/>
      <c r="P63" s="50"/>
      <c r="Q63" s="13"/>
      <c r="R63" s="28"/>
      <c r="S63" s="40">
        <v>3.9300000000000003E-3</v>
      </c>
      <c r="T63" s="40">
        <v>1.8994683421942968E-2</v>
      </c>
    </row>
    <row r="64" spans="1:20" ht="17.25" customHeight="1">
      <c r="A64" s="46">
        <v>60</v>
      </c>
      <c r="B64" s="47">
        <v>1.4267E-2</v>
      </c>
      <c r="C64" s="46">
        <v>81272</v>
      </c>
      <c r="D64" s="47">
        <v>20.41</v>
      </c>
      <c r="E64" s="47">
        <v>8.6870000000000003E-3</v>
      </c>
      <c r="F64" s="46">
        <v>88915</v>
      </c>
      <c r="G64" s="47">
        <v>23.65</v>
      </c>
      <c r="H64" s="48"/>
      <c r="I64" s="28"/>
      <c r="J64" s="36">
        <v>80</v>
      </c>
      <c r="K64" s="37">
        <v>6.4616999999999994E-2</v>
      </c>
      <c r="L64" s="37">
        <v>4.6323999999999997E-2</v>
      </c>
      <c r="M64" s="37">
        <f t="shared" si="2"/>
        <v>5.5470499999999992E-2</v>
      </c>
      <c r="N64" s="28"/>
      <c r="O64" s="49"/>
      <c r="P64" s="50"/>
      <c r="Q64" s="13"/>
      <c r="R64" s="28"/>
      <c r="S64" s="40">
        <v>3.9300000000000003E-3</v>
      </c>
      <c r="T64" s="40">
        <v>1.8994683421942968E-2</v>
      </c>
    </row>
    <row r="65" spans="1:20" ht="17.25" customHeight="1">
      <c r="A65" s="46">
        <v>61</v>
      </c>
      <c r="B65" s="47">
        <v>1.5353E-2</v>
      </c>
      <c r="C65" s="46">
        <v>80112</v>
      </c>
      <c r="D65" s="47">
        <v>19.7</v>
      </c>
      <c r="E65" s="47">
        <v>9.4109999999999992E-3</v>
      </c>
      <c r="F65" s="46">
        <v>88142</v>
      </c>
      <c r="G65" s="47">
        <v>22.86</v>
      </c>
      <c r="H65" s="48"/>
      <c r="I65" s="28"/>
      <c r="J65" s="36">
        <v>81</v>
      </c>
      <c r="K65" s="37">
        <v>7.0946999999999996E-2</v>
      </c>
      <c r="L65" s="37">
        <v>5.1333999999999998E-2</v>
      </c>
      <c r="M65" s="37">
        <f t="shared" si="2"/>
        <v>6.11405E-2</v>
      </c>
      <c r="N65" s="28"/>
      <c r="O65" s="49"/>
      <c r="P65" s="50"/>
      <c r="Q65" s="13"/>
      <c r="R65" s="28"/>
      <c r="S65" s="40">
        <v>1.1299999999999999E-3</v>
      </c>
      <c r="T65" s="40">
        <v>5.4615756404059928E-3</v>
      </c>
    </row>
    <row r="66" spans="1:20" ht="17.25" customHeight="1">
      <c r="A66" s="46">
        <v>62</v>
      </c>
      <c r="B66" s="47">
        <v>1.6483999999999999E-2</v>
      </c>
      <c r="C66" s="46">
        <v>78882</v>
      </c>
      <c r="D66" s="46">
        <v>19</v>
      </c>
      <c r="E66" s="47">
        <v>1.0139E-2</v>
      </c>
      <c r="F66" s="46">
        <v>87313</v>
      </c>
      <c r="G66" s="47">
        <v>22.07</v>
      </c>
      <c r="H66" s="48"/>
      <c r="I66" s="28"/>
      <c r="J66" s="36">
        <v>82</v>
      </c>
      <c r="K66" s="37">
        <v>7.7834E-2</v>
      </c>
      <c r="L66" s="37">
        <v>5.6911000000000003E-2</v>
      </c>
      <c r="M66" s="37">
        <f t="shared" ref="M66:M84" si="3">AVERAGE(K66:L66)</f>
        <v>6.7372500000000002E-2</v>
      </c>
      <c r="N66" s="28"/>
      <c r="O66" s="49"/>
      <c r="P66" s="50"/>
      <c r="Q66" s="13"/>
      <c r="R66" s="28"/>
      <c r="S66" s="40">
        <v>1.1299999999999999E-3</v>
      </c>
      <c r="T66" s="40">
        <v>5.4615756404059928E-3</v>
      </c>
    </row>
    <row r="67" spans="1:20" ht="17.25" customHeight="1">
      <c r="A67" s="46">
        <v>63</v>
      </c>
      <c r="B67" s="47">
        <v>1.7617000000000001E-2</v>
      </c>
      <c r="C67" s="46">
        <v>77582</v>
      </c>
      <c r="D67" s="47">
        <v>18.309999999999999</v>
      </c>
      <c r="E67" s="47">
        <v>1.0848999999999999E-2</v>
      </c>
      <c r="F67" s="46">
        <v>86427</v>
      </c>
      <c r="G67" s="47">
        <v>21.29</v>
      </c>
      <c r="H67" s="48"/>
      <c r="I67" s="28"/>
      <c r="J67" s="36">
        <v>83</v>
      </c>
      <c r="K67" s="37">
        <v>8.5685999999999998E-2</v>
      </c>
      <c r="L67" s="37">
        <v>6.3279000000000002E-2</v>
      </c>
      <c r="M67" s="37">
        <f t="shared" si="3"/>
        <v>7.4482500000000007E-2</v>
      </c>
      <c r="N67" s="28"/>
      <c r="O67" s="49"/>
      <c r="P67" s="50"/>
      <c r="Q67" s="13"/>
      <c r="R67" s="28"/>
      <c r="S67" s="40">
        <v>1.1299999999999999E-3</v>
      </c>
      <c r="T67" s="40">
        <v>5.4615756404059928E-3</v>
      </c>
    </row>
    <row r="68" spans="1:20" ht="17.25" customHeight="1">
      <c r="A68" s="46">
        <v>64</v>
      </c>
      <c r="B68" s="47">
        <v>1.8759000000000001E-2</v>
      </c>
      <c r="C68" s="46">
        <v>76215</v>
      </c>
      <c r="D68" s="47">
        <v>17.63</v>
      </c>
      <c r="E68" s="47">
        <v>1.155E-2</v>
      </c>
      <c r="F68" s="46">
        <v>85490</v>
      </c>
      <c r="G68" s="47">
        <v>20.52</v>
      </c>
      <c r="H68" s="48"/>
      <c r="I68" s="28"/>
      <c r="J68" s="36">
        <v>84</v>
      </c>
      <c r="K68" s="37">
        <v>9.4809000000000004E-2</v>
      </c>
      <c r="L68" s="37">
        <v>7.0704000000000003E-2</v>
      </c>
      <c r="M68" s="37">
        <f t="shared" si="3"/>
        <v>8.2756500000000011E-2</v>
      </c>
      <c r="N68" s="28"/>
      <c r="O68" s="49"/>
      <c r="P68" s="50"/>
      <c r="Q68" s="13"/>
      <c r="R68" s="28"/>
      <c r="S68" s="40">
        <v>1.1299999999999999E-3</v>
      </c>
      <c r="T68" s="40">
        <v>5.4615756404059928E-3</v>
      </c>
    </row>
    <row r="69" spans="1:20" ht="17.25" customHeight="1">
      <c r="A69" s="46">
        <v>65</v>
      </c>
      <c r="B69" s="47">
        <v>1.9914000000000001E-2</v>
      </c>
      <c r="C69" s="46">
        <v>74786</v>
      </c>
      <c r="D69" s="47">
        <v>16.95</v>
      </c>
      <c r="E69" s="47">
        <v>1.2215999999999999E-2</v>
      </c>
      <c r="F69" s="46">
        <v>84502</v>
      </c>
      <c r="G69" s="47">
        <v>19.75</v>
      </c>
      <c r="H69" s="48"/>
      <c r="I69" s="28"/>
      <c r="J69" s="36">
        <v>85</v>
      </c>
      <c r="K69" s="37">
        <v>0.10509</v>
      </c>
      <c r="L69" s="37">
        <v>7.9184000000000004E-2</v>
      </c>
      <c r="M69" s="37">
        <f t="shared" si="3"/>
        <v>9.2136999999999997E-2</v>
      </c>
      <c r="N69" s="28"/>
      <c r="O69" s="49"/>
      <c r="P69" s="50"/>
      <c r="Q69" s="13"/>
      <c r="R69" s="28"/>
      <c r="S69" s="40">
        <v>1.1299999999999999E-3</v>
      </c>
      <c r="T69" s="40">
        <v>5.4615756404059928E-3</v>
      </c>
    </row>
    <row r="70" spans="1:20" ht="17.25" customHeight="1">
      <c r="A70" s="46">
        <v>66</v>
      </c>
      <c r="B70" s="47">
        <v>2.1104000000000001E-2</v>
      </c>
      <c r="C70" s="46">
        <v>73296</v>
      </c>
      <c r="D70" s="47">
        <v>16.29</v>
      </c>
      <c r="E70" s="47">
        <v>1.2952E-2</v>
      </c>
      <c r="F70" s="46">
        <v>83470</v>
      </c>
      <c r="G70" s="47">
        <v>18.989999999999998</v>
      </c>
      <c r="H70" s="48"/>
      <c r="I70" s="28"/>
      <c r="J70" s="36">
        <v>86</v>
      </c>
      <c r="K70" s="37">
        <v>0.116592</v>
      </c>
      <c r="L70" s="37">
        <v>8.8696999999999998E-2</v>
      </c>
      <c r="M70" s="37">
        <f t="shared" si="3"/>
        <v>0.1026445</v>
      </c>
      <c r="N70" s="28"/>
      <c r="O70" s="49"/>
      <c r="P70" s="50"/>
      <c r="Q70" s="13"/>
      <c r="R70" s="28"/>
      <c r="S70" s="40">
        <v>1.1299999999999999E-3</v>
      </c>
      <c r="T70" s="40">
        <v>5.4615756404059928E-3</v>
      </c>
    </row>
    <row r="71" spans="1:20" ht="17.25" customHeight="1">
      <c r="A71" s="46">
        <v>67</v>
      </c>
      <c r="B71" s="47">
        <v>2.2422999999999998E-2</v>
      </c>
      <c r="C71" s="46">
        <v>71749</v>
      </c>
      <c r="D71" s="47">
        <v>15.63</v>
      </c>
      <c r="E71" s="47">
        <v>1.3844E-2</v>
      </c>
      <c r="F71" s="46">
        <v>82389</v>
      </c>
      <c r="G71" s="47">
        <v>18.23</v>
      </c>
      <c r="H71" s="48"/>
      <c r="I71" s="28"/>
      <c r="J71" s="36">
        <v>87</v>
      </c>
      <c r="K71" s="37">
        <v>0.129306</v>
      </c>
      <c r="L71" s="37">
        <v>9.9239999999999995E-2</v>
      </c>
      <c r="M71" s="37">
        <f t="shared" si="3"/>
        <v>0.114273</v>
      </c>
      <c r="N71" s="28"/>
      <c r="O71" s="49"/>
      <c r="P71" s="50"/>
      <c r="Q71" s="13"/>
      <c r="R71" s="28"/>
      <c r="S71" s="40">
        <v>1.1299999999999999E-3</v>
      </c>
      <c r="T71" s="40">
        <v>5.4615756404059928E-3</v>
      </c>
    </row>
    <row r="72" spans="1:20" ht="17.25" customHeight="1">
      <c r="A72" s="46">
        <v>68</v>
      </c>
      <c r="B72" s="47">
        <v>2.3847E-2</v>
      </c>
      <c r="C72" s="46">
        <v>70141</v>
      </c>
      <c r="D72" s="47">
        <v>14.98</v>
      </c>
      <c r="E72" s="47">
        <v>1.4862999999999999E-2</v>
      </c>
      <c r="F72" s="46">
        <v>81248</v>
      </c>
      <c r="G72" s="47">
        <v>17.48</v>
      </c>
      <c r="H72" s="48"/>
      <c r="I72" s="28"/>
      <c r="J72" s="36">
        <v>88</v>
      </c>
      <c r="K72" s="37">
        <v>0.142732</v>
      </c>
      <c r="L72" s="37">
        <v>0.11047999999999999</v>
      </c>
      <c r="M72" s="37">
        <f t="shared" si="3"/>
        <v>0.126606</v>
      </c>
      <c r="N72" s="28"/>
      <c r="O72" s="49"/>
      <c r="P72" s="50"/>
      <c r="Q72" s="13"/>
      <c r="R72" s="28"/>
      <c r="S72" s="40">
        <v>1.1299999999999999E-3</v>
      </c>
      <c r="T72" s="40">
        <v>5.4615756404059928E-3</v>
      </c>
    </row>
    <row r="73" spans="1:20" ht="17.25" customHeight="1">
      <c r="A73" s="46">
        <v>69</v>
      </c>
      <c r="B73" s="47">
        <v>2.5357000000000001E-2</v>
      </c>
      <c r="C73" s="46">
        <v>68468</v>
      </c>
      <c r="D73" s="47">
        <v>14.33</v>
      </c>
      <c r="E73" s="47">
        <v>1.6028000000000001E-2</v>
      </c>
      <c r="F73" s="46">
        <v>80041</v>
      </c>
      <c r="G73" s="47">
        <v>16.739999999999998</v>
      </c>
      <c r="H73" s="48"/>
      <c r="I73" s="28"/>
      <c r="J73" s="36">
        <v>89</v>
      </c>
      <c r="K73" s="37">
        <v>0.157638</v>
      </c>
      <c r="L73" s="37">
        <v>0.12307800000000001</v>
      </c>
      <c r="M73" s="37">
        <f t="shared" si="3"/>
        <v>0.14035800000000001</v>
      </c>
      <c r="N73" s="28"/>
      <c r="O73" s="49"/>
      <c r="P73" s="50"/>
      <c r="Q73" s="13"/>
      <c r="R73" s="28"/>
      <c r="S73" s="40">
        <v>1.1299999999999999E-3</v>
      </c>
      <c r="T73" s="40">
        <v>5.4615756404059928E-3</v>
      </c>
    </row>
    <row r="74" spans="1:20" ht="17.25" customHeight="1">
      <c r="A74" s="46">
        <v>70</v>
      </c>
      <c r="B74" s="47">
        <v>2.7050000000000001E-2</v>
      </c>
      <c r="C74" s="46">
        <v>66732</v>
      </c>
      <c r="D74" s="47">
        <v>13.69</v>
      </c>
      <c r="E74" s="47">
        <v>1.7329000000000001E-2</v>
      </c>
      <c r="F74" s="46">
        <v>78758</v>
      </c>
      <c r="G74" s="46">
        <v>16</v>
      </c>
      <c r="H74" s="48"/>
      <c r="I74" s="28"/>
      <c r="J74" s="36">
        <v>90</v>
      </c>
      <c r="K74" s="37">
        <v>0.174458</v>
      </c>
      <c r="L74" s="37">
        <v>0.137152</v>
      </c>
      <c r="M74" s="37">
        <f t="shared" si="3"/>
        <v>0.155805</v>
      </c>
      <c r="N74" s="28"/>
      <c r="O74" s="49"/>
      <c r="P74" s="50"/>
      <c r="Q74" s="13"/>
      <c r="R74" s="28"/>
      <c r="S74" s="40">
        <v>1.4999999999999999E-4</v>
      </c>
      <c r="T74" s="40">
        <v>5.4615756404059928E-3</v>
      </c>
    </row>
    <row r="75" spans="1:20" ht="17.25" customHeight="1">
      <c r="A75" s="46">
        <v>71</v>
      </c>
      <c r="B75" s="47">
        <v>2.8969999999999999E-2</v>
      </c>
      <c r="C75" s="46">
        <v>64927</v>
      </c>
      <c r="D75" s="47">
        <v>13.06</v>
      </c>
      <c r="E75" s="47">
        <v>1.8859000000000001E-2</v>
      </c>
      <c r="F75" s="46">
        <v>77393</v>
      </c>
      <c r="G75" s="47">
        <v>15.27</v>
      </c>
      <c r="H75" s="48"/>
      <c r="I75" s="28"/>
      <c r="J75" s="36">
        <v>91</v>
      </c>
      <c r="K75" s="37">
        <v>0.193027</v>
      </c>
      <c r="L75" s="37">
        <v>0.15260499999999999</v>
      </c>
      <c r="M75" s="37">
        <f t="shared" si="3"/>
        <v>0.172816</v>
      </c>
      <c r="N75" s="28"/>
      <c r="O75" s="49"/>
      <c r="P75" s="50"/>
      <c r="Q75" s="13"/>
      <c r="R75" s="28"/>
      <c r="S75" s="40">
        <v>1.4999999999999999E-4</v>
      </c>
      <c r="T75" s="40">
        <v>7.2498791686805225E-4</v>
      </c>
    </row>
    <row r="76" spans="1:20" ht="17.25" customHeight="1">
      <c r="A76" s="46">
        <v>72</v>
      </c>
      <c r="B76" s="47">
        <v>3.1188E-2</v>
      </c>
      <c r="C76" s="46">
        <v>63046</v>
      </c>
      <c r="D76" s="47">
        <v>12.43</v>
      </c>
      <c r="E76" s="47">
        <v>2.0608999999999999E-2</v>
      </c>
      <c r="F76" s="46">
        <v>75934</v>
      </c>
      <c r="G76" s="47">
        <v>14.56</v>
      </c>
      <c r="H76" s="48"/>
      <c r="I76" s="28"/>
      <c r="J76" s="36">
        <v>92</v>
      </c>
      <c r="K76" s="37">
        <v>0.21293000000000001</v>
      </c>
      <c r="L76" s="37">
        <v>0.16949400000000001</v>
      </c>
      <c r="M76" s="37">
        <f t="shared" si="3"/>
        <v>0.19121199999999999</v>
      </c>
      <c r="N76" s="28"/>
      <c r="O76" s="49"/>
      <c r="P76" s="50"/>
      <c r="Q76" s="13"/>
      <c r="R76" s="28"/>
      <c r="S76" s="40">
        <v>1.4999999999999999E-4</v>
      </c>
      <c r="T76" s="40">
        <v>7.2498791686805225E-4</v>
      </c>
    </row>
    <row r="77" spans="1:20" ht="17.25" customHeight="1">
      <c r="A77" s="46">
        <v>73</v>
      </c>
      <c r="B77" s="47">
        <v>3.3753999999999999E-2</v>
      </c>
      <c r="C77" s="46">
        <v>61080</v>
      </c>
      <c r="D77" s="47">
        <v>11.82</v>
      </c>
      <c r="E77" s="47">
        <v>2.2620000000000001E-2</v>
      </c>
      <c r="F77" s="46">
        <v>74369</v>
      </c>
      <c r="G77" s="47">
        <v>13.85</v>
      </c>
      <c r="H77" s="48"/>
      <c r="I77" s="28"/>
      <c r="J77" s="36">
        <v>93</v>
      </c>
      <c r="K77" s="37">
        <v>0.232657</v>
      </c>
      <c r="L77" s="37">
        <v>0.18762300000000001</v>
      </c>
      <c r="M77" s="37">
        <f t="shared" si="3"/>
        <v>0.21013999999999999</v>
      </c>
      <c r="N77" s="28"/>
      <c r="O77" s="49"/>
      <c r="P77" s="50"/>
      <c r="Q77" s="13"/>
      <c r="R77" s="28"/>
      <c r="S77" s="40">
        <v>1.4999999999999999E-4</v>
      </c>
      <c r="T77" s="40">
        <v>7.2498791686805225E-4</v>
      </c>
    </row>
    <row r="78" spans="1:20" ht="17.25" customHeight="1">
      <c r="A78" s="46">
        <v>74</v>
      </c>
      <c r="B78" s="47">
        <v>3.6747000000000002E-2</v>
      </c>
      <c r="C78" s="46">
        <v>59018</v>
      </c>
      <c r="D78" s="47">
        <v>11.21</v>
      </c>
      <c r="E78" s="47">
        <v>2.4958000000000001E-2</v>
      </c>
      <c r="F78" s="46">
        <v>72686</v>
      </c>
      <c r="G78" s="47">
        <v>13.16</v>
      </c>
      <c r="H78" s="48"/>
      <c r="I78" s="28"/>
      <c r="J78" s="36">
        <v>94</v>
      </c>
      <c r="K78" s="37">
        <v>0.25182599999999999</v>
      </c>
      <c r="L78" s="37">
        <v>0.206647</v>
      </c>
      <c r="M78" s="37">
        <f t="shared" si="3"/>
        <v>0.22923650000000001</v>
      </c>
      <c r="N78" s="28"/>
      <c r="O78" s="49"/>
      <c r="P78" s="50"/>
      <c r="Q78" s="13"/>
      <c r="R78" s="28"/>
      <c r="S78" s="40">
        <v>1.4999999999999999E-4</v>
      </c>
      <c r="T78" s="40">
        <v>7.2498791686805225E-4</v>
      </c>
    </row>
    <row r="79" spans="1:20" ht="17.25" customHeight="1">
      <c r="A79" s="46">
        <v>75</v>
      </c>
      <c r="B79" s="47">
        <v>4.0563000000000002E-2</v>
      </c>
      <c r="C79" s="46">
        <v>56849</v>
      </c>
      <c r="D79" s="47">
        <v>10.62</v>
      </c>
      <c r="E79" s="47">
        <v>2.7906E-2</v>
      </c>
      <c r="F79" s="46">
        <v>70872</v>
      </c>
      <c r="G79" s="47">
        <v>12.49</v>
      </c>
      <c r="H79" s="48"/>
      <c r="I79" s="28"/>
      <c r="J79" s="36">
        <v>95</v>
      </c>
      <c r="K79" s="37">
        <v>0.27094299999999999</v>
      </c>
      <c r="L79" s="37">
        <v>0.22589000000000001</v>
      </c>
      <c r="M79" s="37">
        <f t="shared" si="3"/>
        <v>0.24841649999999998</v>
      </c>
      <c r="N79" s="28"/>
      <c r="O79" s="49"/>
      <c r="P79" s="50"/>
      <c r="Q79" s="13"/>
      <c r="R79" s="28"/>
      <c r="S79" s="40">
        <v>1.4999999999999999E-4</v>
      </c>
      <c r="T79" s="40">
        <v>7.2498791686805225E-4</v>
      </c>
    </row>
    <row r="80" spans="1:20" ht="17.25" customHeight="1">
      <c r="A80" s="46">
        <v>76</v>
      </c>
      <c r="B80" s="47">
        <v>4.4308E-2</v>
      </c>
      <c r="C80" s="46">
        <v>54543</v>
      </c>
      <c r="D80" s="47">
        <v>10.050000000000001</v>
      </c>
      <c r="E80" s="47">
        <v>3.0925000000000001E-2</v>
      </c>
      <c r="F80" s="46">
        <v>68895</v>
      </c>
      <c r="G80" s="47">
        <v>11.83</v>
      </c>
      <c r="H80" s="48"/>
      <c r="I80" s="28"/>
      <c r="J80" s="36">
        <v>96</v>
      </c>
      <c r="K80" s="37">
        <v>0.28975600000000001</v>
      </c>
      <c r="L80" s="37">
        <v>0.24505399999999999</v>
      </c>
      <c r="M80" s="37">
        <f t="shared" si="3"/>
        <v>0.267405</v>
      </c>
      <c r="N80" s="28"/>
      <c r="O80" s="49"/>
      <c r="P80" s="50"/>
      <c r="Q80" s="13"/>
      <c r="R80" s="28"/>
      <c r="S80" s="40">
        <v>1.4999999999999999E-4</v>
      </c>
      <c r="T80" s="40">
        <v>7.2498791686805225E-4</v>
      </c>
    </row>
    <row r="81" spans="1:20" ht="17.25" customHeight="1">
      <c r="A81" s="46">
        <v>77</v>
      </c>
      <c r="B81" s="47">
        <v>4.8497999999999999E-2</v>
      </c>
      <c r="C81" s="46">
        <v>52126</v>
      </c>
      <c r="D81" s="47">
        <v>9.49</v>
      </c>
      <c r="E81" s="47">
        <v>3.4139999999999997E-2</v>
      </c>
      <c r="F81" s="46">
        <v>66764</v>
      </c>
      <c r="G81" s="47">
        <v>11.19</v>
      </c>
      <c r="H81" s="48"/>
      <c r="I81" s="28"/>
      <c r="J81" s="36">
        <v>97</v>
      </c>
      <c r="K81" s="37">
        <v>0.30799799999999999</v>
      </c>
      <c r="L81" s="37">
        <v>0.26381500000000002</v>
      </c>
      <c r="M81" s="37">
        <f t="shared" si="3"/>
        <v>0.28590650000000001</v>
      </c>
      <c r="N81" s="28"/>
      <c r="O81" s="49"/>
      <c r="P81" s="50"/>
      <c r="Q81" s="13"/>
      <c r="R81" s="28"/>
      <c r="S81" s="40">
        <v>1.4999999999999999E-4</v>
      </c>
      <c r="T81" s="40">
        <v>7.2498791686805225E-4</v>
      </c>
    </row>
    <row r="82" spans="1:20" ht="17.25" customHeight="1">
      <c r="A82" s="46">
        <v>78</v>
      </c>
      <c r="B82" s="47">
        <v>5.3228999999999999E-2</v>
      </c>
      <c r="C82" s="46">
        <v>49598</v>
      </c>
      <c r="D82" s="47">
        <v>8.9499999999999993</v>
      </c>
      <c r="E82" s="47">
        <v>3.7620000000000001E-2</v>
      </c>
      <c r="F82" s="46">
        <v>64485</v>
      </c>
      <c r="G82" s="47">
        <v>10.57</v>
      </c>
      <c r="H82" s="48"/>
      <c r="I82" s="28"/>
      <c r="J82" s="36">
        <v>98</v>
      </c>
      <c r="K82" s="37">
        <v>0.32539299999999999</v>
      </c>
      <c r="L82" s="37">
        <v>0.28182800000000002</v>
      </c>
      <c r="M82" s="37">
        <f t="shared" si="3"/>
        <v>0.30361050000000001</v>
      </c>
      <c r="N82" s="28"/>
      <c r="O82" s="49"/>
      <c r="P82" s="50"/>
      <c r="Q82" s="13"/>
      <c r="R82" s="28"/>
      <c r="S82" s="40">
        <v>1.4999999999999999E-4</v>
      </c>
      <c r="T82" s="40">
        <v>7.2498791686805225E-4</v>
      </c>
    </row>
    <row r="83" spans="1:20" ht="17.25" customHeight="1">
      <c r="A83" s="46">
        <v>79</v>
      </c>
      <c r="B83" s="47">
        <v>5.8777999999999997E-2</v>
      </c>
      <c r="C83" s="46">
        <v>46958</v>
      </c>
      <c r="D83" s="47">
        <v>8.42</v>
      </c>
      <c r="E83" s="47">
        <v>4.1724999999999998E-2</v>
      </c>
      <c r="F83" s="46">
        <v>62059</v>
      </c>
      <c r="G83" s="47">
        <v>9.9600000000000009</v>
      </c>
      <c r="H83" s="48"/>
      <c r="I83" s="28"/>
      <c r="J83" s="36">
        <v>99</v>
      </c>
      <c r="K83" s="37">
        <v>0.34166200000000002</v>
      </c>
      <c r="L83" s="37">
        <v>0.298738</v>
      </c>
      <c r="M83" s="37">
        <f t="shared" si="3"/>
        <v>0.32020000000000004</v>
      </c>
      <c r="N83" s="28"/>
      <c r="O83" s="49"/>
      <c r="P83" s="50"/>
      <c r="Q83" s="13"/>
      <c r="R83" s="28"/>
      <c r="S83" s="40">
        <v>1.4999999999999999E-4</v>
      </c>
      <c r="T83" s="40">
        <v>7.2498791686805225E-4</v>
      </c>
    </row>
    <row r="84" spans="1:20" ht="17.25" customHeight="1">
      <c r="A84" s="46">
        <v>80</v>
      </c>
      <c r="B84" s="47">
        <v>6.4616999999999994E-2</v>
      </c>
      <c r="C84" s="46">
        <v>44198</v>
      </c>
      <c r="D84" s="47">
        <v>7.92</v>
      </c>
      <c r="E84" s="47">
        <v>4.6323999999999997E-2</v>
      </c>
      <c r="F84" s="46">
        <v>59469</v>
      </c>
      <c r="G84" s="47">
        <v>9.3800000000000008</v>
      </c>
      <c r="H84" s="48"/>
      <c r="I84" s="28"/>
      <c r="J84" s="36">
        <v>100</v>
      </c>
      <c r="K84" s="37">
        <v>0.35874600000000001</v>
      </c>
      <c r="L84" s="37">
        <v>0.316662</v>
      </c>
      <c r="M84" s="37">
        <f t="shared" si="3"/>
        <v>0.337704</v>
      </c>
      <c r="N84" s="28"/>
      <c r="O84" s="49"/>
      <c r="P84" s="50"/>
      <c r="Q84" s="13"/>
      <c r="R84" s="28"/>
      <c r="S84" s="40">
        <v>1.4999999999999999E-4</v>
      </c>
      <c r="T84" s="40">
        <v>7.2498791686805225E-4</v>
      </c>
    </row>
    <row r="85" spans="1:20" ht="17.25" customHeight="1">
      <c r="A85" s="46">
        <v>81</v>
      </c>
      <c r="B85" s="47">
        <v>7.0946999999999996E-2</v>
      </c>
      <c r="C85" s="46">
        <v>41342</v>
      </c>
      <c r="D85" s="47">
        <v>7.43</v>
      </c>
      <c r="E85" s="47">
        <v>5.1333999999999998E-2</v>
      </c>
      <c r="F85" s="46">
        <v>56714</v>
      </c>
      <c r="G85" s="47">
        <v>8.81</v>
      </c>
      <c r="H85" s="48"/>
      <c r="I85" s="28"/>
      <c r="J85" s="12"/>
      <c r="K85" s="37"/>
      <c r="L85" s="37"/>
      <c r="M85" s="51"/>
      <c r="N85" s="28"/>
      <c r="O85" s="49"/>
      <c r="P85" s="50"/>
      <c r="Q85" s="13"/>
      <c r="R85" s="28"/>
      <c r="S85" s="13"/>
      <c r="T85" s="13"/>
    </row>
    <row r="86" spans="1:20" ht="17.25" customHeight="1">
      <c r="A86" s="46">
        <v>82</v>
      </c>
      <c r="B86" s="47">
        <v>7.7834E-2</v>
      </c>
      <c r="C86" s="46">
        <v>38409</v>
      </c>
      <c r="D86" s="47">
        <v>6.96</v>
      </c>
      <c r="E86" s="47">
        <v>5.6911000000000003E-2</v>
      </c>
      <c r="F86" s="46">
        <v>53803</v>
      </c>
      <c r="G86" s="47">
        <v>8.26</v>
      </c>
      <c r="H86" s="48"/>
      <c r="I86" s="28"/>
      <c r="J86" s="12"/>
      <c r="K86" s="37"/>
      <c r="L86" s="37"/>
      <c r="M86" s="51"/>
      <c r="N86" s="28"/>
      <c r="O86" s="49"/>
      <c r="P86" s="50"/>
      <c r="Q86" s="13"/>
      <c r="R86" s="28"/>
      <c r="S86" s="40">
        <f>SUM(S2:S84)</f>
        <v>0.99901600000000002</v>
      </c>
      <c r="T86" s="40">
        <f>SUM(T2:T84)</f>
        <v>0.99999999999999967</v>
      </c>
    </row>
    <row r="87" spans="1:20" ht="17.25" customHeight="1">
      <c r="A87" s="46">
        <v>83</v>
      </c>
      <c r="B87" s="47">
        <v>8.5685999999999998E-2</v>
      </c>
      <c r="C87" s="46">
        <v>35420</v>
      </c>
      <c r="D87" s="47">
        <v>6.5</v>
      </c>
      <c r="E87" s="47">
        <v>6.3279000000000002E-2</v>
      </c>
      <c r="F87" s="46">
        <v>50741</v>
      </c>
      <c r="G87" s="47">
        <v>7.73</v>
      </c>
      <c r="H87" s="48"/>
      <c r="I87" s="28"/>
      <c r="J87" s="12"/>
      <c r="K87" s="37"/>
      <c r="L87" s="37"/>
      <c r="M87" s="51"/>
      <c r="N87" s="28"/>
      <c r="O87" s="49"/>
      <c r="P87" s="50"/>
      <c r="Q87" s="13"/>
      <c r="R87" s="28"/>
      <c r="S87" s="13"/>
      <c r="T87" s="13"/>
    </row>
    <row r="88" spans="1:20" ht="17.25" customHeight="1">
      <c r="A88" s="46">
        <v>84</v>
      </c>
      <c r="B88" s="47">
        <v>9.4809000000000004E-2</v>
      </c>
      <c r="C88" s="46">
        <v>32385</v>
      </c>
      <c r="D88" s="47">
        <v>6.07</v>
      </c>
      <c r="E88" s="47">
        <v>7.0704000000000003E-2</v>
      </c>
      <c r="F88" s="46">
        <v>47530</v>
      </c>
      <c r="G88" s="47">
        <v>7.21</v>
      </c>
      <c r="H88" s="48"/>
      <c r="I88" s="28"/>
      <c r="J88" s="12"/>
      <c r="K88" s="37"/>
      <c r="L88" s="37"/>
      <c r="M88" s="51"/>
      <c r="N88" s="28"/>
      <c r="O88" s="49"/>
      <c r="P88" s="50"/>
      <c r="Q88" s="13"/>
      <c r="R88" s="28"/>
      <c r="S88" s="13"/>
      <c r="T88" s="13"/>
    </row>
    <row r="89" spans="1:20" ht="17.25" customHeight="1">
      <c r="A89" s="46">
        <v>85</v>
      </c>
      <c r="B89" s="47">
        <v>0.10509</v>
      </c>
      <c r="C89" s="46">
        <v>29314</v>
      </c>
      <c r="D89" s="47">
        <v>5.65</v>
      </c>
      <c r="E89" s="47">
        <v>7.9184000000000004E-2</v>
      </c>
      <c r="F89" s="46">
        <v>44170</v>
      </c>
      <c r="G89" s="47">
        <v>6.72</v>
      </c>
      <c r="H89" s="48"/>
      <c r="I89" s="28"/>
      <c r="J89" s="12"/>
      <c r="K89" s="37"/>
      <c r="L89" s="37"/>
      <c r="M89" s="51"/>
      <c r="N89" s="28"/>
      <c r="O89" s="49"/>
      <c r="P89" s="50"/>
      <c r="Q89" s="13"/>
      <c r="R89" s="28"/>
      <c r="S89" s="13"/>
      <c r="T89" s="13"/>
    </row>
    <row r="90" spans="1:20" ht="17.25" customHeight="1">
      <c r="A90" s="46">
        <v>86</v>
      </c>
      <c r="B90" s="47">
        <v>0.116592</v>
      </c>
      <c r="C90" s="46">
        <v>26234</v>
      </c>
      <c r="D90" s="47">
        <v>5.26</v>
      </c>
      <c r="E90" s="47">
        <v>8.8696999999999998E-2</v>
      </c>
      <c r="F90" s="46">
        <v>40672</v>
      </c>
      <c r="G90" s="47">
        <v>6.26</v>
      </c>
      <c r="H90" s="48"/>
      <c r="I90" s="28"/>
      <c r="J90" s="12"/>
      <c r="K90" s="37"/>
      <c r="L90" s="37"/>
      <c r="M90" s="51"/>
      <c r="N90" s="28"/>
      <c r="O90" s="49"/>
      <c r="P90" s="50"/>
      <c r="Q90" s="13"/>
      <c r="R90" s="28"/>
      <c r="S90" s="13"/>
      <c r="T90" s="13"/>
    </row>
    <row r="91" spans="1:20" ht="17.25" customHeight="1">
      <c r="A91" s="46">
        <v>87</v>
      </c>
      <c r="B91" s="47">
        <v>0.129306</v>
      </c>
      <c r="C91" s="46">
        <v>23175</v>
      </c>
      <c r="D91" s="47">
        <v>4.88</v>
      </c>
      <c r="E91" s="47">
        <v>9.9239999999999995E-2</v>
      </c>
      <c r="F91" s="46">
        <v>37065</v>
      </c>
      <c r="G91" s="47">
        <v>5.82</v>
      </c>
      <c r="H91" s="48"/>
      <c r="I91" s="28"/>
      <c r="J91" s="12"/>
      <c r="K91" s="37"/>
      <c r="L91" s="37"/>
      <c r="M91" s="51"/>
      <c r="N91" s="28"/>
      <c r="O91" s="49"/>
      <c r="P91" s="50"/>
      <c r="Q91" s="13"/>
      <c r="R91" s="28"/>
      <c r="S91" s="13"/>
      <c r="T91" s="13"/>
    </row>
    <row r="92" spans="1:20" ht="17.25" customHeight="1">
      <c r="A92" s="46">
        <v>88</v>
      </c>
      <c r="B92" s="47">
        <v>0.142732</v>
      </c>
      <c r="C92" s="46">
        <v>20178</v>
      </c>
      <c r="D92" s="47">
        <v>4.53</v>
      </c>
      <c r="E92" s="47">
        <v>0.11047999999999999</v>
      </c>
      <c r="F92" s="46">
        <v>33386</v>
      </c>
      <c r="G92" s="47">
        <v>5.41</v>
      </c>
      <c r="H92" s="48"/>
      <c r="I92" s="28"/>
      <c r="J92" s="12"/>
      <c r="K92" s="37"/>
      <c r="L92" s="37"/>
      <c r="M92" s="51"/>
      <c r="N92" s="28"/>
      <c r="O92" s="49"/>
      <c r="P92" s="50"/>
      <c r="Q92" s="13"/>
      <c r="R92" s="28"/>
      <c r="S92" s="13"/>
      <c r="T92" s="13"/>
    </row>
    <row r="93" spans="1:20" ht="17.25" customHeight="1">
      <c r="A93" s="46">
        <v>89</v>
      </c>
      <c r="B93" s="47">
        <v>0.157638</v>
      </c>
      <c r="C93" s="46">
        <v>17298</v>
      </c>
      <c r="D93" s="47">
        <v>4.21</v>
      </c>
      <c r="E93" s="47">
        <v>0.12307800000000001</v>
      </c>
      <c r="F93" s="46">
        <v>29698</v>
      </c>
      <c r="G93" s="47">
        <v>5.0199999999999996</v>
      </c>
      <c r="H93" s="48"/>
      <c r="I93" s="28"/>
      <c r="J93" s="12"/>
      <c r="K93" s="37"/>
      <c r="L93" s="37"/>
      <c r="M93" s="51"/>
      <c r="N93" s="28"/>
      <c r="O93" s="49"/>
      <c r="P93" s="50"/>
      <c r="Q93" s="13"/>
      <c r="R93" s="28"/>
      <c r="S93" s="13"/>
      <c r="T93" s="13"/>
    </row>
    <row r="94" spans="1:20" ht="17.25" customHeight="1">
      <c r="A94" s="46">
        <v>90</v>
      </c>
      <c r="B94" s="47">
        <v>0.174458</v>
      </c>
      <c r="C94" s="46">
        <v>14571</v>
      </c>
      <c r="D94" s="47">
        <v>3.9</v>
      </c>
      <c r="E94" s="47">
        <v>0.137152</v>
      </c>
      <c r="F94" s="46">
        <v>26043</v>
      </c>
      <c r="G94" s="47">
        <v>4.6500000000000004</v>
      </c>
      <c r="H94" s="48"/>
      <c r="I94" s="28"/>
      <c r="J94" s="12"/>
      <c r="K94" s="37"/>
      <c r="L94" s="37"/>
      <c r="M94" s="51"/>
      <c r="N94" s="28"/>
      <c r="O94" s="49"/>
      <c r="P94" s="50"/>
      <c r="Q94" s="13"/>
      <c r="R94" s="28"/>
      <c r="S94" s="13"/>
      <c r="T94" s="13"/>
    </row>
    <row r="95" spans="1:20" ht="17.25" customHeight="1">
      <c r="A95" s="46">
        <v>91</v>
      </c>
      <c r="B95" s="47">
        <v>0.193027</v>
      </c>
      <c r="C95" s="46">
        <v>12029</v>
      </c>
      <c r="D95" s="47">
        <v>3.62</v>
      </c>
      <c r="E95" s="47">
        <v>0.15260499999999999</v>
      </c>
      <c r="F95" s="46">
        <v>22471</v>
      </c>
      <c r="G95" s="47">
        <v>4.3099999999999996</v>
      </c>
      <c r="H95" s="48"/>
      <c r="I95" s="28"/>
      <c r="J95" s="12"/>
      <c r="K95" s="37"/>
      <c r="L95" s="37"/>
      <c r="M95" s="51"/>
      <c r="N95" s="28"/>
      <c r="O95" s="49"/>
      <c r="P95" s="50"/>
      <c r="Q95" s="13"/>
      <c r="R95" s="28"/>
      <c r="S95" s="13"/>
      <c r="T95" s="13"/>
    </row>
    <row r="96" spans="1:20" ht="17.25" customHeight="1">
      <c r="A96" s="46">
        <v>92</v>
      </c>
      <c r="B96" s="47">
        <v>0.21293000000000001</v>
      </c>
      <c r="C96" s="46">
        <v>9707</v>
      </c>
      <c r="D96" s="47">
        <v>3.36</v>
      </c>
      <c r="E96" s="47">
        <v>0.16949400000000001</v>
      </c>
      <c r="F96" s="46">
        <v>19042</v>
      </c>
      <c r="G96" s="47">
        <v>3.99</v>
      </c>
      <c r="H96" s="48"/>
      <c r="I96" s="28"/>
      <c r="J96" s="12"/>
      <c r="K96" s="37"/>
      <c r="L96" s="37"/>
      <c r="M96" s="51"/>
      <c r="N96" s="28"/>
      <c r="O96" s="49"/>
      <c r="P96" s="50"/>
      <c r="Q96" s="13"/>
      <c r="R96" s="28"/>
      <c r="S96" s="13"/>
      <c r="T96" s="13"/>
    </row>
    <row r="97" spans="1:20" ht="17.25" customHeight="1">
      <c r="A97" s="46">
        <v>93</v>
      </c>
      <c r="B97" s="47">
        <v>0.232657</v>
      </c>
      <c r="C97" s="46">
        <v>7640</v>
      </c>
      <c r="D97" s="47">
        <v>3.14</v>
      </c>
      <c r="E97" s="47">
        <v>0.18762300000000001</v>
      </c>
      <c r="F97" s="46">
        <v>15814</v>
      </c>
      <c r="G97" s="47">
        <v>3.71</v>
      </c>
      <c r="H97" s="48"/>
      <c r="I97" s="28"/>
      <c r="J97" s="12"/>
      <c r="K97" s="37"/>
      <c r="L97" s="37"/>
      <c r="M97" s="51"/>
      <c r="N97" s="28"/>
      <c r="O97" s="49"/>
      <c r="P97" s="50"/>
      <c r="Q97" s="13"/>
      <c r="R97" s="28"/>
      <c r="S97" s="13"/>
      <c r="T97" s="13"/>
    </row>
    <row r="98" spans="1:20" ht="17.25" customHeight="1">
      <c r="A98" s="46">
        <v>94</v>
      </c>
      <c r="B98" s="47">
        <v>0.25182599999999999</v>
      </c>
      <c r="C98" s="46">
        <v>5863</v>
      </c>
      <c r="D98" s="47">
        <v>2.94</v>
      </c>
      <c r="E98" s="47">
        <v>0.206647</v>
      </c>
      <c r="F98" s="46">
        <v>12847</v>
      </c>
      <c r="G98" s="47">
        <v>3.45</v>
      </c>
      <c r="H98" s="48"/>
      <c r="I98" s="28"/>
      <c r="J98" s="12"/>
      <c r="K98" s="37"/>
      <c r="L98" s="37"/>
      <c r="M98" s="51"/>
      <c r="N98" s="28"/>
      <c r="O98" s="49"/>
      <c r="P98" s="50"/>
      <c r="Q98" s="13"/>
      <c r="R98" s="28"/>
      <c r="S98" s="13"/>
      <c r="T98" s="13"/>
    </row>
    <row r="99" spans="1:20" ht="17.25" customHeight="1">
      <c r="A99" s="46">
        <v>95</v>
      </c>
      <c r="B99" s="47">
        <v>0.27094299999999999</v>
      </c>
      <c r="C99" s="46">
        <v>4386</v>
      </c>
      <c r="D99" s="47">
        <v>2.76</v>
      </c>
      <c r="E99" s="47">
        <v>0.22589000000000001</v>
      </c>
      <c r="F99" s="46">
        <v>10192</v>
      </c>
      <c r="G99" s="47">
        <v>3.22</v>
      </c>
      <c r="H99" s="48"/>
      <c r="I99" s="28"/>
      <c r="J99" s="12"/>
      <c r="K99" s="37"/>
      <c r="L99" s="37"/>
      <c r="M99" s="51"/>
      <c r="N99" s="28"/>
      <c r="O99" s="49"/>
      <c r="P99" s="50"/>
      <c r="Q99" s="13"/>
      <c r="R99" s="28"/>
      <c r="S99" s="13"/>
      <c r="T99" s="13"/>
    </row>
    <row r="100" spans="1:20" ht="17.25" customHeight="1">
      <c r="A100" s="46">
        <v>96</v>
      </c>
      <c r="B100" s="47">
        <v>0.28975600000000001</v>
      </c>
      <c r="C100" s="46">
        <v>3198</v>
      </c>
      <c r="D100" s="47">
        <v>2.6</v>
      </c>
      <c r="E100" s="47">
        <v>0.24505399999999999</v>
      </c>
      <c r="F100" s="46">
        <v>7890</v>
      </c>
      <c r="G100" s="47">
        <v>3.01</v>
      </c>
      <c r="H100" s="48"/>
      <c r="I100" s="28"/>
      <c r="J100" s="12"/>
      <c r="K100" s="37"/>
      <c r="L100" s="37"/>
      <c r="M100" s="51"/>
      <c r="N100" s="28"/>
      <c r="O100" s="49"/>
      <c r="P100" s="50"/>
      <c r="Q100" s="13"/>
      <c r="R100" s="28"/>
      <c r="S100" s="13"/>
      <c r="T100" s="13"/>
    </row>
    <row r="101" spans="1:20" ht="17.25" customHeight="1">
      <c r="A101" s="46">
        <v>97</v>
      </c>
      <c r="B101" s="47">
        <v>0.30799799999999999</v>
      </c>
      <c r="C101" s="46">
        <v>2271</v>
      </c>
      <c r="D101" s="47">
        <v>2.4500000000000002</v>
      </c>
      <c r="E101" s="47">
        <v>0.26381500000000002</v>
      </c>
      <c r="F101" s="46">
        <v>5956</v>
      </c>
      <c r="G101" s="47">
        <v>2.82</v>
      </c>
      <c r="H101" s="48"/>
      <c r="I101" s="28"/>
      <c r="J101" s="12"/>
      <c r="K101" s="37"/>
      <c r="L101" s="37"/>
      <c r="M101" s="51"/>
      <c r="N101" s="28"/>
      <c r="O101" s="49"/>
      <c r="P101" s="50"/>
      <c r="Q101" s="13"/>
      <c r="R101" s="28"/>
      <c r="S101" s="13"/>
      <c r="T101" s="13"/>
    </row>
    <row r="102" spans="1:20" ht="17.25" customHeight="1">
      <c r="A102" s="46">
        <v>98</v>
      </c>
      <c r="B102" s="47">
        <v>0.32539299999999999</v>
      </c>
      <c r="C102" s="46">
        <v>1572</v>
      </c>
      <c r="D102" s="47">
        <v>2.3199999999999998</v>
      </c>
      <c r="E102" s="47">
        <v>0.28182800000000002</v>
      </c>
      <c r="F102" s="46">
        <v>4385</v>
      </c>
      <c r="G102" s="47">
        <v>2.66</v>
      </c>
      <c r="H102" s="48"/>
      <c r="I102" s="28"/>
      <c r="J102" s="12"/>
      <c r="K102" s="37"/>
      <c r="L102" s="37"/>
      <c r="M102" s="51"/>
      <c r="N102" s="28"/>
      <c r="O102" s="49"/>
      <c r="P102" s="50"/>
      <c r="Q102" s="13"/>
      <c r="R102" s="28"/>
      <c r="S102" s="13"/>
      <c r="T102" s="13"/>
    </row>
    <row r="103" spans="1:20" ht="17.25" customHeight="1">
      <c r="A103" s="46">
        <v>99</v>
      </c>
      <c r="B103" s="47">
        <v>0.34166200000000002</v>
      </c>
      <c r="C103" s="46">
        <v>1060</v>
      </c>
      <c r="D103" s="47">
        <v>2.2000000000000002</v>
      </c>
      <c r="E103" s="47">
        <v>0.298738</v>
      </c>
      <c r="F103" s="46">
        <v>3149</v>
      </c>
      <c r="G103" s="47">
        <v>2.5</v>
      </c>
      <c r="H103" s="48"/>
      <c r="I103" s="28"/>
      <c r="J103" s="12"/>
      <c r="K103" s="37"/>
      <c r="L103" s="37"/>
      <c r="M103" s="51"/>
      <c r="N103" s="28"/>
      <c r="O103" s="49"/>
      <c r="P103" s="50"/>
      <c r="Q103" s="13"/>
      <c r="R103" s="28"/>
      <c r="S103" s="13"/>
      <c r="T103" s="13"/>
    </row>
    <row r="104" spans="1:20" s="52" customFormat="1" ht="17.25" customHeight="1">
      <c r="A104" s="46">
        <v>100</v>
      </c>
      <c r="B104" s="47">
        <v>0.35874600000000001</v>
      </c>
      <c r="C104" s="46">
        <v>698</v>
      </c>
      <c r="D104" s="47">
        <v>2.09</v>
      </c>
      <c r="E104" s="47">
        <v>0.316662</v>
      </c>
      <c r="F104" s="46">
        <v>2208</v>
      </c>
      <c r="G104" s="47">
        <v>2.35</v>
      </c>
      <c r="H104" s="48"/>
      <c r="I104" s="28"/>
      <c r="J104" s="53"/>
      <c r="K104" s="54"/>
      <c r="L104" s="54"/>
      <c r="M104" s="54"/>
      <c r="N104" s="28"/>
      <c r="O104" s="28"/>
      <c r="P104" s="55"/>
      <c r="Q104" s="56"/>
      <c r="R104" s="28"/>
      <c r="S104" s="56"/>
      <c r="T104" s="56"/>
    </row>
    <row r="105" spans="1:20" s="52" customFormat="1" ht="17.25" customHeight="1">
      <c r="A105" s="46">
        <v>101</v>
      </c>
      <c r="B105" s="47">
        <v>0.37668299999999999</v>
      </c>
      <c r="C105" s="46">
        <v>448</v>
      </c>
      <c r="D105" s="47">
        <v>1.98</v>
      </c>
      <c r="E105" s="47">
        <v>0.33566200000000002</v>
      </c>
      <c r="F105" s="46">
        <v>1509</v>
      </c>
      <c r="G105" s="47">
        <v>2.21</v>
      </c>
      <c r="H105" s="48"/>
      <c r="I105" s="28"/>
      <c r="J105" s="53"/>
      <c r="K105" s="54"/>
      <c r="L105" s="54"/>
      <c r="M105" s="54"/>
      <c r="N105" s="28"/>
      <c r="O105" s="28"/>
      <c r="P105" s="55"/>
      <c r="Q105" s="56"/>
      <c r="R105" s="28"/>
      <c r="S105" s="56"/>
      <c r="T105" s="56"/>
    </row>
    <row r="106" spans="1:20" s="52" customFormat="1" ht="17.25" customHeight="1">
      <c r="A106" s="46">
        <v>102</v>
      </c>
      <c r="B106" s="47">
        <v>0.39551700000000001</v>
      </c>
      <c r="C106" s="46">
        <v>279</v>
      </c>
      <c r="D106" s="47">
        <v>1.87</v>
      </c>
      <c r="E106" s="47">
        <v>0.35580200000000001</v>
      </c>
      <c r="F106" s="46">
        <v>1003</v>
      </c>
      <c r="G106" s="47">
        <v>2.08</v>
      </c>
      <c r="H106" s="48"/>
      <c r="I106" s="28"/>
      <c r="J106" s="53"/>
      <c r="K106" s="54"/>
      <c r="L106" s="54"/>
      <c r="M106" s="54"/>
      <c r="N106" s="28"/>
      <c r="O106" s="28"/>
      <c r="P106" s="55"/>
      <c r="Q106" s="56"/>
      <c r="R106" s="28"/>
      <c r="S106" s="56"/>
      <c r="T106" s="56"/>
    </row>
    <row r="107" spans="1:20" s="52" customFormat="1" ht="17.25" customHeight="1">
      <c r="A107" s="46">
        <v>103</v>
      </c>
      <c r="B107" s="47">
        <v>0.41529300000000002</v>
      </c>
      <c r="C107" s="46">
        <v>169</v>
      </c>
      <c r="D107" s="47">
        <v>1.77</v>
      </c>
      <c r="E107" s="47">
        <v>0.37714999999999999</v>
      </c>
      <c r="F107" s="46">
        <v>646</v>
      </c>
      <c r="G107" s="47">
        <v>1.95</v>
      </c>
      <c r="H107" s="48"/>
      <c r="I107" s="28"/>
      <c r="J107" s="53"/>
      <c r="K107" s="54"/>
      <c r="L107" s="54"/>
      <c r="M107" s="54"/>
      <c r="N107" s="28"/>
      <c r="O107" s="28"/>
      <c r="P107" s="55"/>
      <c r="Q107" s="56"/>
      <c r="R107" s="28"/>
      <c r="S107" s="56"/>
      <c r="T107" s="56"/>
    </row>
    <row r="108" spans="1:20" s="52" customFormat="1" ht="17.25" customHeight="1">
      <c r="A108" s="46">
        <v>104</v>
      </c>
      <c r="B108" s="47">
        <v>0.436058</v>
      </c>
      <c r="C108" s="46">
        <v>99</v>
      </c>
      <c r="D108" s="47">
        <v>1.67</v>
      </c>
      <c r="E108" s="47">
        <v>0.399779</v>
      </c>
      <c r="F108" s="46">
        <v>402</v>
      </c>
      <c r="G108" s="47">
        <v>1.82</v>
      </c>
      <c r="H108" s="48"/>
      <c r="I108" s="28"/>
      <c r="J108" s="53"/>
      <c r="K108" s="54"/>
      <c r="L108" s="54"/>
      <c r="M108" s="54"/>
      <c r="N108" s="28"/>
      <c r="O108" s="28"/>
      <c r="P108" s="55"/>
      <c r="Q108" s="56"/>
      <c r="R108" s="28"/>
      <c r="S108" s="56"/>
      <c r="T108" s="56"/>
    </row>
    <row r="109" spans="1:20" s="52" customFormat="1" ht="17.25" customHeight="1">
      <c r="A109" s="46">
        <v>105</v>
      </c>
      <c r="B109" s="47">
        <v>0.45785999999999999</v>
      </c>
      <c r="C109" s="46">
        <v>56</v>
      </c>
      <c r="D109" s="47">
        <v>1.58</v>
      </c>
      <c r="E109" s="47">
        <v>0.42376599999999998</v>
      </c>
      <c r="F109" s="46">
        <v>241</v>
      </c>
      <c r="G109" s="47">
        <v>1.71</v>
      </c>
      <c r="H109" s="48"/>
      <c r="I109" s="28"/>
      <c r="J109" s="53"/>
      <c r="K109" s="54"/>
      <c r="L109" s="54"/>
      <c r="M109" s="54"/>
      <c r="N109" s="28"/>
      <c r="O109" s="28"/>
      <c r="P109" s="55"/>
      <c r="Q109" s="56"/>
      <c r="R109" s="28"/>
      <c r="S109" s="56"/>
      <c r="T109" s="56"/>
    </row>
    <row r="110" spans="1:20" s="52" customFormat="1" ht="17.25" customHeight="1">
      <c r="A110" s="46">
        <v>106</v>
      </c>
      <c r="B110" s="47">
        <v>0.48075299999999999</v>
      </c>
      <c r="C110" s="46">
        <v>30</v>
      </c>
      <c r="D110" s="47">
        <v>1.49</v>
      </c>
      <c r="E110" s="47">
        <v>0.44919199999999998</v>
      </c>
      <c r="F110" s="46">
        <v>139</v>
      </c>
      <c r="G110" s="47">
        <v>1.59</v>
      </c>
      <c r="H110" s="48"/>
      <c r="I110" s="28"/>
      <c r="J110" s="53"/>
      <c r="K110" s="54"/>
      <c r="L110" s="54"/>
      <c r="M110" s="54"/>
      <c r="N110" s="28"/>
      <c r="O110" s="28"/>
      <c r="P110" s="55"/>
      <c r="Q110" s="56"/>
      <c r="R110" s="28"/>
      <c r="S110" s="56"/>
      <c r="T110" s="56"/>
    </row>
    <row r="111" spans="1:20" s="52" customFormat="1" ht="17.25" customHeight="1">
      <c r="A111" s="46">
        <v>107</v>
      </c>
      <c r="B111" s="47">
        <v>0.50479099999999999</v>
      </c>
      <c r="C111" s="46">
        <v>16</v>
      </c>
      <c r="D111" s="47">
        <v>1.4</v>
      </c>
      <c r="E111" s="47">
        <v>0.47614299999999998</v>
      </c>
      <c r="F111" s="46">
        <v>77</v>
      </c>
      <c r="G111" s="47">
        <v>1.49</v>
      </c>
      <c r="H111" s="48"/>
      <c r="I111" s="28"/>
      <c r="J111" s="53"/>
      <c r="K111" s="54"/>
      <c r="L111" s="54"/>
      <c r="M111" s="54"/>
      <c r="N111" s="28"/>
      <c r="O111" s="28"/>
      <c r="P111" s="55"/>
      <c r="Q111" s="56"/>
      <c r="R111" s="28"/>
      <c r="S111" s="56"/>
      <c r="T111" s="56"/>
    </row>
    <row r="112" spans="1:20" s="52" customFormat="1" ht="17.25" customHeight="1">
      <c r="A112" s="46">
        <v>108</v>
      </c>
      <c r="B112" s="47">
        <v>0.53003100000000003</v>
      </c>
      <c r="C112" s="46">
        <v>8</v>
      </c>
      <c r="D112" s="47">
        <v>1.32</v>
      </c>
      <c r="E112" s="47">
        <v>0.50471200000000005</v>
      </c>
      <c r="F112" s="46">
        <v>40</v>
      </c>
      <c r="G112" s="47">
        <v>1.39</v>
      </c>
      <c r="H112" s="48"/>
      <c r="I112" s="28"/>
      <c r="J112" s="53"/>
      <c r="K112" s="54"/>
      <c r="L112" s="54"/>
      <c r="M112" s="54"/>
      <c r="N112" s="28"/>
      <c r="O112" s="28"/>
      <c r="P112" s="55"/>
      <c r="Q112" s="56"/>
      <c r="R112" s="28"/>
      <c r="S112" s="56"/>
      <c r="T112" s="56"/>
    </row>
    <row r="113" spans="1:20" s="52" customFormat="1" ht="17.25" customHeight="1">
      <c r="A113" s="46">
        <v>109</v>
      </c>
      <c r="B113" s="47">
        <v>0.55653200000000003</v>
      </c>
      <c r="C113" s="46">
        <v>4</v>
      </c>
      <c r="D113" s="47">
        <v>1.24</v>
      </c>
      <c r="E113" s="47">
        <v>0.53499399999999997</v>
      </c>
      <c r="F113" s="46">
        <v>20</v>
      </c>
      <c r="G113" s="47">
        <v>1.29</v>
      </c>
      <c r="H113" s="48"/>
      <c r="I113" s="28"/>
      <c r="J113" s="53"/>
      <c r="K113" s="54"/>
      <c r="L113" s="54"/>
      <c r="M113" s="54"/>
      <c r="N113" s="28"/>
      <c r="O113" s="28"/>
      <c r="P113" s="55"/>
      <c r="Q113" s="56"/>
      <c r="R113" s="28"/>
      <c r="S113" s="56"/>
      <c r="T113" s="56"/>
    </row>
    <row r="114" spans="1:20" s="52" customFormat="1" ht="17.25" customHeight="1">
      <c r="A114" s="46">
        <v>110</v>
      </c>
      <c r="B114" s="47">
        <v>0.58435899999999996</v>
      </c>
      <c r="C114" s="46">
        <v>2</v>
      </c>
      <c r="D114" s="47">
        <v>1.1599999999999999</v>
      </c>
      <c r="E114" s="47">
        <v>0.56709399999999999</v>
      </c>
      <c r="F114" s="46">
        <v>9</v>
      </c>
      <c r="G114" s="47">
        <v>1.2</v>
      </c>
      <c r="H114" s="48"/>
      <c r="I114" s="28"/>
      <c r="J114" s="53"/>
      <c r="K114" s="54"/>
      <c r="L114" s="54"/>
      <c r="M114" s="54"/>
      <c r="N114" s="28"/>
      <c r="O114" s="28"/>
      <c r="P114" s="55"/>
      <c r="Q114" s="56"/>
      <c r="R114" s="28"/>
      <c r="S114" s="56"/>
      <c r="T114" s="56"/>
    </row>
    <row r="115" spans="1:20" s="52" customFormat="1" ht="17.25" customHeight="1">
      <c r="A115" s="46">
        <v>111</v>
      </c>
      <c r="B115" s="47">
        <v>0.61357700000000004</v>
      </c>
      <c r="C115" s="46">
        <v>1</v>
      </c>
      <c r="D115" s="47">
        <v>1.0900000000000001</v>
      </c>
      <c r="E115" s="47">
        <v>0.60111999999999999</v>
      </c>
      <c r="F115" s="46">
        <v>4</v>
      </c>
      <c r="G115" s="47">
        <v>1.1100000000000001</v>
      </c>
      <c r="H115" s="48"/>
      <c r="I115" s="28"/>
      <c r="J115" s="53"/>
      <c r="K115" s="54"/>
      <c r="L115" s="54"/>
      <c r="M115" s="54"/>
      <c r="N115" s="28"/>
      <c r="O115" s="28"/>
      <c r="P115" s="55"/>
      <c r="Q115" s="56"/>
      <c r="R115" s="28"/>
      <c r="S115" s="56"/>
      <c r="T115" s="56"/>
    </row>
    <row r="116" spans="1:20" s="52" customFormat="1" ht="17.25" customHeight="1">
      <c r="A116" s="46">
        <v>112</v>
      </c>
      <c r="B116" s="47">
        <v>0.64425600000000005</v>
      </c>
      <c r="C116" s="46">
        <v>0</v>
      </c>
      <c r="D116" s="47">
        <v>1.01</v>
      </c>
      <c r="E116" s="47">
        <v>0.63718699999999995</v>
      </c>
      <c r="F116" s="46">
        <v>2</v>
      </c>
      <c r="G116" s="47">
        <v>1.03</v>
      </c>
      <c r="H116" s="48"/>
      <c r="I116" s="28"/>
      <c r="J116" s="53"/>
      <c r="K116" s="54"/>
      <c r="L116" s="54"/>
      <c r="M116" s="54"/>
      <c r="N116" s="28"/>
      <c r="O116" s="28"/>
      <c r="P116" s="55"/>
      <c r="Q116" s="56"/>
      <c r="R116" s="28"/>
      <c r="S116" s="56"/>
      <c r="T116" s="56"/>
    </row>
    <row r="117" spans="1:20" s="52" customFormat="1" ht="17.25" customHeight="1">
      <c r="A117" s="46">
        <v>113</v>
      </c>
      <c r="B117" s="47">
        <v>0.67646799999999996</v>
      </c>
      <c r="C117" s="46">
        <v>0</v>
      </c>
      <c r="D117" s="47">
        <v>0.95</v>
      </c>
      <c r="E117" s="47">
        <v>0.67541799999999996</v>
      </c>
      <c r="F117" s="46">
        <v>1</v>
      </c>
      <c r="G117" s="47">
        <v>0.95</v>
      </c>
      <c r="H117" s="48"/>
      <c r="I117" s="28"/>
      <c r="J117" s="53"/>
      <c r="K117" s="54"/>
      <c r="L117" s="54"/>
      <c r="M117" s="54"/>
      <c r="N117" s="28"/>
      <c r="O117" s="28"/>
      <c r="P117" s="55"/>
      <c r="Q117" s="56"/>
      <c r="R117" s="28"/>
      <c r="S117" s="56"/>
      <c r="T117" s="56"/>
    </row>
    <row r="118" spans="1:20" s="52" customFormat="1" ht="17.25" customHeight="1">
      <c r="A118" s="46">
        <v>114</v>
      </c>
      <c r="B118" s="47">
        <v>0.71029200000000003</v>
      </c>
      <c r="C118" s="46">
        <v>0</v>
      </c>
      <c r="D118" s="47">
        <v>0.88</v>
      </c>
      <c r="E118" s="47">
        <v>0.71029200000000003</v>
      </c>
      <c r="F118" s="46">
        <v>0</v>
      </c>
      <c r="G118" s="47">
        <v>0.88</v>
      </c>
      <c r="H118" s="48"/>
      <c r="I118" s="28"/>
      <c r="J118" s="53"/>
      <c r="K118" s="54"/>
      <c r="L118" s="54"/>
      <c r="M118" s="54"/>
      <c r="N118" s="28"/>
      <c r="O118" s="28"/>
      <c r="P118" s="55"/>
      <c r="Q118" s="56"/>
      <c r="R118" s="28"/>
      <c r="S118" s="56"/>
      <c r="T118" s="56"/>
    </row>
    <row r="119" spans="1:20" s="52" customFormat="1" ht="17.25" customHeight="1">
      <c r="A119" s="46">
        <v>115</v>
      </c>
      <c r="B119" s="47">
        <v>0.74580599999999997</v>
      </c>
      <c r="C119" s="46">
        <v>0</v>
      </c>
      <c r="D119" s="47">
        <v>0.82</v>
      </c>
      <c r="E119" s="47">
        <v>0.74580599999999997</v>
      </c>
      <c r="F119" s="46">
        <v>0</v>
      </c>
      <c r="G119" s="47">
        <v>0.82</v>
      </c>
      <c r="H119" s="48"/>
      <c r="I119" s="28"/>
      <c r="J119" s="53"/>
      <c r="K119" s="54"/>
      <c r="L119" s="54"/>
      <c r="M119" s="54"/>
      <c r="N119" s="28"/>
      <c r="O119" s="28"/>
      <c r="P119" s="55"/>
      <c r="Q119" s="56"/>
      <c r="R119" s="28"/>
      <c r="S119" s="56"/>
      <c r="T119" s="56"/>
    </row>
    <row r="120" spans="1:20" s="52" customFormat="1" ht="17.25" customHeight="1">
      <c r="A120" s="46">
        <v>116</v>
      </c>
      <c r="B120" s="47">
        <v>0.78309700000000004</v>
      </c>
      <c r="C120" s="46">
        <v>0</v>
      </c>
      <c r="D120" s="47">
        <v>0.76</v>
      </c>
      <c r="E120" s="47">
        <v>0.78309700000000004</v>
      </c>
      <c r="F120" s="46">
        <v>0</v>
      </c>
      <c r="G120" s="47">
        <v>0.76</v>
      </c>
      <c r="H120" s="48"/>
      <c r="I120" s="28"/>
      <c r="J120" s="53"/>
      <c r="K120" s="54"/>
      <c r="L120" s="54"/>
      <c r="M120" s="54"/>
      <c r="N120" s="28"/>
      <c r="O120" s="28"/>
      <c r="P120" s="55"/>
      <c r="Q120" s="56"/>
      <c r="R120" s="28"/>
      <c r="S120" s="56"/>
      <c r="T120" s="56"/>
    </row>
    <row r="121" spans="1:20" s="52" customFormat="1" ht="17.25" customHeight="1">
      <c r="A121" s="46">
        <v>117</v>
      </c>
      <c r="B121" s="47">
        <v>0.82225099999999995</v>
      </c>
      <c r="C121" s="46">
        <v>0</v>
      </c>
      <c r="D121" s="47">
        <v>0.7</v>
      </c>
      <c r="E121" s="47">
        <v>0.82225099999999995</v>
      </c>
      <c r="F121" s="46">
        <v>0</v>
      </c>
      <c r="G121" s="47">
        <v>0.7</v>
      </c>
      <c r="H121" s="48"/>
      <c r="I121" s="28"/>
      <c r="J121" s="53"/>
      <c r="K121" s="54"/>
      <c r="L121" s="54"/>
      <c r="M121" s="54"/>
      <c r="N121" s="28"/>
      <c r="O121" s="28"/>
      <c r="P121" s="55"/>
      <c r="Q121" s="56"/>
      <c r="R121" s="28"/>
      <c r="S121" s="56"/>
      <c r="T121" s="56"/>
    </row>
    <row r="122" spans="1:20" s="52" customFormat="1" ht="17.25" customHeight="1">
      <c r="A122" s="46">
        <v>118</v>
      </c>
      <c r="B122" s="47">
        <v>0.86336400000000002</v>
      </c>
      <c r="C122" s="46">
        <v>0</v>
      </c>
      <c r="D122" s="47">
        <v>0.65</v>
      </c>
      <c r="E122" s="47">
        <v>0.86336400000000002</v>
      </c>
      <c r="F122" s="46">
        <v>0</v>
      </c>
      <c r="G122" s="47">
        <v>0.65</v>
      </c>
      <c r="H122" s="48"/>
      <c r="I122" s="28"/>
      <c r="J122" s="53"/>
      <c r="K122" s="54"/>
      <c r="L122" s="54"/>
      <c r="M122" s="54"/>
      <c r="N122" s="28"/>
      <c r="O122" s="28"/>
      <c r="P122" s="55"/>
      <c r="Q122" s="56"/>
      <c r="R122" s="28"/>
      <c r="S122" s="56"/>
      <c r="T122" s="56"/>
    </row>
    <row r="123" spans="1:20" s="52" customFormat="1" ht="17.25" customHeight="1">
      <c r="A123" s="46">
        <v>119</v>
      </c>
      <c r="B123" s="47">
        <v>0.906532</v>
      </c>
      <c r="C123" s="46">
        <v>0</v>
      </c>
      <c r="D123" s="47">
        <v>0.6</v>
      </c>
      <c r="E123" s="47">
        <v>0.906532</v>
      </c>
      <c r="F123" s="46">
        <v>0</v>
      </c>
      <c r="G123" s="47">
        <v>0.6</v>
      </c>
      <c r="H123" s="48"/>
      <c r="I123" s="28"/>
      <c r="J123" s="53"/>
      <c r="K123" s="54"/>
      <c r="L123" s="54"/>
      <c r="M123" s="54"/>
      <c r="N123" s="28"/>
      <c r="O123" s="28"/>
      <c r="P123" s="55"/>
      <c r="Q123" s="56"/>
      <c r="R123" s="28"/>
      <c r="S123" s="56"/>
      <c r="T123" s="56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O1" workbookViewId="0">
      <selection activeCell="AE7" sqref="AE7"/>
    </sheetView>
  </sheetViews>
  <sheetFormatPr defaultColWidth="8.85546875" defaultRowHeight="15"/>
  <cols>
    <col min="1" max="1" width="11.42578125" bestFit="1" customWidth="1"/>
    <col min="2" max="8" width="11.42578125" style="15" bestFit="1" customWidth="1"/>
    <col min="9" max="9" width="12.42578125" bestFit="1" customWidth="1"/>
    <col min="10" max="10" width="21.7109375" bestFit="1" customWidth="1"/>
    <col min="11" max="11" width="12.42578125" style="15" bestFit="1" customWidth="1"/>
    <col min="12" max="12" width="12.42578125" bestFit="1" customWidth="1"/>
    <col min="13" max="13" width="18.42578125" bestFit="1" customWidth="1"/>
    <col min="14" max="14" width="12.42578125" style="15" bestFit="1" customWidth="1"/>
    <col min="15" max="15" width="12.42578125" bestFit="1" customWidth="1"/>
    <col min="16" max="17" width="12.42578125" style="15" bestFit="1" customWidth="1"/>
    <col min="18" max="19" width="12.42578125" style="16" bestFit="1" customWidth="1"/>
    <col min="20" max="20" width="12.42578125" bestFit="1" customWidth="1"/>
    <col min="21" max="24" width="12.42578125" style="15" bestFit="1" customWidth="1"/>
    <col min="25" max="26" width="12.42578125" bestFit="1" customWidth="1"/>
    <col min="27" max="28" width="12.42578125" style="16" bestFit="1" customWidth="1"/>
    <col min="29" max="29" width="12.42578125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bestFit="1" customWidth="1"/>
    <col min="36" max="36" width="14.42578125" bestFit="1" customWidth="1"/>
    <col min="37" max="38" width="12.42578125" style="15" bestFit="1" customWidth="1"/>
    <col min="39" max="40" width="12.42578125" style="16" bestFit="1" customWidth="1"/>
    <col min="41" max="41" width="12.42578125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109</v>
      </c>
      <c r="J1" s="18" t="str">
        <f>'FinalTransition-Control'!A11</f>
        <v>MALSD Incidence Rates</v>
      </c>
      <c r="K1" s="12">
        <f>'FinalTransition-Control'!B11</f>
        <v>0</v>
      </c>
      <c r="L1" s="20" t="s">
        <v>109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109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109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109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109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109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0.8882341800000001</v>
      </c>
      <c r="C2" s="8">
        <f>'FinalTransition-Control'!C2</f>
        <v>5.4753199999999997E-3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0.09</v>
      </c>
      <c r="G2" s="8">
        <f>'FinalTransition-Control'!G2</f>
        <v>5.4405000000000009E-3</v>
      </c>
      <c r="H2" s="8">
        <f>'FinalTransition-Control'!H2</f>
        <v>1.085E-2</v>
      </c>
      <c r="J2" t="str">
        <f>'FinalTransition-Control'!A12</f>
        <v>MASLD to HCC</v>
      </c>
      <c r="K2" s="13">
        <f>'FinalTransition-Control'!B12</f>
        <v>5.4753199999999997E-3</v>
      </c>
      <c r="M2" t="str">
        <f>'FinalTransition-Control'!A18</f>
        <v>Rate</v>
      </c>
      <c r="N2" s="13">
        <f>'FinalTransition-Control'!B18</f>
        <v>0.24199999999999999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0.53271000000000002</v>
      </c>
      <c r="S2" s="13">
        <f>'FinalTransition-Control'!D25</f>
        <v>0.53271000000000002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0.79944912099999998</v>
      </c>
      <c r="X2" s="13">
        <f>'FinalTransition-Control'!D40</f>
        <v>0.79944912099999998</v>
      </c>
      <c r="Z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0.83306000000000002</v>
      </c>
      <c r="AH2" s="13">
        <f>FinalRewards!E2</f>
        <v>0.83306000000000002</v>
      </c>
      <c r="AJ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5.4405000000000009E-3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0.51228689799999994</v>
      </c>
      <c r="E3" s="21">
        <f>'FinalTransition-Control'!E3</f>
        <v>0.48771310200000001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t="str">
        <f>'FinalTransition-Control'!A13</f>
        <v>False Positive HCC</v>
      </c>
      <c r="K3" s="13">
        <f>'FinalTransition-Control'!B13</f>
        <v>0.15</v>
      </c>
      <c r="M3" t="str">
        <f>'FinalTransition-Control'!A19</f>
        <v>MALSD to HCC for UD</v>
      </c>
      <c r="N3" s="13">
        <f>'FinalTransition-Control'!B19</f>
        <v>2.2499999999999999E-2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0.20055087899999999</v>
      </c>
      <c r="X3" s="13">
        <f>'FinalTransition-Control'!D41</f>
        <v>0.20055087899999999</v>
      </c>
      <c r="Z3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0.61294000000000004</v>
      </c>
      <c r="AH3" s="13">
        <f>FinalRewards!E3</f>
        <v>0.64806400000000008</v>
      </c>
      <c r="AJ3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5.5470000000000007E-3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0.39298033988368763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0.60701966011631248</v>
      </c>
      <c r="H4" s="11">
        <f>'FinalTransition-Control'!H4</f>
        <v>0</v>
      </c>
      <c r="J4" t="str">
        <f>'FinalTransition-Control'!A14</f>
        <v>MASLD to Death</v>
      </c>
      <c r="K4" s="13">
        <f>'FinalTransition-Control'!B14</f>
        <v>5.4405000000000009E-3</v>
      </c>
      <c r="M4" t="str">
        <f>'FinalTransition-Control'!A20</f>
        <v>MALSD to HCC for non-cirrhotic</v>
      </c>
      <c r="N4" s="13">
        <f>'FinalTransition-Control'!B20</f>
        <v>4.0000000000000003E-5</v>
      </c>
      <c r="P4" s="12"/>
      <c r="Q4" s="12" t="str">
        <f>'FinalTransition-Control'!B27</f>
        <v>Untreated</v>
      </c>
      <c r="R4" s="13">
        <f>'FinalTransition-Control'!C27</f>
        <v>0.46728999999999998</v>
      </c>
      <c r="S4" s="13">
        <f>'FinalTransition-Control'!D27</f>
        <v>0.46728999999999998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87769.070195309207</v>
      </c>
      <c r="AF4" s="13">
        <f>FinalRewards!C4</f>
        <v>80961.026139185546</v>
      </c>
      <c r="AG4" s="13">
        <f>FinalRewards!D4</f>
        <v>0.63265416396379703</v>
      </c>
      <c r="AH4" s="13">
        <f>FinalRewards!E4</f>
        <v>0.66281600041147981</v>
      </c>
      <c r="AJ4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0.4</v>
      </c>
      <c r="AN4" s="13">
        <f>FinalRewards!E14</f>
        <v>0.4</v>
      </c>
      <c r="AP4" s="13">
        <f>ActuarialTables!C4</f>
        <v>5.6215000000000006E-3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0.60939787711976745</v>
      </c>
      <c r="F5" s="11">
        <f>'FinalTransition-Control'!F5</f>
        <v>0</v>
      </c>
      <c r="G5" s="8">
        <f>'FinalTransition-Control'!G5</f>
        <v>0.39060212288023261</v>
      </c>
      <c r="H5" s="11">
        <f>'FinalTransition-Control'!H5</f>
        <v>0</v>
      </c>
      <c r="J5" t="str">
        <f>'FinalTransition-Control'!A15</f>
        <v>MALSD to Cirrhosis</v>
      </c>
      <c r="K5" s="13">
        <f>'FinalTransition-Control'!B15</f>
        <v>1.085E-2</v>
      </c>
      <c r="M5" t="str">
        <f>'FinalTransition-Control'!A21</f>
        <v>MALSD to Death for UD</v>
      </c>
      <c r="N5" s="13">
        <f>'FinalTransition-Control'!B21</f>
        <v>1.7000000000000001E-2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0.53320800000000002</v>
      </c>
      <c r="S5" s="13">
        <f>'FinalTransition-Control'!D28</f>
        <v>0.53320800000000002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0.63069130800000006</v>
      </c>
      <c r="X5" s="13">
        <f>'FinalTransition-Control'!D43</f>
        <v>0.63069130800000006</v>
      </c>
      <c r="AA5" s="13"/>
      <c r="AB5" s="13"/>
      <c r="AD5" s="12" t="str">
        <f>FinalRewards!A5</f>
        <v>Untreated</v>
      </c>
      <c r="AE5" s="12">
        <f>FinalRewards!B5</f>
        <v>59887.545192627593</v>
      </c>
      <c r="AF5" s="12">
        <f>FinalRewards!C5</f>
        <v>55998.456306356944</v>
      </c>
      <c r="AG5" s="13">
        <f>FinalRewards!D5</f>
        <v>0.59417150114192463</v>
      </c>
      <c r="AH5" s="13">
        <f>FinalRewards!E5</f>
        <v>0.63313923950625917</v>
      </c>
      <c r="AK5" s="12"/>
      <c r="AL5" s="12"/>
      <c r="AM5" s="13"/>
      <c r="AN5" s="13"/>
      <c r="AP5" s="13">
        <f>ActuarialTables!C5</f>
        <v>5.7035000000000002E-3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0.97823418000000006</v>
      </c>
      <c r="C6" s="11">
        <f>'FinalTransition-Control'!C6</f>
        <v>5.4753199999999997E-3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5.4405000000000009E-3</v>
      </c>
      <c r="H6" s="11">
        <f>'FinalTransition-Control'!H6</f>
        <v>1.085E-2</v>
      </c>
      <c r="K6" s="13"/>
      <c r="M6" t="str">
        <f>'FinalTransition-Control'!A22</f>
        <v>MALSD to Death for non-cirrhotic</v>
      </c>
      <c r="N6" s="13">
        <f>'FinalTransition-Control'!B22</f>
        <v>1.75E-3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0.36930869199999994</v>
      </c>
      <c r="X6" s="13">
        <f>'FinalTransition-Control'!D44</f>
        <v>0.36930869199999994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0.83306000000000002</v>
      </c>
      <c r="AH6" s="13">
        <f>FinalRewards!E6</f>
        <v>0.83306000000000002</v>
      </c>
      <c r="AK6" s="12"/>
      <c r="AL6" s="12"/>
      <c r="AM6" s="13"/>
      <c r="AN6" s="13"/>
      <c r="AP6" s="13">
        <f>ActuarialTables!C6</f>
        <v>5.7890000000000007E-3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0.46679199999999998</v>
      </c>
      <c r="S7" s="13">
        <f>'FinalTransition-Control'!D30</f>
        <v>0.46679199999999998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5.8715000000000009E-3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0.38858399999999998</v>
      </c>
      <c r="S8" s="13">
        <f>'FinalTransition-Control'!D31</f>
        <v>0.38858399999999998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0.20752042800000003</v>
      </c>
      <c r="X8" s="13">
        <f>'FinalTransition-Control'!D46</f>
        <v>0.20752042800000003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5.9600000000000009E-3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0.79247957199999997</v>
      </c>
      <c r="X9" s="13">
        <f>'FinalTransition-Control'!D47</f>
        <v>0.79247957199999997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6.0505000000000003E-3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0.61141599999999996</v>
      </c>
      <c r="S10" s="13">
        <f>'FinalTransition-Control'!D33</f>
        <v>0.61141599999999996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6.1380000000000002E-3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0.48771310200000001</v>
      </c>
      <c r="S11" s="13">
        <f>'FinalTransition-Control'!D34</f>
        <v>0.50291069639999997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0.60939787711976745</v>
      </c>
      <c r="X11" s="13">
        <f>'FinalTransition-Control'!D49</f>
        <v>0.67138313271889383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6.2269999999999999E-3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0.39060212288023261</v>
      </c>
      <c r="X12" s="13">
        <f>'FinalTransition-Control'!D50</f>
        <v>0.32861686728110623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6.3225E-3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0.51228689799999994</v>
      </c>
      <c r="S13" s="13">
        <f>'FinalTransition-Control'!D36</f>
        <v>0.49708930359999998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6.4224999999999994E-3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6.5204999999999994E-3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6.6189999999999999E-3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6.7194999999999998E-3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6.8135000000000001E-3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6.9010000000000009E-3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6.9905000000000002E-3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7.0819999999999998E-3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7.1885000000000004E-3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7.3155000000000008E-3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7.4555000000000003E-3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7.6045000000000001E-3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7.7614999999999993E-3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7.9289999999999985E-3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8.0909999999999975E-3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8.2624999999999973E-3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8.4629999999999966E-3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8.710499999999996E-3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8.9904999999999968E-3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9.3129999999999966E-3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9.6529999999999967E-3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1.0022499999999997E-2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1.0417999999999997E-2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1.0866499999999996E-2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1.1347499999999996E-2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1.1883999999999995E-2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1.2481999999999997E-2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1.3127999999999996E-2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1.3798999999999997E-2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1.4526499999999996E-2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1.5309999999999995E-2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1.6158499999999999E-2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1.7063499999999999E-2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1.7992999999999999E-2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1.8914499999999997E-2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1.9835999999999999E-2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2.0746499999999998E-2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2.17095E-2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2.2814999999999998E-2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2.4036499999999999E-2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2.5374000000000001E-2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2.6870999999999999E-2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2.8595999999999996E-2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3.0579999999999996E-2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3.2868499999999995E-2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3.5533999999999996E-2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3.8915999999999992E-2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4.2297999999999988E-2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4.6000499999999986E-2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5.0105999999999991E-2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5.4932999999999989E-2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6.0151999999999983E-2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6.5821999999999992E-2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7.2053999999999993E-2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7.9163999999999998E-2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8.7438000000000002E-2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9.6818499999999988E-2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0.10732599999999999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0.11895449999999999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0.1312875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0.14503950000000002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0.1604865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0.1774975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0.1958935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0.2148215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0.23391800000000001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0.25309799999999999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0.27208650000000001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0.29058800000000001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0.30829200000000001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0.32488150000000005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zoomScale="90" zoomScaleNormal="90" workbookViewId="0">
      <selection activeCell="C13" sqref="C13"/>
    </sheetView>
  </sheetViews>
  <sheetFormatPr defaultColWidth="8.85546875"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110</v>
      </c>
      <c r="B1" s="2" t="s">
        <v>111</v>
      </c>
      <c r="C1" s="2" t="s">
        <v>112</v>
      </c>
      <c r="D1" s="3" t="s">
        <v>113</v>
      </c>
      <c r="E1" s="3" t="s">
        <v>114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84">
        <f>B27</f>
        <v>0.83306000000000002</v>
      </c>
      <c r="E2" s="181">
        <f>B27</f>
        <v>0.83306000000000002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82">
        <f>SUMPRODUCT(D12:D14,'FinalTransition-Control'!B65:B67)</f>
        <v>0.61294000000000004</v>
      </c>
      <c r="E3" s="182">
        <f>SUMPRODUCT(E12:E14,'FinalTransition-Control'!C65:C67)</f>
        <v>0.64806400000000008</v>
      </c>
    </row>
    <row r="4" spans="1:5" ht="17.25" customHeight="1">
      <c r="A4" s="10" t="s">
        <v>4</v>
      </c>
      <c r="B4" s="6">
        <f>SUMPRODUCT('FinalTransition-Control'!B68:B70,FinalRewards!B15:B17)</f>
        <v>87769.070195309207</v>
      </c>
      <c r="C4" s="6">
        <f>SUMPRODUCT('FinalTransition-Control'!C68:C70,FinalRewards!C15:C17)</f>
        <v>80961.026139185546</v>
      </c>
      <c r="D4" s="181">
        <f>SUMPRODUCT(D12:D14,'FinalTransition-Control'!B68:B70)</f>
        <v>0.63265416396379703</v>
      </c>
      <c r="E4" s="181">
        <f>SUMPRODUCT(E12:E14,'FinalTransition-Control'!C68:C70)</f>
        <v>0.66281600041147981</v>
      </c>
    </row>
    <row r="5" spans="1:5" ht="17.25" customHeight="1">
      <c r="A5" s="10" t="s">
        <v>3</v>
      </c>
      <c r="B5" s="6">
        <f>SUMPRODUCT('FinalTransition-Control'!B71:B73,FinalRewards!B18:B20)</f>
        <v>59887.545192627593</v>
      </c>
      <c r="C5" s="6">
        <f>SUMPRODUCT('FinalTransition-Control'!C71:C73,FinalRewards!C18:C20)</f>
        <v>55998.456306356944</v>
      </c>
      <c r="D5" s="181">
        <f>SUMPRODUCT(D12:D14,'FinalTransition-Control'!B71:B73)</f>
        <v>0.59417150114192463</v>
      </c>
      <c r="E5" s="181">
        <f>SUMPRODUCT(E12:E14,'FinalTransition-Control'!C71:C73)</f>
        <v>0.63313923950625917</v>
      </c>
    </row>
    <row r="6" spans="1:5" ht="17.25" customHeight="1">
      <c r="A6" s="9" t="s">
        <v>5</v>
      </c>
      <c r="B6" s="6">
        <f>B2</f>
        <v>4395</v>
      </c>
      <c r="C6" s="183">
        <f>C25+B2</f>
        <v>5445</v>
      </c>
      <c r="D6" s="181">
        <f>D2</f>
        <v>0.83306000000000002</v>
      </c>
      <c r="E6" s="182">
        <f>E2</f>
        <v>0.83306000000000002</v>
      </c>
    </row>
    <row r="7" spans="1:5" ht="17.25" customHeight="1">
      <c r="A7" s="10" t="s">
        <v>6</v>
      </c>
      <c r="B7" s="6">
        <v>0</v>
      </c>
      <c r="C7" s="6">
        <v>0</v>
      </c>
      <c r="D7" s="181">
        <v>0</v>
      </c>
      <c r="E7" s="181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81">
        <v>0</v>
      </c>
      <c r="E8" s="181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115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47" t="s">
        <v>116</v>
      </c>
      <c r="B12" s="143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47" t="s">
        <v>117</v>
      </c>
      <c r="B13" s="143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47" t="s">
        <v>118</v>
      </c>
      <c r="B14" s="143">
        <v>630</v>
      </c>
      <c r="C14" s="6">
        <f t="shared" si="0"/>
        <v>630</v>
      </c>
      <c r="D14" s="7">
        <v>0.4</v>
      </c>
      <c r="E14" s="8">
        <f>D14</f>
        <v>0.4</v>
      </c>
    </row>
    <row r="15" spans="1:5" ht="17.25" customHeight="1">
      <c r="A15" s="147" t="s">
        <v>119</v>
      </c>
      <c r="B15" s="5">
        <v>63255</v>
      </c>
      <c r="C15" s="6">
        <f t="shared" ref="C15:C17" si="1">B15</f>
        <v>63255</v>
      </c>
      <c r="D15" s="171"/>
      <c r="E15" s="8"/>
    </row>
    <row r="16" spans="1:5" ht="17.25" customHeight="1">
      <c r="A16" s="147" t="s">
        <v>120</v>
      </c>
      <c r="B16" s="5">
        <v>118753</v>
      </c>
      <c r="C16" s="6">
        <f t="shared" si="1"/>
        <v>118753</v>
      </c>
      <c r="D16" s="171"/>
      <c r="E16" s="8"/>
    </row>
    <row r="17" spans="1:5" ht="17.25" customHeight="1">
      <c r="A17" s="147" t="s">
        <v>121</v>
      </c>
      <c r="B17" s="5">
        <v>105595</v>
      </c>
      <c r="C17" s="6">
        <f t="shared" si="1"/>
        <v>105595</v>
      </c>
      <c r="D17" s="171"/>
      <c r="E17" s="8"/>
    </row>
    <row r="18" spans="1:5" ht="17.25" customHeight="1">
      <c r="A18" s="147" t="s">
        <v>122</v>
      </c>
      <c r="B18" s="5">
        <v>47151</v>
      </c>
      <c r="C18" s="6">
        <f t="shared" si="0"/>
        <v>47151</v>
      </c>
      <c r="D18" s="8"/>
      <c r="E18" s="8"/>
    </row>
    <row r="19" spans="1:5" ht="17.25" customHeight="1">
      <c r="A19" s="147" t="s">
        <v>123</v>
      </c>
      <c r="B19" s="5">
        <v>51961</v>
      </c>
      <c r="C19" s="6">
        <f t="shared" si="0"/>
        <v>51961</v>
      </c>
      <c r="D19" s="8"/>
      <c r="E19" s="8"/>
    </row>
    <row r="20" spans="1:5" ht="17.25" customHeight="1">
      <c r="A20" s="147" t="s">
        <v>124</v>
      </c>
      <c r="B20" s="5">
        <v>78547</v>
      </c>
      <c r="C20" s="6">
        <f t="shared" si="0"/>
        <v>78547</v>
      </c>
      <c r="D20" s="8"/>
      <c r="E20" s="8"/>
    </row>
    <row r="21" spans="1:5" ht="17.25" customHeight="1">
      <c r="A21" s="147"/>
      <c r="B21" s="11"/>
      <c r="C21" s="170"/>
      <c r="D21" s="8"/>
      <c r="E21" s="8"/>
    </row>
    <row r="22" spans="1:5" ht="46.5" customHeight="1">
      <c r="A22" s="138"/>
      <c r="B22" s="139" t="s">
        <v>125</v>
      </c>
      <c r="C22" s="139" t="s">
        <v>126</v>
      </c>
      <c r="D22" s="13"/>
      <c r="E22" s="13"/>
    </row>
    <row r="23" spans="1:5" ht="17.25" customHeight="1">
      <c r="A23" s="18" t="s">
        <v>127</v>
      </c>
      <c r="B23" s="140">
        <f>C23*'FinalTransition-Control'!E65</f>
        <v>217.79999999999998</v>
      </c>
      <c r="C23" s="141">
        <v>363</v>
      </c>
      <c r="D23" s="13"/>
      <c r="E23" s="13"/>
    </row>
    <row r="24" spans="1:5" ht="33.950000000000003" customHeight="1">
      <c r="A24" s="186" t="s">
        <v>128</v>
      </c>
      <c r="B24" s="142"/>
      <c r="C24" s="143">
        <v>630</v>
      </c>
      <c r="D24" s="13"/>
      <c r="E24" s="13"/>
    </row>
    <row r="25" spans="1:5" ht="33.950000000000003" customHeight="1">
      <c r="A25" s="186" t="s">
        <v>129</v>
      </c>
      <c r="C25" s="143">
        <v>1050</v>
      </c>
      <c r="D25" s="13"/>
      <c r="E25" s="13"/>
    </row>
    <row r="26" spans="1:5" ht="45">
      <c r="B26" s="139" t="s">
        <v>130</v>
      </c>
      <c r="C26" s="139" t="s">
        <v>131</v>
      </c>
    </row>
    <row r="27" spans="1:5">
      <c r="A27" s="14" t="s">
        <v>1</v>
      </c>
      <c r="B27" s="185">
        <f>(C28*'FinalTransition-Control'!B18)+(C27*(1-'FinalTransition-Control'!B18))</f>
        <v>0.83306000000000002</v>
      </c>
      <c r="C27" s="180">
        <v>0.85</v>
      </c>
    </row>
    <row r="28" spans="1:5">
      <c r="A28" s="14" t="s">
        <v>132</v>
      </c>
      <c r="C28" s="180">
        <v>0.78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Kimiko Liu</dc:creator>
  <cp:keywords/>
  <dc:description/>
  <cp:lastModifiedBy>Malvyn Lai</cp:lastModifiedBy>
  <cp:revision/>
  <dcterms:created xsi:type="dcterms:W3CDTF">2025-02-05T07:50:19Z</dcterms:created>
  <dcterms:modified xsi:type="dcterms:W3CDTF">2025-03-20T20:59:11Z</dcterms:modified>
  <cp:category/>
  <cp:contentStatus/>
</cp:coreProperties>
</file>