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ovan\Box\Sovann Linden's Files\Cost-effectiveness\Inputs\"/>
    </mc:Choice>
  </mc:AlternateContent>
  <xr:revisionPtr revIDLastSave="0" documentId="13_ncr:1_{35B9BDC2-322D-451A-902A-96856F79382A}" xr6:coauthVersionLast="47" xr6:coauthVersionMax="47" xr10:uidLastSave="{00000000-0000-0000-0000-000000000000}"/>
  <bookViews>
    <workbookView xWindow="-110" yWindow="-110" windowWidth="19420" windowHeight="10300" xr2:uid="{A23B27F5-8DE3-422B-A4D4-D3068192E84D}"/>
  </bookViews>
  <sheets>
    <sheet name="FinalTransition" sheetId="8" r:id="rId1"/>
    <sheet name="ActuarialTables" sheetId="10" r:id="rId2"/>
    <sheet name="AgeVector" sheetId="11" r:id="rId3"/>
    <sheet name="Sheet1" sheetId="12" r:id="rId4"/>
    <sheet name="ReadingSheet" sheetId="9" r:id="rId5"/>
    <sheet name="FinalRewards" sheetId="1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8" l="1"/>
  <c r="E6" i="1"/>
  <c r="D6" i="1"/>
  <c r="C2" i="1"/>
  <c r="B85" i="12"/>
  <c r="D9" i="12"/>
  <c r="D8" i="12"/>
  <c r="D7" i="12"/>
  <c r="D6" i="12"/>
  <c r="D5" i="12"/>
  <c r="D4" i="12"/>
  <c r="D3" i="12"/>
  <c r="D2" i="12"/>
  <c r="D33" i="8"/>
  <c r="D30" i="8"/>
  <c r="D27" i="8"/>
  <c r="C3" i="1"/>
  <c r="B4" i="1"/>
  <c r="B3" i="1"/>
  <c r="D3" i="1"/>
  <c r="D4" i="1" s="1"/>
  <c r="D5" i="1" s="1"/>
  <c r="AG5" i="9" s="1"/>
  <c r="C49" i="8"/>
  <c r="D46" i="8"/>
  <c r="D43" i="8"/>
  <c r="C46" i="8"/>
  <c r="C43" i="8"/>
  <c r="D40" i="8"/>
  <c r="C40" i="8"/>
  <c r="X3" i="9"/>
  <c r="E79" i="8"/>
  <c r="E71" i="8"/>
  <c r="E63" i="8"/>
  <c r="D71" i="8"/>
  <c r="D72" i="8"/>
  <c r="D73" i="8"/>
  <c r="D74" i="8"/>
  <c r="D75" i="8"/>
  <c r="D76" i="8"/>
  <c r="D77" i="8"/>
  <c r="D79" i="8"/>
  <c r="D80" i="8"/>
  <c r="D81" i="8"/>
  <c r="D82" i="8"/>
  <c r="D83" i="8"/>
  <c r="D64" i="8"/>
  <c r="D65" i="8"/>
  <c r="D66" i="8"/>
  <c r="D67" i="8"/>
  <c r="D68" i="8"/>
  <c r="D69" i="8"/>
  <c r="D63" i="8"/>
  <c r="F64" i="8"/>
  <c r="F63" i="8"/>
  <c r="F80" i="8"/>
  <c r="F79" i="8"/>
  <c r="F71" i="8"/>
  <c r="F72" i="8"/>
  <c r="C34" i="8"/>
  <c r="D3" i="8" s="1"/>
  <c r="B12" i="8"/>
  <c r="K2" i="9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P85" i="9"/>
  <c r="AP86" i="9"/>
  <c r="AP87" i="9"/>
  <c r="AP88" i="9"/>
  <c r="AP89" i="9"/>
  <c r="AP90" i="9"/>
  <c r="AP91" i="9"/>
  <c r="AP92" i="9"/>
  <c r="AP93" i="9"/>
  <c r="AP94" i="9"/>
  <c r="AP95" i="9"/>
  <c r="AP96" i="9"/>
  <c r="AP97" i="9"/>
  <c r="AP98" i="9"/>
  <c r="AP99" i="9"/>
  <c r="AP100" i="9"/>
  <c r="AP101" i="9"/>
  <c r="AP102" i="9"/>
  <c r="AP103" i="9"/>
  <c r="AP104" i="9"/>
  <c r="AP105" i="9"/>
  <c r="AP106" i="9"/>
  <c r="AP107" i="9"/>
  <c r="AP108" i="9"/>
  <c r="AP109" i="9"/>
  <c r="AP110" i="9"/>
  <c r="AP111" i="9"/>
  <c r="AP112" i="9"/>
  <c r="AP113" i="9"/>
  <c r="AP114" i="9"/>
  <c r="AP115" i="9"/>
  <c r="AP116" i="9"/>
  <c r="AP117" i="9"/>
  <c r="AP118" i="9"/>
  <c r="AP119" i="9"/>
  <c r="AP120" i="9"/>
  <c r="AP121" i="9"/>
  <c r="AP122" i="9"/>
  <c r="AP123" i="9"/>
  <c r="AP124" i="9"/>
  <c r="AP125" i="9"/>
  <c r="AP126" i="9"/>
  <c r="AP127" i="9"/>
  <c r="AP128" i="9"/>
  <c r="AP129" i="9"/>
  <c r="AP130" i="9"/>
  <c r="AP131" i="9"/>
  <c r="AP132" i="9"/>
  <c r="AP133" i="9"/>
  <c r="AP134" i="9"/>
  <c r="AP135" i="9"/>
  <c r="AP136" i="9"/>
  <c r="AP137" i="9"/>
  <c r="AP138" i="9"/>
  <c r="AP139" i="9"/>
  <c r="AP140" i="9"/>
  <c r="AP141" i="9"/>
  <c r="AP142" i="9"/>
  <c r="AP143" i="9"/>
  <c r="AP144" i="9"/>
  <c r="AP145" i="9"/>
  <c r="AP146" i="9"/>
  <c r="AP147" i="9"/>
  <c r="AP148" i="9"/>
  <c r="AP149" i="9"/>
  <c r="AP150" i="9"/>
  <c r="AP151" i="9"/>
  <c r="AP152" i="9"/>
  <c r="AP153" i="9"/>
  <c r="AP154" i="9"/>
  <c r="AP155" i="9"/>
  <c r="AP156" i="9"/>
  <c r="AP157" i="9"/>
  <c r="AP158" i="9"/>
  <c r="AP159" i="9"/>
  <c r="AP160" i="9"/>
  <c r="AP161" i="9"/>
  <c r="AP1" i="9"/>
  <c r="H2" i="8"/>
  <c r="H2" i="9" s="1"/>
  <c r="K4" i="9"/>
  <c r="AE3" i="9"/>
  <c r="AJ1" i="9"/>
  <c r="AN1" i="9"/>
  <c r="AM1" i="9"/>
  <c r="AN2" i="9"/>
  <c r="AM4" i="9"/>
  <c r="AM3" i="9"/>
  <c r="AM2" i="9"/>
  <c r="E14" i="1"/>
  <c r="AN4" i="9" s="1"/>
  <c r="E13" i="1"/>
  <c r="AH13" i="9" s="1"/>
  <c r="E12" i="1"/>
  <c r="E11" i="1"/>
  <c r="AH11" i="9" s="1"/>
  <c r="D11" i="1"/>
  <c r="AG11" i="9" s="1"/>
  <c r="C11" i="1"/>
  <c r="AF11" i="9" s="1"/>
  <c r="B11" i="1"/>
  <c r="AL4" i="9"/>
  <c r="AK4" i="9"/>
  <c r="AJ4" i="9"/>
  <c r="AL3" i="9"/>
  <c r="AK3" i="9"/>
  <c r="AJ3" i="9"/>
  <c r="AL2" i="9"/>
  <c r="AK2" i="9"/>
  <c r="AJ2" i="9"/>
  <c r="AL1" i="9"/>
  <c r="AK1" i="9"/>
  <c r="AG14" i="9"/>
  <c r="AF14" i="9"/>
  <c r="AE14" i="9"/>
  <c r="AD14" i="9"/>
  <c r="AG13" i="9"/>
  <c r="AF13" i="9"/>
  <c r="AE13" i="9"/>
  <c r="AD13" i="9"/>
  <c r="AH12" i="9"/>
  <c r="AG12" i="9"/>
  <c r="AF12" i="9"/>
  <c r="AE12" i="9"/>
  <c r="AD12" i="9"/>
  <c r="AE11" i="9"/>
  <c r="AD11" i="9"/>
  <c r="AH10" i="9"/>
  <c r="AG10" i="9"/>
  <c r="AF10" i="9"/>
  <c r="AE10" i="9"/>
  <c r="AD10" i="9"/>
  <c r="AH9" i="9"/>
  <c r="AG9" i="9"/>
  <c r="AF9" i="9"/>
  <c r="AE9" i="9"/>
  <c r="AD9" i="9"/>
  <c r="AH8" i="9"/>
  <c r="AG8" i="9"/>
  <c r="AF8" i="9"/>
  <c r="AE8" i="9"/>
  <c r="AD8" i="9"/>
  <c r="AH7" i="9"/>
  <c r="AG7" i="9"/>
  <c r="AF7" i="9"/>
  <c r="AE7" i="9"/>
  <c r="AD7" i="9"/>
  <c r="AE6" i="9"/>
  <c r="AD6" i="9"/>
  <c r="AF5" i="9"/>
  <c r="AE5" i="9"/>
  <c r="AD5" i="9"/>
  <c r="AD4" i="9"/>
  <c r="AD3" i="9"/>
  <c r="AG2" i="9"/>
  <c r="AF2" i="9"/>
  <c r="AE2" i="9"/>
  <c r="AD2" i="9"/>
  <c r="AH1" i="9"/>
  <c r="AG1" i="9"/>
  <c r="AF1" i="9"/>
  <c r="AE1" i="9"/>
  <c r="AD1" i="9"/>
  <c r="AB4" i="9"/>
  <c r="AA4" i="9"/>
  <c r="Z4" i="9"/>
  <c r="AB3" i="9"/>
  <c r="AA3" i="9"/>
  <c r="Z3" i="9"/>
  <c r="AB2" i="9"/>
  <c r="AA2" i="9"/>
  <c r="Z2" i="9"/>
  <c r="AB1" i="9"/>
  <c r="AA1" i="9"/>
  <c r="Z1" i="9"/>
  <c r="V13" i="9"/>
  <c r="U13" i="9"/>
  <c r="V12" i="9"/>
  <c r="U12" i="9"/>
  <c r="V11" i="9"/>
  <c r="U11" i="9"/>
  <c r="W10" i="9"/>
  <c r="V10" i="9"/>
  <c r="U10" i="9"/>
  <c r="W9" i="9"/>
  <c r="V9" i="9"/>
  <c r="U9" i="9"/>
  <c r="W8" i="9"/>
  <c r="V8" i="9"/>
  <c r="U8" i="9"/>
  <c r="W7" i="9"/>
  <c r="V7" i="9"/>
  <c r="U7" i="9"/>
  <c r="W6" i="9"/>
  <c r="V6" i="9"/>
  <c r="U6" i="9"/>
  <c r="W5" i="9"/>
  <c r="V5" i="9"/>
  <c r="U5" i="9"/>
  <c r="X4" i="9"/>
  <c r="W4" i="9"/>
  <c r="V4" i="9"/>
  <c r="U4" i="9"/>
  <c r="W3" i="9"/>
  <c r="V3" i="9"/>
  <c r="U3" i="9"/>
  <c r="X2" i="9"/>
  <c r="W2" i="9"/>
  <c r="V2" i="9"/>
  <c r="U2" i="9"/>
  <c r="X1" i="9"/>
  <c r="W1" i="9"/>
  <c r="V1" i="9"/>
  <c r="U1" i="9"/>
  <c r="P6" i="9"/>
  <c r="Q6" i="9"/>
  <c r="R6" i="9"/>
  <c r="P7" i="9"/>
  <c r="Q7" i="9"/>
  <c r="P8" i="9"/>
  <c r="Q8" i="9"/>
  <c r="R8" i="9"/>
  <c r="P9" i="9"/>
  <c r="Q9" i="9"/>
  <c r="R9" i="9"/>
  <c r="P10" i="9"/>
  <c r="Q10" i="9"/>
  <c r="P11" i="9"/>
  <c r="Q11" i="9"/>
  <c r="P12" i="9"/>
  <c r="Q12" i="9"/>
  <c r="P13" i="9"/>
  <c r="Q13" i="9"/>
  <c r="R5" i="9"/>
  <c r="Q5" i="9"/>
  <c r="P5" i="9"/>
  <c r="Q4" i="9"/>
  <c r="R3" i="9"/>
  <c r="Q3" i="9"/>
  <c r="R2" i="9"/>
  <c r="Q2" i="9"/>
  <c r="P2" i="9"/>
  <c r="S1" i="9"/>
  <c r="R1" i="9"/>
  <c r="Q1" i="9"/>
  <c r="P1" i="9"/>
  <c r="M6" i="9"/>
  <c r="N6" i="9"/>
  <c r="N5" i="9"/>
  <c r="M5" i="9"/>
  <c r="N4" i="9"/>
  <c r="N3" i="9"/>
  <c r="M4" i="9"/>
  <c r="M3" i="9"/>
  <c r="K1" i="9"/>
  <c r="K3" i="9"/>
  <c r="K5" i="9"/>
  <c r="N1" i="9"/>
  <c r="N2" i="9"/>
  <c r="J2" i="9"/>
  <c r="J3" i="9"/>
  <c r="J4" i="9"/>
  <c r="J5" i="9"/>
  <c r="M1" i="9"/>
  <c r="M2" i="9"/>
  <c r="J1" i="9"/>
  <c r="A8" i="9"/>
  <c r="B8" i="9"/>
  <c r="C8" i="9"/>
  <c r="D8" i="9"/>
  <c r="E8" i="9"/>
  <c r="F8" i="9"/>
  <c r="G8" i="9"/>
  <c r="H8" i="9"/>
  <c r="A2" i="9"/>
  <c r="D2" i="9"/>
  <c r="E2" i="9"/>
  <c r="A3" i="9"/>
  <c r="B3" i="9"/>
  <c r="E3" i="9"/>
  <c r="F3" i="9"/>
  <c r="H3" i="9"/>
  <c r="A4" i="9"/>
  <c r="B4" i="9"/>
  <c r="C4" i="9"/>
  <c r="D4" i="9"/>
  <c r="E4" i="9"/>
  <c r="F4" i="9"/>
  <c r="G4" i="9"/>
  <c r="H4" i="9"/>
  <c r="A5" i="9"/>
  <c r="B5" i="9"/>
  <c r="D5" i="9"/>
  <c r="F5" i="9"/>
  <c r="H5" i="9"/>
  <c r="A6" i="9"/>
  <c r="B6" i="9"/>
  <c r="C6" i="9"/>
  <c r="D6" i="9"/>
  <c r="E6" i="9"/>
  <c r="F6" i="9"/>
  <c r="G6" i="9"/>
  <c r="H6" i="9"/>
  <c r="A7" i="9"/>
  <c r="B7" i="9"/>
  <c r="C7" i="9"/>
  <c r="D7" i="9"/>
  <c r="E7" i="9"/>
  <c r="F7" i="9"/>
  <c r="G7" i="9"/>
  <c r="H7" i="9"/>
  <c r="B1" i="9"/>
  <c r="C1" i="9"/>
  <c r="D1" i="9"/>
  <c r="E1" i="9"/>
  <c r="F1" i="9"/>
  <c r="G1" i="9"/>
  <c r="H1" i="9"/>
  <c r="A1" i="9"/>
  <c r="C14" i="1"/>
  <c r="C13" i="1"/>
  <c r="C12" i="1"/>
  <c r="C4" i="1"/>
  <c r="AF4" i="9" s="1"/>
  <c r="C6" i="1"/>
  <c r="AF6" i="9" s="1"/>
  <c r="E7" i="1"/>
  <c r="E2" i="1"/>
  <c r="AH2" i="9" s="1"/>
  <c r="E3" i="1"/>
  <c r="E4" i="1" s="1"/>
  <c r="AH6" i="9"/>
  <c r="S4" i="9"/>
  <c r="S3" i="9"/>
  <c r="S5" i="9"/>
  <c r="I8" i="8"/>
  <c r="I7" i="8"/>
  <c r="I6" i="8"/>
  <c r="I4" i="8"/>
  <c r="D48" i="8"/>
  <c r="X10" i="9" s="1"/>
  <c r="X6" i="9"/>
  <c r="X9" i="9"/>
  <c r="C35" i="8"/>
  <c r="G3" i="8" s="1"/>
  <c r="G3" i="9" s="1"/>
  <c r="G55" i="8"/>
  <c r="F55" i="8"/>
  <c r="C33" i="8"/>
  <c r="G31" i="8" s="1"/>
  <c r="C30" i="8"/>
  <c r="G28" i="8" s="1"/>
  <c r="C27" i="8"/>
  <c r="G25" i="8" s="1"/>
  <c r="F2" i="9"/>
  <c r="D3" i="9" l="1"/>
  <c r="C3" i="8"/>
  <c r="AH14" i="9"/>
  <c r="AN3" i="9"/>
  <c r="AG6" i="9"/>
  <c r="X8" i="9"/>
  <c r="X5" i="9"/>
  <c r="E5" i="1"/>
  <c r="AH5" i="9" s="1"/>
  <c r="AH4" i="9"/>
  <c r="AG3" i="9"/>
  <c r="AF3" i="9"/>
  <c r="AH3" i="9"/>
  <c r="AG4" i="9"/>
  <c r="R12" i="9"/>
  <c r="R10" i="9"/>
  <c r="R11" i="9"/>
  <c r="R7" i="9"/>
  <c r="S2" i="9"/>
  <c r="H25" i="8"/>
  <c r="R4" i="9"/>
  <c r="G2" i="8"/>
  <c r="C2" i="8"/>
  <c r="C10" i="8" s="1"/>
  <c r="AE4" i="9"/>
  <c r="S8" i="9"/>
  <c r="C50" i="8"/>
  <c r="C51" i="8"/>
  <c r="H46" i="8"/>
  <c r="G43" i="8"/>
  <c r="G46" i="8"/>
  <c r="D50" i="8"/>
  <c r="X12" i="9" s="1"/>
  <c r="C36" i="8"/>
  <c r="G40" i="8"/>
  <c r="H40" i="8"/>
  <c r="D49" i="8"/>
  <c r="X11" i="9" s="1"/>
  <c r="X7" i="9"/>
  <c r="D34" i="8" l="1"/>
  <c r="S11" i="9" s="1"/>
  <c r="S9" i="9"/>
  <c r="S6" i="9"/>
  <c r="W12" i="9"/>
  <c r="G5" i="8"/>
  <c r="G5" i="9" s="1"/>
  <c r="G34" i="8"/>
  <c r="R13" i="9"/>
  <c r="I3" i="8"/>
  <c r="C3" i="9"/>
  <c r="C2" i="10"/>
  <c r="G2" i="9"/>
  <c r="B2" i="8"/>
  <c r="C2" i="9"/>
  <c r="E5" i="8"/>
  <c r="E5" i="9" s="1"/>
  <c r="W11" i="9"/>
  <c r="C5" i="8"/>
  <c r="C5" i="9" s="1"/>
  <c r="W13" i="9"/>
  <c r="G49" i="8"/>
  <c r="D51" i="8"/>
  <c r="X13" i="9" s="1"/>
  <c r="H43" i="8"/>
  <c r="H49" i="8" l="1"/>
  <c r="D35" i="8"/>
  <c r="S12" i="9" s="1"/>
  <c r="I5" i="8"/>
  <c r="AP2" i="9"/>
  <c r="C3" i="10"/>
  <c r="B2" i="9"/>
  <c r="I2" i="8"/>
  <c r="AP3" i="9" l="1"/>
  <c r="C4" i="10"/>
  <c r="AP4" i="9" l="1"/>
  <c r="C5" i="10"/>
  <c r="C6" i="10" l="1"/>
  <c r="AP5" i="9"/>
  <c r="AP6" i="9" l="1"/>
  <c r="C7" i="10"/>
  <c r="C8" i="10" l="1"/>
  <c r="AP7" i="9"/>
  <c r="AP8" i="9" l="1"/>
  <c r="C9" i="10"/>
  <c r="C10" i="10" l="1"/>
  <c r="AP9" i="9"/>
  <c r="C11" i="10" l="1"/>
  <c r="AP10" i="9"/>
  <c r="C12" i="10" l="1"/>
  <c r="AP11" i="9"/>
  <c r="C13" i="10" l="1"/>
  <c r="AP12" i="9"/>
  <c r="C14" i="10" l="1"/>
  <c r="AP13" i="9"/>
  <c r="C15" i="10" l="1"/>
  <c r="AP14" i="9"/>
  <c r="C16" i="10" l="1"/>
  <c r="AP15" i="9"/>
  <c r="C17" i="10" l="1"/>
  <c r="AP16" i="9"/>
  <c r="C18" i="10" l="1"/>
  <c r="AP17" i="9"/>
  <c r="C19" i="10" l="1"/>
  <c r="AP18" i="9"/>
  <c r="C20" i="10" l="1"/>
  <c r="AP19" i="9"/>
  <c r="C21" i="10" l="1"/>
  <c r="AP20" i="9"/>
  <c r="C22" i="10" l="1"/>
  <c r="AP21" i="9"/>
  <c r="C23" i="10" l="1"/>
  <c r="AP22" i="9"/>
  <c r="C24" i="10" l="1"/>
  <c r="AP23" i="9"/>
  <c r="C25" i="10" l="1"/>
  <c r="AP24" i="9"/>
  <c r="C26" i="10" l="1"/>
  <c r="AP25" i="9"/>
  <c r="C27" i="10" l="1"/>
  <c r="AP26" i="9"/>
  <c r="C28" i="10" l="1"/>
  <c r="AP27" i="9"/>
  <c r="C29" i="10" l="1"/>
  <c r="AP28" i="9"/>
  <c r="C30" i="10" l="1"/>
  <c r="AP29" i="9"/>
  <c r="C31" i="10" l="1"/>
  <c r="AP30" i="9"/>
  <c r="C32" i="10" l="1"/>
  <c r="AP31" i="9"/>
  <c r="C33" i="10" l="1"/>
  <c r="AP32" i="9"/>
  <c r="C34" i="10" l="1"/>
  <c r="AP33" i="9"/>
  <c r="C35" i="10" l="1"/>
  <c r="AP34" i="9"/>
  <c r="C36" i="10" l="1"/>
  <c r="AP35" i="9"/>
  <c r="C37" i="10" l="1"/>
  <c r="AP36" i="9"/>
  <c r="C38" i="10" l="1"/>
  <c r="AP37" i="9"/>
  <c r="C39" i="10" l="1"/>
  <c r="AP38" i="9"/>
  <c r="C40" i="10" l="1"/>
  <c r="AP39" i="9"/>
  <c r="C41" i="10" l="1"/>
  <c r="AP40" i="9"/>
  <c r="C42" i="10" l="1"/>
  <c r="AP41" i="9"/>
  <c r="C43" i="10" l="1"/>
  <c r="AP42" i="9"/>
  <c r="C44" i="10" l="1"/>
  <c r="AP43" i="9"/>
  <c r="C45" i="10" l="1"/>
  <c r="AP44" i="9"/>
  <c r="C46" i="10" l="1"/>
  <c r="AP45" i="9"/>
  <c r="C47" i="10" l="1"/>
  <c r="AP46" i="9"/>
  <c r="C48" i="10" l="1"/>
  <c r="AP47" i="9"/>
  <c r="C49" i="10" l="1"/>
  <c r="AP48" i="9"/>
  <c r="C50" i="10" l="1"/>
  <c r="AP49" i="9"/>
  <c r="C51" i="10" l="1"/>
  <c r="AP50" i="9"/>
  <c r="C52" i="10" l="1"/>
  <c r="AP51" i="9"/>
  <c r="C53" i="10" l="1"/>
  <c r="AP52" i="9"/>
  <c r="C54" i="10" l="1"/>
  <c r="AP53" i="9"/>
  <c r="C55" i="10" l="1"/>
  <c r="AP54" i="9"/>
  <c r="C56" i="10" l="1"/>
  <c r="AP55" i="9"/>
  <c r="C57" i="10" l="1"/>
  <c r="AP56" i="9"/>
  <c r="C58" i="10" l="1"/>
  <c r="AP57" i="9"/>
  <c r="C59" i="10" l="1"/>
  <c r="AP58" i="9"/>
  <c r="C60" i="10" l="1"/>
  <c r="AP59" i="9"/>
  <c r="C61" i="10" l="1"/>
  <c r="AP60" i="9"/>
  <c r="C62" i="10" l="1"/>
  <c r="AP61" i="9"/>
  <c r="C63" i="10" l="1"/>
  <c r="AP62" i="9"/>
  <c r="C64" i="10" l="1"/>
  <c r="AP63" i="9"/>
  <c r="C65" i="10" l="1"/>
  <c r="AP64" i="9"/>
  <c r="C66" i="10" l="1"/>
  <c r="AP65" i="9"/>
  <c r="C67" i="10" l="1"/>
  <c r="AP66" i="9"/>
  <c r="C68" i="10" l="1"/>
  <c r="AP67" i="9"/>
  <c r="C69" i="10" l="1"/>
  <c r="AP68" i="9"/>
  <c r="C70" i="10" l="1"/>
  <c r="AP69" i="9"/>
  <c r="C71" i="10" l="1"/>
  <c r="AP70" i="9"/>
  <c r="C72" i="10" l="1"/>
  <c r="AP71" i="9"/>
  <c r="C73" i="10" l="1"/>
  <c r="AP72" i="9"/>
  <c r="C74" i="10" l="1"/>
  <c r="AP73" i="9"/>
  <c r="C75" i="10" l="1"/>
  <c r="AP74" i="9"/>
  <c r="C76" i="10" l="1"/>
  <c r="AP75" i="9"/>
  <c r="AP76" i="9" l="1"/>
  <c r="C77" i="10"/>
  <c r="C78" i="10" l="1"/>
  <c r="AP77" i="9"/>
  <c r="C79" i="10" l="1"/>
  <c r="AP78" i="9"/>
  <c r="C80" i="10" l="1"/>
  <c r="AP79" i="9"/>
  <c r="C81" i="10" l="1"/>
  <c r="AP80" i="9"/>
  <c r="C82" i="10" l="1"/>
  <c r="AP81" i="9"/>
  <c r="C83" i="10" l="1"/>
  <c r="AP82" i="9"/>
  <c r="C84" i="10" l="1"/>
  <c r="AP84" i="9" s="1"/>
  <c r="AP83" i="9"/>
  <c r="D36" i="8"/>
  <c r="S10" i="9"/>
  <c r="S7" i="9"/>
  <c r="H28" i="8"/>
  <c r="H31" i="8" l="1"/>
  <c r="H34" i="8"/>
  <c r="S13" i="9"/>
</calcChain>
</file>

<file path=xl/sharedStrings.xml><?xml version="1.0" encoding="utf-8"?>
<sst xmlns="http://schemas.openxmlformats.org/spreadsheetml/2006/main" count="149" uniqueCount="86">
  <si>
    <t>Control Matrix</t>
  </si>
  <si>
    <t>MASLD</t>
  </si>
  <si>
    <t>HCC</t>
  </si>
  <si>
    <t xml:space="preserve"> Treatment</t>
  </si>
  <si>
    <t xml:space="preserve">Treated </t>
  </si>
  <si>
    <t>False Positive HCC</t>
  </si>
  <si>
    <t>Death</t>
  </si>
  <si>
    <t>Cirrhosis</t>
  </si>
  <si>
    <t>Check</t>
  </si>
  <si>
    <t>&lt;&lt; second is HCC incidence, last cirrhosis transition rate</t>
  </si>
  <si>
    <t>&lt;&lt; no deaths year of treatment, treatment, only 1 year</t>
  </si>
  <si>
    <t>&lt;&lt; first is recurrence, third blended death rate</t>
  </si>
  <si>
    <t>&lt;&lt; terminal state, as we censor</t>
  </si>
  <si>
    <t>MALSD Incidence Rates</t>
  </si>
  <si>
    <t>MASLD to HCC</t>
  </si>
  <si>
    <t>&lt;&lt; impacted by undiagnosed cirrhosis rate</t>
  </si>
  <si>
    <t>MASLD to Death</t>
  </si>
  <si>
    <t>MALSD to Cirrhosis</t>
  </si>
  <si>
    <t>Cirrhosis Underdiagnosis Rate in MASLD</t>
  </si>
  <si>
    <t>Rate</t>
  </si>
  <si>
    <t>&lt;&lt; underdiagnosis rate</t>
  </si>
  <si>
    <t>MALSD to HCC for UD</t>
  </si>
  <si>
    <t>MALSD to HCC for non-cirrhotic</t>
  </si>
  <si>
    <t>MALSD to Death for UD</t>
  </si>
  <si>
    <t>MALSD to Death for non-cirrhotic</t>
  </si>
  <si>
    <t>HCC Outcomes Rates</t>
  </si>
  <si>
    <t>Control</t>
  </si>
  <si>
    <t>Screen</t>
  </si>
  <si>
    <t>CHECK</t>
  </si>
  <si>
    <t>Early</t>
  </si>
  <si>
    <t>Treated</t>
  </si>
  <si>
    <t>Untreated</t>
  </si>
  <si>
    <t>Intermediate</t>
  </si>
  <si>
    <t>Late</t>
  </si>
  <si>
    <t>Weighted</t>
  </si>
  <si>
    <t>Treated Outcomes Rates</t>
  </si>
  <si>
    <t>Treated After Early</t>
  </si>
  <si>
    <t>Reccurence</t>
  </si>
  <si>
    <t>Treated After Intermediate</t>
  </si>
  <si>
    <t>Treated After Late</t>
  </si>
  <si>
    <t>HCC Distribution</t>
  </si>
  <si>
    <t>Annual Death Rate by Treatment and HCC stage</t>
  </si>
  <si>
    <t xml:space="preserve"> Annual Death %</t>
  </si>
  <si>
    <t>% Receiving this treatment</t>
  </si>
  <si>
    <t>Weighed Annual Death %</t>
  </si>
  <si>
    <t>Total Weighed Annual Death %</t>
  </si>
  <si>
    <t>Early stage HCC </t>
  </si>
  <si>
    <t>After Transplant </t>
  </si>
  <si>
    <t>After resection </t>
  </si>
  <si>
    <t>After TACE </t>
  </si>
  <si>
    <t>After ablation </t>
  </si>
  <si>
    <t>After systemic chemotherapy </t>
  </si>
  <si>
    <t>After radiotherapy </t>
  </si>
  <si>
    <t>Untreated </t>
  </si>
  <si>
    <t>Intermediate stage HCC </t>
  </si>
  <si>
    <t>Late stage HCC </t>
  </si>
  <si>
    <t>ID</t>
  </si>
  <si>
    <t>Probability of death</t>
  </si>
  <si>
    <t>Adjusted Prob of  death</t>
  </si>
  <si>
    <t>&lt;&lt; MASLD at 18</t>
  </si>
  <si>
    <t>a7</t>
  </si>
  <si>
    <t>4B</t>
  </si>
  <si>
    <t>n</t>
  </si>
  <si>
    <t>Age</t>
  </si>
  <si>
    <t>Proportion</t>
  </si>
  <si>
    <t>Age distributions from Truven</t>
  </si>
  <si>
    <t>18-30</t>
  </si>
  <si>
    <t>31-40</t>
  </si>
  <si>
    <t>41-50</t>
  </si>
  <si>
    <t>51-60</t>
  </si>
  <si>
    <t>61-70</t>
  </si>
  <si>
    <t>71-80</t>
  </si>
  <si>
    <t>81-90</t>
  </si>
  <si>
    <t>91-100</t>
  </si>
  <si>
    <t>Sum:</t>
  </si>
  <si>
    <t>&amp;&amp;</t>
  </si>
  <si>
    <t>Cost/Utility Matrix</t>
  </si>
  <si>
    <t>Control Cost</t>
  </si>
  <si>
    <t>Intervention Cost</t>
  </si>
  <si>
    <t xml:space="preserve">Control Utility </t>
  </si>
  <si>
    <t>Intervention Utility</t>
  </si>
  <si>
    <t>HCC Stages Cost/Utility</t>
  </si>
  <si>
    <t>HCC early</t>
  </si>
  <si>
    <t>HCC intermediate</t>
  </si>
  <si>
    <t>HCC late</t>
  </si>
  <si>
    <t>US/AFP biannual screening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</si>
</sst>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%"/>
    <numFmt numFmtId="166" formatCode="0.00000%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3" xfId="0" applyFont="1" applyFill="1" applyBorder="1" applyAlignment="1">
      <alignment horizontal="center" vertical="center" wrapText="1"/>
    </xf>
    <xf numFmtId="0" fontId="0" fillId="3" borderId="0" xfId="0" applyFill="1"/>
    <xf numFmtId="9" fontId="0" fillId="0" borderId="0" xfId="1" applyFont="1" applyFill="1" applyAlignment="1">
      <alignment horizontal="center" vertical="center"/>
    </xf>
    <xf numFmtId="9" fontId="0" fillId="3" borderId="0" xfId="1" applyFont="1" applyFill="1" applyAlignment="1">
      <alignment horizontal="center" vertical="center"/>
    </xf>
    <xf numFmtId="9" fontId="1" fillId="0" borderId="0" xfId="1" applyFont="1" applyFill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9" fontId="0" fillId="4" borderId="0" xfId="1" applyFont="1" applyFill="1" applyAlignment="1">
      <alignment horizontal="center" vertical="center"/>
    </xf>
    <xf numFmtId="0" fontId="0" fillId="4" borderId="0" xfId="0" applyFill="1"/>
    <xf numFmtId="9" fontId="1" fillId="4" borderId="0" xfId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9" fontId="3" fillId="4" borderId="0" xfId="1" applyFont="1" applyFill="1" applyAlignment="1">
      <alignment horizontal="center" vertical="center"/>
    </xf>
    <xf numFmtId="0" fontId="2" fillId="0" borderId="0" xfId="0" applyFont="1"/>
    <xf numFmtId="0" fontId="2" fillId="4" borderId="0" xfId="0" applyFont="1" applyFill="1" applyAlignment="1">
      <alignment horizontal="left" vertical="center"/>
    </xf>
    <xf numFmtId="0" fontId="2" fillId="4" borderId="0" xfId="0" applyFont="1" applyFill="1"/>
    <xf numFmtId="9" fontId="1" fillId="0" borderId="0" xfId="0" applyNumberFormat="1" applyFont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9" fontId="1" fillId="3" borderId="0" xfId="1" applyFont="1" applyFill="1" applyAlignment="1">
      <alignment horizontal="center" vertical="center"/>
    </xf>
    <xf numFmtId="0" fontId="2" fillId="3" borderId="0" xfId="0" applyFont="1" applyFill="1"/>
    <xf numFmtId="0" fontId="2" fillId="0" borderId="0" xfId="0" applyFont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9" fontId="2" fillId="0" borderId="0" xfId="1" applyFont="1" applyFill="1" applyAlignment="1">
      <alignment horizontal="center" vertical="center"/>
    </xf>
    <xf numFmtId="9" fontId="0" fillId="5" borderId="0" xfId="1" applyFon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6" borderId="0" xfId="0" applyNumberFormat="1" applyFill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7" borderId="3" xfId="0" applyFont="1" applyFill="1" applyBorder="1" applyAlignment="1">
      <alignment horizontal="center" vertical="center" wrapText="1"/>
    </xf>
    <xf numFmtId="0" fontId="0" fillId="7" borderId="0" xfId="0" applyFill="1"/>
    <xf numFmtId="2" fontId="0" fillId="7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8" borderId="0" xfId="0" applyFont="1" applyFill="1" applyAlignment="1">
      <alignment horizontal="center"/>
    </xf>
    <xf numFmtId="3" fontId="0" fillId="0" borderId="0" xfId="0" applyNumberFormat="1" applyAlignment="1">
      <alignment horizontal="center" vertical="center"/>
    </xf>
    <xf numFmtId="3" fontId="0" fillId="7" borderId="0" xfId="0" applyNumberForma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8" borderId="0" xfId="0" applyFill="1"/>
    <xf numFmtId="3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center"/>
    </xf>
    <xf numFmtId="9" fontId="0" fillId="9" borderId="0" xfId="0" applyNumberFormat="1" applyFill="1" applyAlignment="1">
      <alignment horizontal="center" vertical="center"/>
    </xf>
    <xf numFmtId="164" fontId="0" fillId="9" borderId="0" xfId="0" applyNumberFormat="1" applyFill="1" applyAlignment="1">
      <alignment horizontal="center" vertical="center"/>
    </xf>
    <xf numFmtId="9" fontId="0" fillId="9" borderId="0" xfId="0" applyNumberFormat="1" applyFill="1" applyAlignment="1">
      <alignment horizontal="center"/>
    </xf>
    <xf numFmtId="0" fontId="1" fillId="0" borderId="0" xfId="0" applyFont="1"/>
    <xf numFmtId="165" fontId="0" fillId="0" borderId="0" xfId="1" applyNumberFormat="1" applyFont="1" applyFill="1" applyBorder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66" fontId="1" fillId="0" borderId="0" xfId="1" applyNumberFormat="1" applyFont="1" applyFill="1" applyAlignment="1">
      <alignment horizontal="center" vertical="center"/>
    </xf>
    <xf numFmtId="165" fontId="1" fillId="0" borderId="0" xfId="1" applyNumberFormat="1" applyFont="1" applyFill="1" applyBorder="1" applyAlignment="1">
      <alignment horizontal="center" vertical="center"/>
    </xf>
    <xf numFmtId="10" fontId="0" fillId="3" borderId="0" xfId="1" applyNumberFormat="1" applyFont="1" applyFill="1" applyAlignment="1">
      <alignment horizontal="center" vertical="center"/>
    </xf>
    <xf numFmtId="165" fontId="0" fillId="3" borderId="0" xfId="1" applyNumberFormat="1" applyFont="1" applyFill="1" applyAlignment="1">
      <alignment horizontal="center" vertical="center"/>
    </xf>
    <xf numFmtId="10" fontId="1" fillId="3" borderId="0" xfId="1" applyNumberFormat="1" applyFont="1" applyFill="1" applyBorder="1" applyAlignment="1">
      <alignment horizontal="center" vertical="center"/>
    </xf>
    <xf numFmtId="10" fontId="1" fillId="3" borderId="0" xfId="1" applyNumberFormat="1" applyFont="1" applyFill="1" applyAlignment="1">
      <alignment horizontal="center" vertical="center"/>
    </xf>
    <xf numFmtId="165" fontId="1" fillId="3" borderId="0" xfId="1" applyNumberFormat="1" applyFont="1" applyFill="1" applyAlignment="1">
      <alignment horizontal="center" vertical="center"/>
    </xf>
    <xf numFmtId="165" fontId="1" fillId="9" borderId="0" xfId="1" applyNumberFormat="1" applyFont="1" applyFill="1" applyAlignment="1">
      <alignment horizontal="center" vertical="center"/>
    </xf>
    <xf numFmtId="165" fontId="0" fillId="9" borderId="0" xfId="1" applyNumberFormat="1" applyFont="1" applyFill="1" applyAlignment="1">
      <alignment horizontal="center" vertical="center"/>
    </xf>
    <xf numFmtId="0" fontId="0" fillId="9" borderId="0" xfId="0" applyFill="1"/>
    <xf numFmtId="165" fontId="0" fillId="9" borderId="6" xfId="0" applyNumberFormat="1" applyFill="1" applyBorder="1" applyAlignment="1">
      <alignment horizontal="center" vertical="center"/>
    </xf>
    <xf numFmtId="164" fontId="0" fillId="9" borderId="6" xfId="0" applyNumberFormat="1" applyFill="1" applyBorder="1" applyAlignment="1">
      <alignment horizontal="center" vertical="center"/>
    </xf>
    <xf numFmtId="10" fontId="0" fillId="9" borderId="6" xfId="0" applyNumberFormat="1" applyFill="1" applyBorder="1" applyAlignment="1">
      <alignment horizontal="center" vertical="center"/>
    </xf>
    <xf numFmtId="164" fontId="0" fillId="9" borderId="0" xfId="0" applyNumberFormat="1" applyFill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4" fillId="4" borderId="0" xfId="0" applyFont="1" applyFill="1"/>
    <xf numFmtId="0" fontId="1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vertical="top" wrapText="1"/>
    </xf>
    <xf numFmtId="0" fontId="1" fillId="4" borderId="0" xfId="0" applyFont="1" applyFill="1" applyAlignment="1">
      <alignment horizontal="center" vertical="top" wrapText="1"/>
    </xf>
    <xf numFmtId="10" fontId="5" fillId="0" borderId="0" xfId="0" applyNumberFormat="1" applyFont="1" applyAlignment="1">
      <alignment horizontal="center" vertical="center"/>
    </xf>
    <xf numFmtId="10" fontId="5" fillId="4" borderId="0" xfId="0" applyNumberFormat="1" applyFont="1" applyFill="1" applyAlignment="1">
      <alignment horizontal="center" vertical="center"/>
    </xf>
    <xf numFmtId="164" fontId="5" fillId="4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10" fontId="0" fillId="0" borderId="0" xfId="0" applyNumberFormat="1"/>
    <xf numFmtId="0" fontId="4" fillId="4" borderId="0" xfId="0" applyFont="1" applyFill="1" applyAlignment="1">
      <alignment horizontal="center" vertical="top" wrapText="1"/>
    </xf>
    <xf numFmtId="9" fontId="0" fillId="9" borderId="1" xfId="0" applyNumberFormat="1" applyFill="1" applyBorder="1" applyAlignment="1">
      <alignment horizontal="center" vertical="center"/>
    </xf>
    <xf numFmtId="9" fontId="0" fillId="9" borderId="1" xfId="0" applyNumberFormat="1" applyFill="1" applyBorder="1" applyAlignment="1">
      <alignment horizontal="center"/>
    </xf>
    <xf numFmtId="165" fontId="0" fillId="0" borderId="0" xfId="0" applyNumberFormat="1"/>
    <xf numFmtId="0" fontId="5" fillId="9" borderId="0" xfId="0" applyFont="1" applyFill="1" applyAlignment="1">
      <alignment horizontal="center" vertical="center"/>
    </xf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345589</xdr:colOff>
      <xdr:row>11</xdr:row>
      <xdr:rowOff>41663</xdr:rowOff>
    </xdr:from>
    <xdr:to>
      <xdr:col>26</xdr:col>
      <xdr:colOff>445152</xdr:colOff>
      <xdr:row>41</xdr:row>
      <xdr:rowOff>87638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49766C-E41B-4B2A-987A-5F958F074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76519" y="2182942"/>
          <a:ext cx="10392471" cy="55464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92605</xdr:colOff>
      <xdr:row>3</xdr:row>
      <xdr:rowOff>0</xdr:rowOff>
    </xdr:from>
    <xdr:to>
      <xdr:col>23</xdr:col>
      <xdr:colOff>198840</xdr:colOff>
      <xdr:row>34</xdr:row>
      <xdr:rowOff>30700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2F7DAA-2B8D-E13D-D53A-B4D3714CD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0209" y="945886"/>
          <a:ext cx="10451444" cy="5772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A1F08-BE72-4AEC-A485-222D0937F6AD}">
  <dimension ref="A1:J83"/>
  <sheetViews>
    <sheetView showGridLines="0" tabSelected="1" zoomScale="127" zoomScaleNormal="90" workbookViewId="0">
      <selection activeCell="F3" sqref="F3"/>
    </sheetView>
  </sheetViews>
  <sheetFormatPr defaultRowHeight="14.5" x14ac:dyDescent="0.35"/>
  <cols>
    <col min="1" max="1" width="27.81640625" customWidth="1"/>
    <col min="2" max="3" width="13.453125" style="2" customWidth="1"/>
    <col min="4" max="4" width="13.453125" customWidth="1"/>
    <col min="5" max="5" width="30.1796875" customWidth="1"/>
    <col min="6" max="7" width="13.453125" customWidth="1"/>
  </cols>
  <sheetData>
    <row r="1" spans="1:10" ht="29" x14ac:dyDescent="0.35">
      <c r="A1" s="29" t="s">
        <v>0</v>
      </c>
      <c r="B1" s="30" t="s">
        <v>1</v>
      </c>
      <c r="C1" s="31" t="s">
        <v>2</v>
      </c>
      <c r="D1" s="32" t="s">
        <v>3</v>
      </c>
      <c r="E1" s="32" t="s">
        <v>4</v>
      </c>
      <c r="F1" s="31" t="s">
        <v>5</v>
      </c>
      <c r="G1" s="32" t="s">
        <v>6</v>
      </c>
      <c r="H1" s="32" t="s">
        <v>7</v>
      </c>
      <c r="I1" s="5" t="s">
        <v>8</v>
      </c>
    </row>
    <row r="2" spans="1:10" x14ac:dyDescent="0.35">
      <c r="A2" s="4" t="s">
        <v>1</v>
      </c>
      <c r="B2" s="59">
        <f>1-C2-G2-F2-H2</f>
        <v>0.98062640000000001</v>
      </c>
      <c r="C2" s="61">
        <f>B12</f>
        <v>6.6776000000000005E-3</v>
      </c>
      <c r="D2" s="9">
        <v>0</v>
      </c>
      <c r="E2" s="9">
        <v>0</v>
      </c>
      <c r="F2" s="11">
        <v>0</v>
      </c>
      <c r="G2" s="57">
        <f>B14</f>
        <v>1.8960000000000001E-3</v>
      </c>
      <c r="H2" s="62">
        <f>B15</f>
        <v>1.0800000000000001E-2</v>
      </c>
      <c r="I2" s="35" t="b">
        <f>SUM(B2:H2)=1</f>
        <v>1</v>
      </c>
      <c r="J2" s="18" t="s">
        <v>9</v>
      </c>
    </row>
    <row r="3" spans="1:10" s="8" customFormat="1" x14ac:dyDescent="0.35">
      <c r="A3" s="7" t="s">
        <v>2</v>
      </c>
      <c r="B3" s="10">
        <v>0</v>
      </c>
      <c r="C3" s="64">
        <f>1-D3-G3</f>
        <v>0.55703899999999995</v>
      </c>
      <c r="D3" s="23">
        <f>C34</f>
        <v>0.44296100000000005</v>
      </c>
      <c r="E3" s="23">
        <v>0</v>
      </c>
      <c r="F3" s="10">
        <v>0</v>
      </c>
      <c r="G3" s="65">
        <f>C35</f>
        <v>0</v>
      </c>
      <c r="H3" s="10">
        <v>0</v>
      </c>
      <c r="I3" s="35" t="b">
        <f t="shared" ref="I3:I8" si="0">SUM(B3:H3)=1</f>
        <v>1</v>
      </c>
    </row>
    <row r="4" spans="1:10" s="14" customFormat="1" x14ac:dyDescent="0.35">
      <c r="A4" s="12" t="s">
        <v>3</v>
      </c>
      <c r="B4" s="13">
        <v>0</v>
      </c>
      <c r="C4" s="13">
        <v>0</v>
      </c>
      <c r="D4" s="13">
        <v>0</v>
      </c>
      <c r="E4" s="36">
        <v>1</v>
      </c>
      <c r="F4" s="13">
        <v>0</v>
      </c>
      <c r="G4" s="13">
        <v>0</v>
      </c>
      <c r="H4" s="13">
        <v>0</v>
      </c>
      <c r="I4" s="35" t="b">
        <f t="shared" si="0"/>
        <v>1</v>
      </c>
      <c r="J4" s="20" t="s">
        <v>10</v>
      </c>
    </row>
    <row r="5" spans="1:10" s="8" customFormat="1" x14ac:dyDescent="0.35">
      <c r="A5" s="7" t="s">
        <v>4</v>
      </c>
      <c r="B5" s="10">
        <v>0</v>
      </c>
      <c r="C5" s="66">
        <f>C51</f>
        <v>0</v>
      </c>
      <c r="D5" s="10">
        <v>0</v>
      </c>
      <c r="E5" s="63">
        <f>C49</f>
        <v>0.48408040000000008</v>
      </c>
      <c r="F5" s="10">
        <v>0</v>
      </c>
      <c r="G5" s="67">
        <f>C50</f>
        <v>0.51591959999999992</v>
      </c>
      <c r="H5" s="10">
        <v>0</v>
      </c>
      <c r="I5" s="35" t="b">
        <f t="shared" si="0"/>
        <v>1</v>
      </c>
      <c r="J5" s="24" t="s">
        <v>11</v>
      </c>
    </row>
    <row r="6" spans="1:10" s="14" customFormat="1" x14ac:dyDescent="0.35">
      <c r="A6" s="12" t="s">
        <v>5</v>
      </c>
      <c r="B6" s="36">
        <v>1</v>
      </c>
      <c r="C6" s="13">
        <v>0</v>
      </c>
      <c r="D6" s="13">
        <v>0</v>
      </c>
      <c r="E6" s="13">
        <v>0</v>
      </c>
      <c r="F6" s="15">
        <v>0</v>
      </c>
      <c r="G6" s="13">
        <v>0</v>
      </c>
      <c r="H6" s="13">
        <v>0</v>
      </c>
      <c r="I6" s="35" t="b">
        <f t="shared" si="0"/>
        <v>1</v>
      </c>
    </row>
    <row r="7" spans="1:10" s="14" customFormat="1" x14ac:dyDescent="0.35">
      <c r="A7" s="12" t="s">
        <v>6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36">
        <v>1</v>
      </c>
      <c r="H7" s="13">
        <v>0</v>
      </c>
      <c r="I7" s="35" t="b">
        <f t="shared" si="0"/>
        <v>1</v>
      </c>
    </row>
    <row r="8" spans="1:10" s="16" customFormat="1" x14ac:dyDescent="0.35">
      <c r="A8" s="12" t="s">
        <v>7</v>
      </c>
      <c r="B8" s="17">
        <v>0</v>
      </c>
      <c r="C8" s="17">
        <v>0</v>
      </c>
      <c r="D8" s="13">
        <v>0</v>
      </c>
      <c r="E8" s="13">
        <v>0</v>
      </c>
      <c r="F8" s="13">
        <v>0</v>
      </c>
      <c r="G8" s="13">
        <v>0</v>
      </c>
      <c r="H8" s="36">
        <v>1</v>
      </c>
      <c r="I8" s="35" t="b">
        <f t="shared" si="0"/>
        <v>1</v>
      </c>
      <c r="J8" s="19" t="s">
        <v>12</v>
      </c>
    </row>
    <row r="10" spans="1:10" x14ac:dyDescent="0.35">
      <c r="C10" s="60">
        <f>SUM(C2:H2)</f>
        <v>1.9373600000000001E-2</v>
      </c>
    </row>
    <row r="11" spans="1:10" x14ac:dyDescent="0.35">
      <c r="A11" s="22" t="s">
        <v>13</v>
      </c>
    </row>
    <row r="12" spans="1:10" x14ac:dyDescent="0.35">
      <c r="A12" s="6" t="s">
        <v>14</v>
      </c>
      <c r="B12" s="38">
        <f>B18*B19+(1-B18)*B20</f>
        <v>6.6776000000000005E-3</v>
      </c>
      <c r="C12" s="25" t="s">
        <v>15</v>
      </c>
    </row>
    <row r="13" spans="1:10" x14ac:dyDescent="0.35">
      <c r="A13" s="6" t="s">
        <v>5</v>
      </c>
      <c r="B13" s="73">
        <v>0.161</v>
      </c>
    </row>
    <row r="14" spans="1:10" x14ac:dyDescent="0.35">
      <c r="A14" s="6" t="s">
        <v>16</v>
      </c>
      <c r="B14" s="37">
        <f>B18*B21+(1-B18)*B22</f>
        <v>1.8960000000000001E-3</v>
      </c>
      <c r="C14" s="25" t="s">
        <v>15</v>
      </c>
    </row>
    <row r="15" spans="1:10" x14ac:dyDescent="0.35">
      <c r="A15" s="6" t="s">
        <v>17</v>
      </c>
      <c r="B15" s="73">
        <v>1.0800000000000001E-2</v>
      </c>
      <c r="E15" s="93"/>
    </row>
    <row r="16" spans="1:10" x14ac:dyDescent="0.35">
      <c r="A16" s="6"/>
      <c r="B16" s="21"/>
    </row>
    <row r="17" spans="1:8" ht="29" x14ac:dyDescent="0.35">
      <c r="A17" s="22" t="s">
        <v>18</v>
      </c>
      <c r="B17" s="21"/>
    </row>
    <row r="18" spans="1:8" x14ac:dyDescent="0.35">
      <c r="A18" s="6" t="s">
        <v>19</v>
      </c>
      <c r="B18" s="71">
        <v>0.224</v>
      </c>
      <c r="C18" s="25" t="s">
        <v>20</v>
      </c>
    </row>
    <row r="19" spans="1:8" x14ac:dyDescent="0.35">
      <c r="A19" s="6" t="s">
        <v>21</v>
      </c>
      <c r="B19" s="71">
        <v>2.5999999999999999E-2</v>
      </c>
    </row>
    <row r="20" spans="1:8" x14ac:dyDescent="0.35">
      <c r="A20" s="6" t="s">
        <v>22</v>
      </c>
      <c r="B20" s="71">
        <v>1.1000000000000001E-3</v>
      </c>
    </row>
    <row r="21" spans="1:8" x14ac:dyDescent="0.35">
      <c r="A21" s="6" t="s">
        <v>23</v>
      </c>
      <c r="B21" s="71">
        <v>5.0000000000000001E-3</v>
      </c>
    </row>
    <row r="22" spans="1:8" x14ac:dyDescent="0.35">
      <c r="A22" s="6" t="s">
        <v>24</v>
      </c>
      <c r="B22" s="71">
        <v>1E-3</v>
      </c>
    </row>
    <row r="23" spans="1:8" x14ac:dyDescent="0.35">
      <c r="A23" s="28"/>
    </row>
    <row r="24" spans="1:8" x14ac:dyDescent="0.35">
      <c r="A24" s="22" t="s">
        <v>25</v>
      </c>
      <c r="C24" s="33" t="s">
        <v>26</v>
      </c>
      <c r="D24" s="34" t="s">
        <v>27</v>
      </c>
      <c r="G24" s="29" t="s">
        <v>28</v>
      </c>
    </row>
    <row r="25" spans="1:8" x14ac:dyDescent="0.35">
      <c r="A25" s="6" t="s">
        <v>29</v>
      </c>
      <c r="B25" s="3" t="s">
        <v>30</v>
      </c>
      <c r="C25" s="54">
        <v>0.47</v>
      </c>
      <c r="D25" s="74">
        <v>0.47</v>
      </c>
      <c r="E25" s="18"/>
      <c r="G25" s="18" t="b">
        <f>SUM(C25:C27)=1</f>
        <v>1</v>
      </c>
      <c r="H25" s="18" t="b">
        <f>SUM(D25:D27)=1</f>
        <v>1</v>
      </c>
    </row>
    <row r="26" spans="1:8" x14ac:dyDescent="0.35">
      <c r="B26" s="3" t="s">
        <v>6</v>
      </c>
      <c r="C26" s="54">
        <v>0</v>
      </c>
      <c r="D26" s="74">
        <v>0</v>
      </c>
    </row>
    <row r="27" spans="1:8" s="26" customFormat="1" x14ac:dyDescent="0.35">
      <c r="B27" s="27" t="s">
        <v>31</v>
      </c>
      <c r="C27" s="75">
        <f>1-C26-C25</f>
        <v>0.53</v>
      </c>
      <c r="D27" s="75">
        <f>1-D26-D25</f>
        <v>0.53</v>
      </c>
    </row>
    <row r="28" spans="1:8" x14ac:dyDescent="0.35">
      <c r="A28" s="6" t="s">
        <v>32</v>
      </c>
      <c r="B28" s="3" t="s">
        <v>30</v>
      </c>
      <c r="C28" s="54">
        <v>0.47899999999999998</v>
      </c>
      <c r="D28" s="74">
        <v>0.47899999999999998</v>
      </c>
      <c r="E28" s="18"/>
      <c r="G28" s="18" t="b">
        <f>SUM(C28:C30)=1</f>
        <v>1</v>
      </c>
      <c r="H28" s="18" t="b">
        <f>SUM(D28:D30)=1</f>
        <v>1</v>
      </c>
    </row>
    <row r="29" spans="1:8" x14ac:dyDescent="0.35">
      <c r="B29" s="3" t="s">
        <v>6</v>
      </c>
      <c r="C29" s="54">
        <v>0</v>
      </c>
      <c r="D29" s="74">
        <v>0</v>
      </c>
    </row>
    <row r="30" spans="1:8" s="26" customFormat="1" x14ac:dyDescent="0.35">
      <c r="B30" s="27" t="s">
        <v>31</v>
      </c>
      <c r="C30" s="75">
        <f>1-C29-C28</f>
        <v>0.52100000000000002</v>
      </c>
      <c r="D30" s="75">
        <f>1-D29-D28</f>
        <v>0.52100000000000002</v>
      </c>
    </row>
    <row r="31" spans="1:8" x14ac:dyDescent="0.35">
      <c r="A31" s="6" t="s">
        <v>33</v>
      </c>
      <c r="B31" s="3" t="s">
        <v>30</v>
      </c>
      <c r="C31" s="54">
        <v>0.377</v>
      </c>
      <c r="D31" s="74">
        <v>0.377</v>
      </c>
      <c r="E31" s="18"/>
      <c r="G31" s="18" t="b">
        <f>SUM(C31:C33)=1</f>
        <v>1</v>
      </c>
      <c r="H31" s="18" t="b">
        <f>SUM(D31:D33)=1</f>
        <v>1</v>
      </c>
    </row>
    <row r="32" spans="1:8" x14ac:dyDescent="0.35">
      <c r="B32" s="3" t="s">
        <v>6</v>
      </c>
      <c r="C32" s="54">
        <v>0</v>
      </c>
      <c r="D32" s="74">
        <v>0</v>
      </c>
    </row>
    <row r="33" spans="1:8" s="26" customFormat="1" x14ac:dyDescent="0.35">
      <c r="B33" s="27" t="s">
        <v>31</v>
      </c>
      <c r="C33" s="75">
        <f>1-C32-C31</f>
        <v>0.623</v>
      </c>
      <c r="D33" s="75">
        <f>1-D32-D31</f>
        <v>0.623</v>
      </c>
    </row>
    <row r="34" spans="1:8" x14ac:dyDescent="0.35">
      <c r="A34" s="1" t="s">
        <v>34</v>
      </c>
      <c r="B34" s="3" t="s">
        <v>30</v>
      </c>
      <c r="C34" s="77">
        <f>$C25*B$55+$C28*B$56+$C31*B$57</f>
        <v>0.44296100000000005</v>
      </c>
      <c r="D34" s="77">
        <f>D25*C$55+D28*C$56+D31*C$57</f>
        <v>0.45866299999999999</v>
      </c>
      <c r="G34" s="18" t="b">
        <f>SUM(C34:C36)=1</f>
        <v>1</v>
      </c>
      <c r="H34" s="18" t="b">
        <f>SUM(D34:D36)=1</f>
        <v>1</v>
      </c>
    </row>
    <row r="35" spans="1:8" x14ac:dyDescent="0.35">
      <c r="B35" s="3" t="s">
        <v>6</v>
      </c>
      <c r="C35" s="77">
        <f>$C26*B$55+$C29*B$56+$C32*B$57</f>
        <v>0</v>
      </c>
      <c r="D35" s="77">
        <f>D26*C$55+D29*C$56+D32*C$57</f>
        <v>0</v>
      </c>
    </row>
    <row r="36" spans="1:8" x14ac:dyDescent="0.35">
      <c r="A36" s="26"/>
      <c r="B36" s="27" t="s">
        <v>31</v>
      </c>
      <c r="C36" s="75">
        <f>$C27*B$55+$C30*B$56+$C33*B$57</f>
        <v>0.55703900000000006</v>
      </c>
      <c r="D36" s="75">
        <f>D27*C$55+D30*C$56+D33*C$57</f>
        <v>0.54133699999999996</v>
      </c>
      <c r="E36" s="26"/>
      <c r="F36" s="26"/>
      <c r="G36" s="26"/>
    </row>
    <row r="39" spans="1:8" x14ac:dyDescent="0.35">
      <c r="A39" s="22" t="s">
        <v>35</v>
      </c>
      <c r="C39" s="33" t="s">
        <v>26</v>
      </c>
      <c r="D39" s="34" t="s">
        <v>27</v>
      </c>
    </row>
    <row r="40" spans="1:8" x14ac:dyDescent="0.35">
      <c r="A40" s="6" t="s">
        <v>36</v>
      </c>
      <c r="B40" s="3" t="s">
        <v>30</v>
      </c>
      <c r="C40" s="40">
        <f>1-SUM(C41,C42)</f>
        <v>0.70710000000000006</v>
      </c>
      <c r="D40" s="40">
        <f>1-SUM(D41,D42)</f>
        <v>0.70710000000000006</v>
      </c>
      <c r="G40" s="18" t="b">
        <f>SUM(C40:C42)=1</f>
        <v>1</v>
      </c>
      <c r="H40" s="18" t="b">
        <f>SUM(D40:D42)=1</f>
        <v>1</v>
      </c>
    </row>
    <row r="41" spans="1:8" x14ac:dyDescent="0.35">
      <c r="B41" s="3" t="s">
        <v>6</v>
      </c>
      <c r="C41" s="53">
        <v>0.29289999999999999</v>
      </c>
      <c r="D41" s="55">
        <v>0.29289999999999999</v>
      </c>
    </row>
    <row r="42" spans="1:8" x14ac:dyDescent="0.35">
      <c r="A42" s="26"/>
      <c r="B42" s="27" t="s">
        <v>37</v>
      </c>
      <c r="C42" s="89">
        <v>0</v>
      </c>
      <c r="D42" s="90">
        <v>0</v>
      </c>
      <c r="E42" s="26"/>
      <c r="F42" s="26"/>
    </row>
    <row r="43" spans="1:8" x14ac:dyDescent="0.35">
      <c r="A43" s="6" t="s">
        <v>38</v>
      </c>
      <c r="B43" s="3" t="s">
        <v>30</v>
      </c>
      <c r="C43" s="40">
        <f>1-SUM(C44,C45)</f>
        <v>0.48619999999999997</v>
      </c>
      <c r="D43" s="40">
        <f>1-SUM(D44,D45)</f>
        <v>0.48619999999999997</v>
      </c>
      <c r="G43" s="18" t="b">
        <f>SUM(C43:C45)=1</f>
        <v>1</v>
      </c>
      <c r="H43" s="18" t="b">
        <f>SUM(D43:D45)=1</f>
        <v>1</v>
      </c>
    </row>
    <row r="44" spans="1:8" x14ac:dyDescent="0.35">
      <c r="B44" s="3" t="s">
        <v>6</v>
      </c>
      <c r="C44" s="53">
        <v>0.51380000000000003</v>
      </c>
      <c r="D44" s="55">
        <v>0.51380000000000003</v>
      </c>
    </row>
    <row r="45" spans="1:8" x14ac:dyDescent="0.35">
      <c r="A45" s="26"/>
      <c r="B45" s="27" t="s">
        <v>37</v>
      </c>
      <c r="C45" s="89">
        <v>0</v>
      </c>
      <c r="D45" s="90">
        <v>0</v>
      </c>
      <c r="E45" s="26"/>
      <c r="F45" s="26"/>
    </row>
    <row r="46" spans="1:8" x14ac:dyDescent="0.35">
      <c r="A46" s="6" t="s">
        <v>39</v>
      </c>
      <c r="B46" s="3" t="s">
        <v>30</v>
      </c>
      <c r="C46" s="40">
        <f>1-SUM(C47,C48)</f>
        <v>0.15690000000000004</v>
      </c>
      <c r="D46" s="40">
        <f>1-SUM(D47,D48)</f>
        <v>0.15690000000000004</v>
      </c>
      <c r="G46" s="18" t="b">
        <f>SUM(C46:C48)=1</f>
        <v>1</v>
      </c>
      <c r="H46" s="18" t="b">
        <f>SUM(D46:D48)=1</f>
        <v>1</v>
      </c>
    </row>
    <row r="47" spans="1:8" x14ac:dyDescent="0.35">
      <c r="B47" s="3" t="s">
        <v>6</v>
      </c>
      <c r="C47" s="53">
        <v>0.84309999999999996</v>
      </c>
      <c r="D47" s="55">
        <v>0.84309999999999996</v>
      </c>
    </row>
    <row r="48" spans="1:8" x14ac:dyDescent="0.35">
      <c r="A48" s="26"/>
      <c r="B48" s="27" t="s">
        <v>37</v>
      </c>
      <c r="C48" s="89">
        <v>0</v>
      </c>
      <c r="D48" s="90">
        <f t="shared" ref="D48" si="1">C48</f>
        <v>0</v>
      </c>
      <c r="E48" s="26"/>
      <c r="F48" s="26"/>
    </row>
    <row r="49" spans="1:8" x14ac:dyDescent="0.35">
      <c r="A49" s="1" t="s">
        <v>34</v>
      </c>
      <c r="B49" s="3" t="s">
        <v>30</v>
      </c>
      <c r="C49" s="40">
        <f>$C40*B$55+$C43*B$56+$C46*B$57</f>
        <v>0.48408040000000008</v>
      </c>
      <c r="D49" s="40">
        <f>D40*C$55+D43*C$56+D46*C$57</f>
        <v>0.59726219999999997</v>
      </c>
      <c r="G49" s="18" t="b">
        <f>SUM(C49:C51)=1</f>
        <v>1</v>
      </c>
      <c r="H49" s="18" t="b">
        <f>SUM(D49:D51)=1</f>
        <v>1</v>
      </c>
    </row>
    <row r="50" spans="1:8" x14ac:dyDescent="0.35">
      <c r="B50" s="3" t="s">
        <v>6</v>
      </c>
      <c r="C50" s="40">
        <f>$C41*B$55+$C44*B$56+$C47*B$57</f>
        <v>0.51591959999999992</v>
      </c>
      <c r="D50" s="40">
        <f>D41*C$55+D44*C$56+D47*C$57</f>
        <v>0.40273780000000003</v>
      </c>
    </row>
    <row r="51" spans="1:8" x14ac:dyDescent="0.35">
      <c r="A51" s="26"/>
      <c r="B51" s="27" t="s">
        <v>37</v>
      </c>
      <c r="C51" s="39">
        <f>$C42*B$55+$C45*B$56+$C48*B$57</f>
        <v>0</v>
      </c>
      <c r="D51" s="39">
        <f>D42*C$55+D45*C$56+D48*C$57</f>
        <v>0</v>
      </c>
      <c r="E51" s="26"/>
      <c r="F51" s="26"/>
    </row>
    <row r="54" spans="1:8" x14ac:dyDescent="0.35">
      <c r="A54" s="22" t="s">
        <v>40</v>
      </c>
      <c r="B54" s="22" t="s">
        <v>26</v>
      </c>
      <c r="C54" s="22" t="s">
        <v>27</v>
      </c>
      <c r="G54" s="18"/>
    </row>
    <row r="55" spans="1:8" x14ac:dyDescent="0.35">
      <c r="A55" s="6" t="s">
        <v>29</v>
      </c>
      <c r="B55" s="72">
        <v>0.45700000000000002</v>
      </c>
      <c r="C55" s="54">
        <v>0.70699999999999996</v>
      </c>
      <c r="F55" s="18" t="b">
        <f>SUM(B55:B57)=1</f>
        <v>1</v>
      </c>
      <c r="G55" s="18" t="b">
        <f>SUM(C55:C57)=1</f>
        <v>1</v>
      </c>
    </row>
    <row r="56" spans="1:8" x14ac:dyDescent="0.35">
      <c r="A56" s="6" t="s">
        <v>32</v>
      </c>
      <c r="B56" s="72">
        <v>0.23</v>
      </c>
      <c r="C56" s="54">
        <v>0.156</v>
      </c>
    </row>
    <row r="57" spans="1:8" x14ac:dyDescent="0.35">
      <c r="A57" s="6" t="s">
        <v>33</v>
      </c>
      <c r="B57" s="72">
        <v>0.313</v>
      </c>
      <c r="C57" s="54">
        <v>0.13700000000000001</v>
      </c>
    </row>
    <row r="60" spans="1:8" x14ac:dyDescent="0.35">
      <c r="A60" s="6"/>
    </row>
    <row r="61" spans="1:8" ht="43.5" x14ac:dyDescent="0.35">
      <c r="A61" s="81" t="s">
        <v>41</v>
      </c>
      <c r="B61" s="82" t="s">
        <v>42</v>
      </c>
      <c r="C61" s="82" t="s">
        <v>43</v>
      </c>
      <c r="D61" s="88" t="s">
        <v>44</v>
      </c>
      <c r="E61" s="88" t="s">
        <v>45</v>
      </c>
    </row>
    <row r="62" spans="1:8" x14ac:dyDescent="0.35">
      <c r="A62" s="78" t="s">
        <v>46</v>
      </c>
      <c r="B62" s="80"/>
      <c r="C62" s="79"/>
      <c r="D62" s="86"/>
      <c r="E62" s="14"/>
    </row>
    <row r="63" spans="1:8" x14ac:dyDescent="0.35">
      <c r="A63" t="s">
        <v>47</v>
      </c>
      <c r="B63" s="83">
        <v>8.2500000000000004E-2</v>
      </c>
      <c r="C63" s="83">
        <v>1.0999999999999999E-2</v>
      </c>
      <c r="D63" s="87">
        <f>B63*C63</f>
        <v>9.075E-4</v>
      </c>
      <c r="E63" s="87">
        <f>SUM(D63:D69)</f>
        <v>0.29287449999999998</v>
      </c>
      <c r="F63" s="6" t="b">
        <f>SUM(C63:C69)=100%</f>
        <v>1</v>
      </c>
    </row>
    <row r="64" spans="1:8" x14ac:dyDescent="0.35">
      <c r="A64" t="s">
        <v>48</v>
      </c>
      <c r="B64" s="83">
        <v>0.111</v>
      </c>
      <c r="C64" s="83">
        <v>0.16</v>
      </c>
      <c r="D64" s="87">
        <f t="shared" ref="D64:D83" si="2">B64*C64</f>
        <v>1.7760000000000001E-2</v>
      </c>
      <c r="F64" s="76">
        <f>SUM(C63:C69)</f>
        <v>1</v>
      </c>
    </row>
    <row r="65" spans="1:6" x14ac:dyDescent="0.35">
      <c r="A65" t="s">
        <v>49</v>
      </c>
      <c r="B65" s="83">
        <v>6.7000000000000004E-2</v>
      </c>
      <c r="C65" s="83">
        <v>0.14399999999999999</v>
      </c>
      <c r="D65" s="87">
        <f t="shared" si="2"/>
        <v>9.6480000000000003E-3</v>
      </c>
      <c r="F65" s="6"/>
    </row>
    <row r="66" spans="1:6" x14ac:dyDescent="0.35">
      <c r="A66" t="s">
        <v>50</v>
      </c>
      <c r="B66" s="83">
        <v>0.155</v>
      </c>
      <c r="C66" s="83">
        <v>0.04</v>
      </c>
      <c r="D66" s="87">
        <f t="shared" si="2"/>
        <v>6.1999999999999998E-3</v>
      </c>
      <c r="F66" s="6"/>
    </row>
    <row r="67" spans="1:6" x14ac:dyDescent="0.35">
      <c r="A67" t="s">
        <v>51</v>
      </c>
      <c r="B67" s="83">
        <v>0.61899999999999999</v>
      </c>
      <c r="C67" s="83">
        <v>0.111</v>
      </c>
      <c r="D67" s="87">
        <f t="shared" si="2"/>
        <v>6.8709000000000006E-2</v>
      </c>
      <c r="F67" s="76"/>
    </row>
    <row r="68" spans="1:6" x14ac:dyDescent="0.35">
      <c r="A68" t="s">
        <v>52</v>
      </c>
      <c r="B68" s="83">
        <v>0.11</v>
      </c>
      <c r="C68" s="83">
        <v>4.0000000000000001E-3</v>
      </c>
      <c r="D68" s="87">
        <f t="shared" si="2"/>
        <v>4.4000000000000002E-4</v>
      </c>
      <c r="F68" s="6"/>
    </row>
    <row r="69" spans="1:6" x14ac:dyDescent="0.35">
      <c r="A69" t="s">
        <v>53</v>
      </c>
      <c r="B69" s="83">
        <v>0.35699999999999998</v>
      </c>
      <c r="C69" s="83">
        <v>0.53</v>
      </c>
      <c r="D69" s="87">
        <f t="shared" si="2"/>
        <v>0.18920999999999999</v>
      </c>
      <c r="F69" s="6"/>
    </row>
    <row r="70" spans="1:6" x14ac:dyDescent="0.35">
      <c r="A70" s="78" t="s">
        <v>54</v>
      </c>
      <c r="B70" s="84"/>
      <c r="C70" s="85"/>
      <c r="D70" s="87"/>
      <c r="F70" s="6"/>
    </row>
    <row r="71" spans="1:6" x14ac:dyDescent="0.35">
      <c r="A71" t="s">
        <v>47</v>
      </c>
      <c r="B71" s="83">
        <v>0.12</v>
      </c>
      <c r="C71" s="83">
        <v>1.2999999999999999E-2</v>
      </c>
      <c r="D71" s="87">
        <f>B71*C71</f>
        <v>1.56E-3</v>
      </c>
      <c r="E71" s="87">
        <f>SUM(D71:D77)</f>
        <v>0.51382799999999995</v>
      </c>
      <c r="F71" s="6" t="b">
        <f>SUM(C71:C77)=100%</f>
        <v>1</v>
      </c>
    </row>
    <row r="72" spans="1:6" x14ac:dyDescent="0.35">
      <c r="A72" t="s">
        <v>48</v>
      </c>
      <c r="B72" s="83">
        <v>0.08</v>
      </c>
      <c r="C72" s="83">
        <v>9.6000000000000002E-2</v>
      </c>
      <c r="D72" s="87">
        <f t="shared" si="2"/>
        <v>7.6800000000000002E-3</v>
      </c>
      <c r="F72" s="76">
        <f>SUM(C71:C77)</f>
        <v>1</v>
      </c>
    </row>
    <row r="73" spans="1:6" x14ac:dyDescent="0.35">
      <c r="A73" t="s">
        <v>49</v>
      </c>
      <c r="B73" s="83">
        <v>0.3</v>
      </c>
      <c r="C73" s="83">
        <v>0.157</v>
      </c>
      <c r="D73" s="87">
        <f t="shared" si="2"/>
        <v>4.7099999999999996E-2</v>
      </c>
      <c r="F73" s="6"/>
    </row>
    <row r="74" spans="1:6" x14ac:dyDescent="0.35">
      <c r="A74" t="s">
        <v>50</v>
      </c>
      <c r="B74" s="83">
        <v>7.0000000000000007E-2</v>
      </c>
      <c r="C74" s="83">
        <v>3.2000000000000001E-2</v>
      </c>
      <c r="D74" s="87">
        <f t="shared" si="2"/>
        <v>2.2400000000000002E-3</v>
      </c>
      <c r="F74" s="6"/>
    </row>
    <row r="75" spans="1:6" x14ac:dyDescent="0.35">
      <c r="A75" t="s">
        <v>51</v>
      </c>
      <c r="B75" s="83">
        <v>0.69599999999999995</v>
      </c>
      <c r="C75" s="83">
        <v>0.18099999999999999</v>
      </c>
      <c r="D75" s="87">
        <f t="shared" si="2"/>
        <v>0.12597599999999998</v>
      </c>
      <c r="F75" s="6"/>
    </row>
    <row r="76" spans="1:6" x14ac:dyDescent="0.35">
      <c r="A76" t="s">
        <v>52</v>
      </c>
      <c r="B76" s="83">
        <v>0.20599999999999999</v>
      </c>
      <c r="C76" s="83">
        <v>0</v>
      </c>
      <c r="D76" s="87">
        <f t="shared" si="2"/>
        <v>0</v>
      </c>
      <c r="F76" s="6"/>
    </row>
    <row r="77" spans="1:6" x14ac:dyDescent="0.35">
      <c r="A77" t="s">
        <v>53</v>
      </c>
      <c r="B77" s="83">
        <v>0.63200000000000001</v>
      </c>
      <c r="C77" s="83">
        <v>0.52100000000000002</v>
      </c>
      <c r="D77" s="87">
        <f t="shared" si="2"/>
        <v>0.32927200000000001</v>
      </c>
      <c r="F77" s="6"/>
    </row>
    <row r="78" spans="1:6" x14ac:dyDescent="0.35">
      <c r="A78" s="78" t="s">
        <v>55</v>
      </c>
      <c r="B78" s="84"/>
      <c r="C78" s="84"/>
      <c r="D78" s="87"/>
      <c r="F78" s="6"/>
    </row>
    <row r="79" spans="1:6" x14ac:dyDescent="0.35">
      <c r="A79" t="s">
        <v>49</v>
      </c>
      <c r="B79" s="83">
        <v>0.66700000000000004</v>
      </c>
      <c r="C79" s="83">
        <v>0.108</v>
      </c>
      <c r="D79" s="87">
        <f t="shared" si="2"/>
        <v>7.2036000000000003E-2</v>
      </c>
      <c r="E79" s="87">
        <f>SUM(D79:D83)</f>
        <v>0.84311599999999998</v>
      </c>
      <c r="F79" s="6" t="b">
        <f>SUM(C79:C83)=100%</f>
        <v>1</v>
      </c>
    </row>
    <row r="80" spans="1:6" x14ac:dyDescent="0.35">
      <c r="A80" t="s">
        <v>50</v>
      </c>
      <c r="B80" s="83">
        <v>0.26900000000000002</v>
      </c>
      <c r="C80" s="83">
        <v>3.0000000000000001E-3</v>
      </c>
      <c r="D80" s="87">
        <f t="shared" si="2"/>
        <v>8.070000000000001E-4</v>
      </c>
      <c r="F80" s="76">
        <f>SUM(C79:C83)</f>
        <v>1</v>
      </c>
    </row>
    <row r="81" spans="1:4" x14ac:dyDescent="0.35">
      <c r="A81" t="s">
        <v>51</v>
      </c>
      <c r="B81" s="83">
        <v>0.86199999999999999</v>
      </c>
      <c r="C81" s="83">
        <v>0.253</v>
      </c>
      <c r="D81" s="87">
        <f t="shared" si="2"/>
        <v>0.218086</v>
      </c>
    </row>
    <row r="82" spans="1:4" x14ac:dyDescent="0.35">
      <c r="A82" t="s">
        <v>52</v>
      </c>
      <c r="B82" s="83">
        <v>0.68700000000000006</v>
      </c>
      <c r="C82" s="83">
        <v>1.2999999999999999E-2</v>
      </c>
      <c r="D82" s="87">
        <f t="shared" si="2"/>
        <v>8.9309999999999997E-3</v>
      </c>
    </row>
    <row r="83" spans="1:4" x14ac:dyDescent="0.35">
      <c r="A83" t="s">
        <v>53</v>
      </c>
      <c r="B83" s="83">
        <v>0.872</v>
      </c>
      <c r="C83" s="83">
        <v>0.623</v>
      </c>
      <c r="D83" s="87">
        <f t="shared" si="2"/>
        <v>0.54325599999999996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3A26B-A18B-4AC7-8D2C-FE7D9F7C1A31}">
  <dimension ref="A1:D84"/>
  <sheetViews>
    <sheetView zoomScale="113" workbookViewId="0">
      <selection activeCell="C2" sqref="C2"/>
    </sheetView>
  </sheetViews>
  <sheetFormatPr defaultRowHeight="14.5" x14ac:dyDescent="0.35"/>
  <cols>
    <col min="1" max="1" width="8.7265625" style="3"/>
    <col min="2" max="2" width="20.7265625" style="69" customWidth="1"/>
    <col min="3" max="3" width="30.26953125" style="58" customWidth="1"/>
  </cols>
  <sheetData>
    <row r="1" spans="1:4" x14ac:dyDescent="0.35">
      <c r="A1" s="2" t="s">
        <v>56</v>
      </c>
      <c r="B1" s="68" t="s">
        <v>57</v>
      </c>
      <c r="C1" s="58" t="s">
        <v>58</v>
      </c>
    </row>
    <row r="2" spans="1:4" x14ac:dyDescent="0.35">
      <c r="A2" s="3">
        <v>18</v>
      </c>
      <c r="B2" s="69">
        <v>1.1000000000000001E-3</v>
      </c>
      <c r="C2" s="58">
        <f>FinalTransition!G2</f>
        <v>1.8960000000000001E-3</v>
      </c>
      <c r="D2" t="s">
        <v>59</v>
      </c>
    </row>
    <row r="3" spans="1:4" x14ac:dyDescent="0.35">
      <c r="A3" s="3">
        <v>19</v>
      </c>
      <c r="B3" s="69">
        <v>1.2700000000000001E-3</v>
      </c>
      <c r="C3" s="58">
        <f>C2+(B3-B2)</f>
        <v>2.0660000000000001E-3</v>
      </c>
    </row>
    <row r="4" spans="1:4" x14ac:dyDescent="0.35">
      <c r="A4" s="3">
        <v>20</v>
      </c>
      <c r="B4" s="69">
        <v>1.3730000000000001E-3</v>
      </c>
      <c r="C4" s="58">
        <f t="shared" ref="C4:C67" si="0">C3+(B4-B3)</f>
        <v>2.1689999999999999E-3</v>
      </c>
    </row>
    <row r="5" spans="1:4" x14ac:dyDescent="0.35">
      <c r="A5" s="3">
        <v>21</v>
      </c>
      <c r="B5" s="69">
        <v>1.488E-3</v>
      </c>
      <c r="C5" s="58">
        <f t="shared" si="0"/>
        <v>2.2839999999999996E-3</v>
      </c>
    </row>
    <row r="6" spans="1:4" x14ac:dyDescent="0.35">
      <c r="A6" s="3">
        <v>22</v>
      </c>
      <c r="B6" s="69">
        <v>1.6050000000000001E-3</v>
      </c>
      <c r="C6" s="58">
        <f t="shared" si="0"/>
        <v>2.4009999999999995E-3</v>
      </c>
    </row>
    <row r="7" spans="1:4" x14ac:dyDescent="0.35">
      <c r="A7" s="3">
        <v>23</v>
      </c>
      <c r="B7" s="69">
        <v>1.714E-3</v>
      </c>
      <c r="C7" s="58">
        <f t="shared" si="0"/>
        <v>2.5099999999999992E-3</v>
      </c>
    </row>
    <row r="8" spans="1:4" x14ac:dyDescent="0.35">
      <c r="A8" s="3">
        <v>24</v>
      </c>
      <c r="B8" s="69">
        <v>1.835E-3</v>
      </c>
      <c r="C8" s="58">
        <f t="shared" si="0"/>
        <v>2.6309999999999992E-3</v>
      </c>
    </row>
    <row r="9" spans="1:4" x14ac:dyDescent="0.35">
      <c r="A9" s="3">
        <v>25</v>
      </c>
      <c r="B9" s="69">
        <v>1.9629999999999999E-3</v>
      </c>
      <c r="C9" s="58">
        <f t="shared" si="0"/>
        <v>2.7589999999999993E-3</v>
      </c>
    </row>
    <row r="10" spans="1:4" x14ac:dyDescent="0.35">
      <c r="A10" s="3">
        <v>26</v>
      </c>
      <c r="B10" s="69">
        <v>2.0820000000000001E-3</v>
      </c>
      <c r="C10" s="58">
        <f t="shared" si="0"/>
        <v>2.8779999999999995E-3</v>
      </c>
    </row>
    <row r="11" spans="1:4" x14ac:dyDescent="0.35">
      <c r="A11" s="3" t="s">
        <v>60</v>
      </c>
      <c r="B11" s="69">
        <v>2.202E-3</v>
      </c>
      <c r="C11" s="58">
        <f t="shared" si="0"/>
        <v>2.9979999999999994E-3</v>
      </c>
    </row>
    <row r="12" spans="1:4" x14ac:dyDescent="0.35">
      <c r="A12" s="3">
        <v>28</v>
      </c>
      <c r="B12" s="69">
        <v>2.33E-3</v>
      </c>
      <c r="C12" s="58">
        <f t="shared" si="0"/>
        <v>3.1259999999999994E-3</v>
      </c>
    </row>
    <row r="13" spans="1:4" x14ac:dyDescent="0.35">
      <c r="A13" s="3">
        <v>29</v>
      </c>
      <c r="B13" s="69">
        <v>2.457E-3</v>
      </c>
      <c r="C13" s="58">
        <f t="shared" si="0"/>
        <v>3.2529999999999994E-3</v>
      </c>
    </row>
    <row r="14" spans="1:4" x14ac:dyDescent="0.35">
      <c r="A14" s="3">
        <v>30</v>
      </c>
      <c r="B14" s="69">
        <v>2.5739999999999999E-3</v>
      </c>
      <c r="C14" s="58">
        <f t="shared" si="0"/>
        <v>3.3699999999999993E-3</v>
      </c>
    </row>
    <row r="15" spans="1:4" x14ac:dyDescent="0.35">
      <c r="A15" s="3">
        <v>31</v>
      </c>
      <c r="B15" s="69">
        <v>2.6830000000000001E-3</v>
      </c>
      <c r="C15" s="58">
        <f t="shared" si="0"/>
        <v>3.4789999999999995E-3</v>
      </c>
    </row>
    <row r="16" spans="1:4" x14ac:dyDescent="0.35">
      <c r="A16" s="3">
        <v>32</v>
      </c>
      <c r="B16" s="69">
        <v>2.787E-3</v>
      </c>
      <c r="C16" s="58">
        <f t="shared" si="0"/>
        <v>3.5829999999999994E-3</v>
      </c>
    </row>
    <row r="17" spans="1:3" x14ac:dyDescent="0.35">
      <c r="A17" s="3">
        <v>33</v>
      </c>
      <c r="B17" s="69">
        <v>2.8809999999999999E-3</v>
      </c>
      <c r="C17" s="58">
        <f t="shared" si="0"/>
        <v>3.6769999999999993E-3</v>
      </c>
    </row>
    <row r="18" spans="1:3" x14ac:dyDescent="0.35">
      <c r="A18" s="3">
        <v>34</v>
      </c>
      <c r="B18" s="69">
        <v>2.9740000000000001E-3</v>
      </c>
      <c r="C18" s="58">
        <f t="shared" si="0"/>
        <v>3.7699999999999995E-3</v>
      </c>
    </row>
    <row r="19" spans="1:3" x14ac:dyDescent="0.35">
      <c r="A19" s="3">
        <v>35</v>
      </c>
      <c r="B19" s="69">
        <v>3.0739999999999999E-3</v>
      </c>
      <c r="C19" s="58">
        <f t="shared" si="0"/>
        <v>3.8699999999999993E-3</v>
      </c>
    </row>
    <row r="20" spans="1:3" x14ac:dyDescent="0.35">
      <c r="A20" s="3">
        <v>36</v>
      </c>
      <c r="B20" s="69">
        <v>3.1749999999999999E-3</v>
      </c>
      <c r="C20" s="58">
        <f t="shared" si="0"/>
        <v>3.9709999999999988E-3</v>
      </c>
    </row>
    <row r="21" spans="1:3" x14ac:dyDescent="0.35">
      <c r="A21" s="3">
        <v>37</v>
      </c>
      <c r="B21" s="69">
        <v>3.2950000000000002E-3</v>
      </c>
      <c r="C21" s="58">
        <f t="shared" si="0"/>
        <v>4.0909999999999992E-3</v>
      </c>
    </row>
    <row r="22" spans="1:3" x14ac:dyDescent="0.35">
      <c r="A22" s="3">
        <v>38</v>
      </c>
      <c r="B22" s="69">
        <v>3.444E-3</v>
      </c>
      <c r="C22" s="58">
        <f t="shared" si="0"/>
        <v>4.239999999999999E-3</v>
      </c>
    </row>
    <row r="23" spans="1:3" x14ac:dyDescent="0.35">
      <c r="A23" s="3">
        <v>39</v>
      </c>
      <c r="B23" s="69">
        <v>3.6080000000000001E-3</v>
      </c>
      <c r="C23" s="58">
        <f t="shared" si="0"/>
        <v>4.4039999999999991E-3</v>
      </c>
    </row>
    <row r="24" spans="1:3" x14ac:dyDescent="0.35">
      <c r="A24" s="3">
        <v>40</v>
      </c>
      <c r="B24" s="69">
        <v>3.7799999999999999E-3</v>
      </c>
      <c r="C24" s="58">
        <f t="shared" si="0"/>
        <v>4.5759999999999985E-3</v>
      </c>
    </row>
    <row r="25" spans="1:3" x14ac:dyDescent="0.35">
      <c r="A25" s="3">
        <v>4</v>
      </c>
      <c r="B25" s="69">
        <v>3.9579999999999997E-3</v>
      </c>
      <c r="C25" s="58">
        <f t="shared" si="0"/>
        <v>4.7539999999999978E-3</v>
      </c>
    </row>
    <row r="26" spans="1:3" x14ac:dyDescent="0.35">
      <c r="A26" s="3">
        <v>42</v>
      </c>
      <c r="B26" s="69">
        <v>4.1440000000000001E-3</v>
      </c>
      <c r="C26" s="58">
        <f t="shared" si="0"/>
        <v>4.9399999999999982E-3</v>
      </c>
    </row>
    <row r="27" spans="1:3" x14ac:dyDescent="0.35">
      <c r="A27" s="3" t="s">
        <v>61</v>
      </c>
      <c r="B27" s="69">
        <v>4.3369999999999997E-3</v>
      </c>
      <c r="C27" s="58">
        <f t="shared" si="0"/>
        <v>5.1329999999999978E-3</v>
      </c>
    </row>
    <row r="28" spans="1:3" x14ac:dyDescent="0.35">
      <c r="A28" s="3">
        <v>44</v>
      </c>
      <c r="B28" s="69">
        <v>4.5399999999999998E-3</v>
      </c>
      <c r="C28" s="58">
        <f t="shared" si="0"/>
        <v>5.3359999999999979E-3</v>
      </c>
    </row>
    <row r="29" spans="1:3" x14ac:dyDescent="0.35">
      <c r="A29" s="3">
        <v>45</v>
      </c>
      <c r="B29" s="69">
        <v>4.7739999999999996E-3</v>
      </c>
      <c r="C29" s="58">
        <f t="shared" si="0"/>
        <v>5.5699999999999977E-3</v>
      </c>
    </row>
    <row r="30" spans="1:3" x14ac:dyDescent="0.35">
      <c r="A30" s="3">
        <v>46</v>
      </c>
      <c r="B30" s="69">
        <v>5.0639999999999999E-3</v>
      </c>
      <c r="C30" s="58">
        <f t="shared" si="0"/>
        <v>5.859999999999998E-3</v>
      </c>
    </row>
    <row r="31" spans="1:3" x14ac:dyDescent="0.35">
      <c r="A31" s="3">
        <v>47</v>
      </c>
      <c r="B31" s="69">
        <v>5.3990000000000002E-3</v>
      </c>
      <c r="C31" s="58">
        <f t="shared" si="0"/>
        <v>6.1949999999999983E-3</v>
      </c>
    </row>
    <row r="32" spans="1:3" x14ac:dyDescent="0.35">
      <c r="A32" s="3">
        <v>48</v>
      </c>
      <c r="B32" s="69">
        <v>5.7959999999999999E-3</v>
      </c>
      <c r="C32" s="58">
        <f t="shared" si="0"/>
        <v>6.591999999999998E-3</v>
      </c>
    </row>
    <row r="33" spans="1:3" x14ac:dyDescent="0.35">
      <c r="A33" s="3">
        <v>49</v>
      </c>
      <c r="B33" s="69">
        <v>6.2139999999999999E-3</v>
      </c>
      <c r="C33" s="58">
        <f t="shared" si="0"/>
        <v>7.009999999999998E-3</v>
      </c>
    </row>
    <row r="34" spans="1:3" x14ac:dyDescent="0.35">
      <c r="A34" s="3">
        <v>50</v>
      </c>
      <c r="B34" s="69">
        <v>6.6709999999999998E-3</v>
      </c>
      <c r="C34" s="58">
        <f t="shared" si="0"/>
        <v>7.4669999999999979E-3</v>
      </c>
    </row>
    <row r="35" spans="1:3" x14ac:dyDescent="0.35">
      <c r="A35" s="3">
        <v>51</v>
      </c>
      <c r="B35" s="69">
        <v>7.1669999999999998E-3</v>
      </c>
      <c r="C35" s="58">
        <f t="shared" si="0"/>
        <v>7.9629999999999979E-3</v>
      </c>
    </row>
    <row r="36" spans="1:3" x14ac:dyDescent="0.35">
      <c r="A36" s="3">
        <v>52</v>
      </c>
      <c r="B36" s="69">
        <v>7.7359999999999998E-3</v>
      </c>
      <c r="C36" s="58">
        <f t="shared" si="0"/>
        <v>8.5319999999999979E-3</v>
      </c>
    </row>
    <row r="37" spans="1:3" x14ac:dyDescent="0.35">
      <c r="A37" s="3">
        <v>53</v>
      </c>
      <c r="B37" s="69">
        <v>8.3510000000000008E-3</v>
      </c>
      <c r="C37" s="58">
        <f t="shared" si="0"/>
        <v>9.1469999999999989E-3</v>
      </c>
    </row>
    <row r="38" spans="1:3" x14ac:dyDescent="0.35">
      <c r="A38" s="3">
        <v>54</v>
      </c>
      <c r="B38" s="69">
        <v>9.0349999999999996E-3</v>
      </c>
      <c r="C38" s="58">
        <f t="shared" si="0"/>
        <v>9.8309999999999977E-3</v>
      </c>
    </row>
    <row r="39" spans="1:3" x14ac:dyDescent="0.35">
      <c r="A39" s="3">
        <v>55</v>
      </c>
      <c r="B39" s="69">
        <v>9.7699999999999992E-3</v>
      </c>
      <c r="C39" s="58">
        <f t="shared" si="0"/>
        <v>1.0565999999999997E-2</v>
      </c>
    </row>
    <row r="40" spans="1:3" x14ac:dyDescent="0.35">
      <c r="A40" s="3">
        <v>56</v>
      </c>
      <c r="B40" s="69">
        <v>1.0567E-2</v>
      </c>
      <c r="C40" s="58">
        <f t="shared" si="0"/>
        <v>1.1362999999999998E-2</v>
      </c>
    </row>
    <row r="41" spans="1:3" x14ac:dyDescent="0.35">
      <c r="A41" s="3">
        <v>57</v>
      </c>
      <c r="B41" s="69">
        <v>1.1398E-2</v>
      </c>
      <c r="C41" s="58">
        <f t="shared" si="0"/>
        <v>1.2193999999999998E-2</v>
      </c>
    </row>
    <row r="42" spans="1:3" x14ac:dyDescent="0.35">
      <c r="A42" s="3">
        <v>58</v>
      </c>
      <c r="B42" s="69">
        <v>1.2291E-2</v>
      </c>
      <c r="C42" s="58">
        <f t="shared" si="0"/>
        <v>1.3086999999999998E-2</v>
      </c>
    </row>
    <row r="43" spans="1:3" x14ac:dyDescent="0.35">
      <c r="A43" s="3">
        <v>59</v>
      </c>
      <c r="B43" s="69">
        <v>1.3224E-2</v>
      </c>
      <c r="C43" s="58">
        <f t="shared" si="0"/>
        <v>1.4019999999999998E-2</v>
      </c>
    </row>
    <row r="44" spans="1:3" x14ac:dyDescent="0.35">
      <c r="A44" s="3">
        <v>60</v>
      </c>
      <c r="B44" s="69">
        <v>1.4267E-2</v>
      </c>
      <c r="C44" s="58">
        <f t="shared" si="0"/>
        <v>1.5062999999999998E-2</v>
      </c>
    </row>
    <row r="45" spans="1:3" x14ac:dyDescent="0.35">
      <c r="A45" s="3">
        <v>1</v>
      </c>
      <c r="B45" s="69">
        <v>1.5353E-2</v>
      </c>
      <c r="C45" s="58">
        <f t="shared" si="0"/>
        <v>1.6148999999999997E-2</v>
      </c>
    </row>
    <row r="46" spans="1:3" x14ac:dyDescent="0.35">
      <c r="A46" s="3">
        <v>62</v>
      </c>
      <c r="B46" s="69">
        <v>1.6483999999999999E-2</v>
      </c>
      <c r="C46" s="58">
        <f t="shared" si="0"/>
        <v>1.7279999999999997E-2</v>
      </c>
    </row>
    <row r="47" spans="1:3" x14ac:dyDescent="0.35">
      <c r="A47" s="3">
        <v>63</v>
      </c>
      <c r="B47" s="69">
        <v>1.7617000000000001E-2</v>
      </c>
      <c r="C47" s="58">
        <f t="shared" si="0"/>
        <v>1.8412999999999999E-2</v>
      </c>
    </row>
    <row r="48" spans="1:3" x14ac:dyDescent="0.35">
      <c r="A48" s="3">
        <v>64</v>
      </c>
      <c r="B48" s="69">
        <v>1.8759000000000001E-2</v>
      </c>
      <c r="C48" s="58">
        <f t="shared" si="0"/>
        <v>1.9554999999999999E-2</v>
      </c>
    </row>
    <row r="49" spans="1:3" x14ac:dyDescent="0.35">
      <c r="A49" s="3">
        <v>65</v>
      </c>
      <c r="B49" s="69">
        <v>1.9914000000000001E-2</v>
      </c>
      <c r="C49" s="58">
        <f t="shared" si="0"/>
        <v>2.0709999999999999E-2</v>
      </c>
    </row>
    <row r="50" spans="1:3" x14ac:dyDescent="0.35">
      <c r="A50" s="3">
        <v>66</v>
      </c>
      <c r="B50" s="69">
        <v>2.1104000000000001E-2</v>
      </c>
      <c r="C50" s="58">
        <f t="shared" si="0"/>
        <v>2.1899999999999999E-2</v>
      </c>
    </row>
    <row r="51" spans="1:3" x14ac:dyDescent="0.35">
      <c r="A51" s="3">
        <v>67</v>
      </c>
      <c r="B51" s="69">
        <v>2.2422999999999998E-2</v>
      </c>
      <c r="C51" s="58">
        <f t="shared" si="0"/>
        <v>2.3218999999999997E-2</v>
      </c>
    </row>
    <row r="52" spans="1:3" x14ac:dyDescent="0.35">
      <c r="A52" s="3">
        <v>68</v>
      </c>
      <c r="B52" s="69">
        <v>2.3847E-2</v>
      </c>
      <c r="C52" s="58">
        <f t="shared" si="0"/>
        <v>2.4642999999999998E-2</v>
      </c>
    </row>
    <row r="53" spans="1:3" x14ac:dyDescent="0.35">
      <c r="A53" s="3">
        <v>69</v>
      </c>
      <c r="B53" s="69">
        <v>2.5357000000000001E-2</v>
      </c>
      <c r="C53" s="58">
        <f t="shared" si="0"/>
        <v>2.6152999999999999E-2</v>
      </c>
    </row>
    <row r="54" spans="1:3" x14ac:dyDescent="0.35">
      <c r="A54" s="3">
        <v>70</v>
      </c>
      <c r="B54" s="69">
        <v>2.7050000000000001E-2</v>
      </c>
      <c r="C54" s="58">
        <f t="shared" si="0"/>
        <v>2.7845999999999999E-2</v>
      </c>
    </row>
    <row r="55" spans="1:3" x14ac:dyDescent="0.35">
      <c r="A55" s="3" t="s">
        <v>62</v>
      </c>
      <c r="B55" s="69">
        <v>2.8969999999999999E-2</v>
      </c>
      <c r="C55" s="58">
        <f t="shared" si="0"/>
        <v>2.9765999999999997E-2</v>
      </c>
    </row>
    <row r="56" spans="1:3" x14ac:dyDescent="0.35">
      <c r="A56" s="3">
        <v>72</v>
      </c>
      <c r="B56" s="69">
        <v>3.1188E-2</v>
      </c>
      <c r="C56" s="58">
        <f t="shared" si="0"/>
        <v>3.1983999999999999E-2</v>
      </c>
    </row>
    <row r="57" spans="1:3" x14ac:dyDescent="0.35">
      <c r="A57" s="3">
        <v>73</v>
      </c>
      <c r="B57" s="69">
        <v>3.3753999999999999E-2</v>
      </c>
      <c r="C57" s="58">
        <f t="shared" si="0"/>
        <v>3.4549999999999997E-2</v>
      </c>
    </row>
    <row r="58" spans="1:3" x14ac:dyDescent="0.35">
      <c r="A58" s="3">
        <v>74</v>
      </c>
      <c r="B58" s="69">
        <v>3.6747000000000002E-2</v>
      </c>
      <c r="C58" s="58">
        <f t="shared" si="0"/>
        <v>3.7543E-2</v>
      </c>
    </row>
    <row r="59" spans="1:3" x14ac:dyDescent="0.35">
      <c r="A59" s="3">
        <v>75</v>
      </c>
      <c r="B59" s="69">
        <v>4.0563000000000002E-2</v>
      </c>
      <c r="C59" s="58">
        <f t="shared" si="0"/>
        <v>4.1359E-2</v>
      </c>
    </row>
    <row r="60" spans="1:3" x14ac:dyDescent="0.35">
      <c r="A60" s="3">
        <v>76</v>
      </c>
      <c r="B60" s="69">
        <v>4.4308E-2</v>
      </c>
      <c r="C60" s="58">
        <f t="shared" si="0"/>
        <v>4.5103999999999998E-2</v>
      </c>
    </row>
    <row r="61" spans="1:3" x14ac:dyDescent="0.35">
      <c r="A61" s="3">
        <v>7</v>
      </c>
      <c r="B61" s="69">
        <v>4.8497999999999999E-2</v>
      </c>
      <c r="C61" s="58">
        <f t="shared" si="0"/>
        <v>4.9293999999999998E-2</v>
      </c>
    </row>
    <row r="62" spans="1:3" x14ac:dyDescent="0.35">
      <c r="A62" s="3">
        <v>78</v>
      </c>
      <c r="B62" s="69">
        <v>5.3228999999999999E-2</v>
      </c>
      <c r="C62" s="58">
        <f t="shared" si="0"/>
        <v>5.4024999999999997E-2</v>
      </c>
    </row>
    <row r="63" spans="1:3" x14ac:dyDescent="0.35">
      <c r="A63" s="3">
        <v>79</v>
      </c>
      <c r="B63" s="69">
        <v>5.8777999999999997E-2</v>
      </c>
      <c r="C63" s="58">
        <f t="shared" si="0"/>
        <v>5.9573999999999995E-2</v>
      </c>
    </row>
    <row r="64" spans="1:3" x14ac:dyDescent="0.35">
      <c r="A64" s="3">
        <v>80</v>
      </c>
      <c r="B64" s="69">
        <v>6.4616999999999994E-2</v>
      </c>
      <c r="C64" s="58">
        <f t="shared" si="0"/>
        <v>6.5412999999999999E-2</v>
      </c>
    </row>
    <row r="65" spans="1:3" x14ac:dyDescent="0.35">
      <c r="A65" s="3">
        <v>81</v>
      </c>
      <c r="B65" s="69">
        <v>7.0946999999999996E-2</v>
      </c>
      <c r="C65" s="58">
        <f t="shared" si="0"/>
        <v>7.1743000000000001E-2</v>
      </c>
    </row>
    <row r="66" spans="1:3" x14ac:dyDescent="0.35">
      <c r="A66" s="3">
        <v>82</v>
      </c>
      <c r="B66" s="69">
        <v>7.7834E-2</v>
      </c>
      <c r="C66" s="58">
        <f t="shared" si="0"/>
        <v>7.8630000000000005E-2</v>
      </c>
    </row>
    <row r="67" spans="1:3" x14ac:dyDescent="0.35">
      <c r="A67" s="3">
        <v>83</v>
      </c>
      <c r="B67" s="69">
        <v>8.5685999999999998E-2</v>
      </c>
      <c r="C67" s="58">
        <f t="shared" si="0"/>
        <v>8.6482000000000003E-2</v>
      </c>
    </row>
    <row r="68" spans="1:3" x14ac:dyDescent="0.35">
      <c r="A68" s="3">
        <v>84</v>
      </c>
      <c r="B68" s="69">
        <v>9.4809000000000004E-2</v>
      </c>
      <c r="C68" s="58">
        <f t="shared" ref="C68:C84" si="1">C67+(B68-B67)</f>
        <v>9.5605000000000009E-2</v>
      </c>
    </row>
    <row r="69" spans="1:3" x14ac:dyDescent="0.35">
      <c r="A69" s="3">
        <v>85</v>
      </c>
      <c r="B69" s="69">
        <v>0.10509</v>
      </c>
      <c r="C69" s="58">
        <f t="shared" si="1"/>
        <v>0.10588600000000001</v>
      </c>
    </row>
    <row r="70" spans="1:3" x14ac:dyDescent="0.35">
      <c r="A70" s="3">
        <v>86</v>
      </c>
      <c r="B70" s="69">
        <v>0.116592</v>
      </c>
      <c r="C70" s="58">
        <f t="shared" si="1"/>
        <v>0.11738800000000001</v>
      </c>
    </row>
    <row r="71" spans="1:3" x14ac:dyDescent="0.35">
      <c r="A71" s="3">
        <v>87</v>
      </c>
      <c r="B71" s="69">
        <v>0.129306</v>
      </c>
      <c r="C71" s="58">
        <f t="shared" si="1"/>
        <v>0.130102</v>
      </c>
    </row>
    <row r="72" spans="1:3" x14ac:dyDescent="0.35">
      <c r="A72" s="3">
        <v>88</v>
      </c>
      <c r="B72" s="69">
        <v>0.142732</v>
      </c>
      <c r="C72" s="58">
        <f t="shared" si="1"/>
        <v>0.14352799999999999</v>
      </c>
    </row>
    <row r="73" spans="1:3" x14ac:dyDescent="0.35">
      <c r="A73" s="3">
        <v>89</v>
      </c>
      <c r="B73" s="69">
        <v>0.157638</v>
      </c>
      <c r="C73" s="58">
        <f t="shared" si="1"/>
        <v>0.15843399999999999</v>
      </c>
    </row>
    <row r="74" spans="1:3" x14ac:dyDescent="0.35">
      <c r="A74" s="3">
        <v>90</v>
      </c>
      <c r="B74" s="69">
        <v>0.174458</v>
      </c>
      <c r="C74" s="58">
        <f t="shared" si="1"/>
        <v>0.17525399999999999</v>
      </c>
    </row>
    <row r="75" spans="1:3" x14ac:dyDescent="0.35">
      <c r="A75" s="3">
        <v>1</v>
      </c>
      <c r="B75" s="69">
        <v>0.193027</v>
      </c>
      <c r="C75" s="58">
        <f t="shared" si="1"/>
        <v>0.193823</v>
      </c>
    </row>
    <row r="76" spans="1:3" x14ac:dyDescent="0.35">
      <c r="A76" s="3">
        <v>92</v>
      </c>
      <c r="B76" s="69">
        <v>0.21293000000000001</v>
      </c>
      <c r="C76" s="58">
        <f t="shared" si="1"/>
        <v>0.213726</v>
      </c>
    </row>
    <row r="77" spans="1:3" x14ac:dyDescent="0.35">
      <c r="A77" s="3">
        <v>93</v>
      </c>
      <c r="B77" s="69">
        <v>0.232657</v>
      </c>
      <c r="C77" s="58">
        <f t="shared" si="1"/>
        <v>0.23345299999999999</v>
      </c>
    </row>
    <row r="78" spans="1:3" x14ac:dyDescent="0.35">
      <c r="A78" s="3">
        <v>94</v>
      </c>
      <c r="B78" s="69">
        <v>0.25182599999999999</v>
      </c>
      <c r="C78" s="58">
        <f t="shared" si="1"/>
        <v>0.25262200000000001</v>
      </c>
    </row>
    <row r="79" spans="1:3" x14ac:dyDescent="0.35">
      <c r="A79" s="3">
        <v>95</v>
      </c>
      <c r="B79" s="69">
        <v>0.27094299999999999</v>
      </c>
      <c r="C79" s="58">
        <f t="shared" si="1"/>
        <v>0.27173900000000001</v>
      </c>
    </row>
    <row r="80" spans="1:3" x14ac:dyDescent="0.35">
      <c r="A80" s="3">
        <v>96</v>
      </c>
      <c r="B80" s="69">
        <v>0.28975600000000001</v>
      </c>
      <c r="C80" s="58">
        <f t="shared" si="1"/>
        <v>0.29055200000000003</v>
      </c>
    </row>
    <row r="81" spans="1:3" x14ac:dyDescent="0.35">
      <c r="A81" s="3">
        <v>7</v>
      </c>
      <c r="B81" s="69">
        <v>0.30799799999999999</v>
      </c>
      <c r="C81" s="58">
        <f t="shared" si="1"/>
        <v>0.30879400000000001</v>
      </c>
    </row>
    <row r="82" spans="1:3" x14ac:dyDescent="0.35">
      <c r="A82" s="3">
        <v>98</v>
      </c>
      <c r="B82" s="69">
        <v>0.32539299999999999</v>
      </c>
      <c r="C82" s="58">
        <f t="shared" si="1"/>
        <v>0.32618900000000001</v>
      </c>
    </row>
    <row r="83" spans="1:3" x14ac:dyDescent="0.35">
      <c r="A83" s="3">
        <v>99</v>
      </c>
      <c r="B83" s="69">
        <v>0.34166200000000002</v>
      </c>
      <c r="C83" s="58">
        <f t="shared" si="1"/>
        <v>0.34245800000000004</v>
      </c>
    </row>
    <row r="84" spans="1:3" x14ac:dyDescent="0.35">
      <c r="A84" s="3">
        <v>100</v>
      </c>
      <c r="B84" s="69">
        <v>0.35874600000000001</v>
      </c>
      <c r="C84" s="58">
        <f t="shared" si="1"/>
        <v>0.35954200000000003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46463-7ABD-4359-BA53-6A85B313461E}">
  <dimension ref="A1:B84"/>
  <sheetViews>
    <sheetView topLeftCell="A48" zoomScale="111" workbookViewId="0">
      <selection activeCell="B5" sqref="B5"/>
    </sheetView>
  </sheetViews>
  <sheetFormatPr defaultRowHeight="14.5" x14ac:dyDescent="0.35"/>
  <cols>
    <col min="2" max="2" width="8.7265625" style="70"/>
  </cols>
  <sheetData>
    <row r="1" spans="1:2" x14ac:dyDescent="0.35">
      <c r="A1" t="s">
        <v>63</v>
      </c>
      <c r="B1" s="70" t="s">
        <v>64</v>
      </c>
    </row>
    <row r="2" spans="1:2" x14ac:dyDescent="0.35">
      <c r="A2">
        <v>18</v>
      </c>
      <c r="B2" s="70">
        <v>4.5919999999999997E-3</v>
      </c>
    </row>
    <row r="3" spans="1:2" x14ac:dyDescent="0.35">
      <c r="A3">
        <f t="shared" ref="A3:A34" si="0">A2+1</f>
        <v>19</v>
      </c>
      <c r="B3" s="70">
        <v>4.5919999999999997E-3</v>
      </c>
    </row>
    <row r="4" spans="1:2" x14ac:dyDescent="0.35">
      <c r="A4">
        <f t="shared" si="0"/>
        <v>20</v>
      </c>
      <c r="B4" s="70">
        <v>4.5919999999999997E-3</v>
      </c>
    </row>
    <row r="5" spans="1:2" x14ac:dyDescent="0.35">
      <c r="A5">
        <f t="shared" si="0"/>
        <v>21</v>
      </c>
      <c r="B5" s="70">
        <v>4.5919999999999997E-3</v>
      </c>
    </row>
    <row r="6" spans="1:2" x14ac:dyDescent="0.35">
      <c r="A6">
        <f t="shared" si="0"/>
        <v>22</v>
      </c>
      <c r="B6" s="70">
        <v>4.5919999999999997E-3</v>
      </c>
    </row>
    <row r="7" spans="1:2" x14ac:dyDescent="0.35">
      <c r="A7">
        <f t="shared" si="0"/>
        <v>23</v>
      </c>
      <c r="B7" s="70">
        <v>4.5919999999999997E-3</v>
      </c>
    </row>
    <row r="8" spans="1:2" x14ac:dyDescent="0.35">
      <c r="A8">
        <f t="shared" si="0"/>
        <v>24</v>
      </c>
      <c r="B8" s="70">
        <v>4.5919999999999997E-3</v>
      </c>
    </row>
    <row r="9" spans="1:2" x14ac:dyDescent="0.35">
      <c r="A9">
        <f t="shared" si="0"/>
        <v>25</v>
      </c>
      <c r="B9" s="70">
        <v>4.5919999999999997E-3</v>
      </c>
    </row>
    <row r="10" spans="1:2" x14ac:dyDescent="0.35">
      <c r="A10">
        <f t="shared" si="0"/>
        <v>26</v>
      </c>
      <c r="B10" s="70">
        <v>4.5919999999999997E-3</v>
      </c>
    </row>
    <row r="11" spans="1:2" x14ac:dyDescent="0.35">
      <c r="A11">
        <f t="shared" si="0"/>
        <v>27</v>
      </c>
      <c r="B11" s="70">
        <v>4.5919999999999997E-3</v>
      </c>
    </row>
    <row r="12" spans="1:2" x14ac:dyDescent="0.35">
      <c r="A12">
        <f t="shared" si="0"/>
        <v>28</v>
      </c>
      <c r="B12" s="70">
        <v>4.5919999999999997E-3</v>
      </c>
    </row>
    <row r="13" spans="1:2" x14ac:dyDescent="0.35">
      <c r="A13">
        <f t="shared" si="0"/>
        <v>29</v>
      </c>
      <c r="B13" s="70">
        <v>4.5919999999999997E-3</v>
      </c>
    </row>
    <row r="14" spans="1:2" x14ac:dyDescent="0.35">
      <c r="A14">
        <f t="shared" si="0"/>
        <v>30</v>
      </c>
      <c r="B14" s="70">
        <v>4.5919999999999997E-3</v>
      </c>
    </row>
    <row r="15" spans="1:2" x14ac:dyDescent="0.35">
      <c r="A15">
        <f t="shared" si="0"/>
        <v>31</v>
      </c>
      <c r="B15" s="70">
        <v>1.455E-2</v>
      </c>
    </row>
    <row r="16" spans="1:2" x14ac:dyDescent="0.35">
      <c r="A16">
        <f t="shared" si="0"/>
        <v>32</v>
      </c>
      <c r="B16" s="70">
        <v>1.455E-2</v>
      </c>
    </row>
    <row r="17" spans="1:2" x14ac:dyDescent="0.35">
      <c r="A17">
        <f t="shared" si="0"/>
        <v>33</v>
      </c>
      <c r="B17" s="70">
        <v>1.455E-2</v>
      </c>
    </row>
    <row r="18" spans="1:2" x14ac:dyDescent="0.35">
      <c r="A18">
        <f t="shared" si="0"/>
        <v>34</v>
      </c>
      <c r="B18" s="70">
        <v>1.455E-2</v>
      </c>
    </row>
    <row r="19" spans="1:2" x14ac:dyDescent="0.35">
      <c r="A19">
        <f t="shared" si="0"/>
        <v>35</v>
      </c>
      <c r="B19" s="70">
        <v>1.455E-2</v>
      </c>
    </row>
    <row r="20" spans="1:2" x14ac:dyDescent="0.35">
      <c r="A20">
        <f t="shared" si="0"/>
        <v>36</v>
      </c>
      <c r="B20" s="70">
        <v>1.455E-2</v>
      </c>
    </row>
    <row r="21" spans="1:2" x14ac:dyDescent="0.35">
      <c r="A21">
        <f t="shared" si="0"/>
        <v>37</v>
      </c>
      <c r="B21" s="70">
        <v>1.455E-2</v>
      </c>
    </row>
    <row r="22" spans="1:2" x14ac:dyDescent="0.35">
      <c r="A22">
        <f t="shared" si="0"/>
        <v>38</v>
      </c>
      <c r="B22" s="70">
        <v>1.455E-2</v>
      </c>
    </row>
    <row r="23" spans="1:2" x14ac:dyDescent="0.35">
      <c r="A23">
        <f t="shared" si="0"/>
        <v>39</v>
      </c>
      <c r="B23" s="70">
        <v>1.455E-2</v>
      </c>
    </row>
    <row r="24" spans="1:2" x14ac:dyDescent="0.35">
      <c r="A24">
        <f t="shared" si="0"/>
        <v>40</v>
      </c>
      <c r="B24" s="70">
        <v>1.455E-2</v>
      </c>
    </row>
    <row r="25" spans="1:2" x14ac:dyDescent="0.35">
      <c r="A25">
        <f t="shared" si="0"/>
        <v>41</v>
      </c>
      <c r="B25" s="70">
        <v>2.5250000000000002E-2</v>
      </c>
    </row>
    <row r="26" spans="1:2" x14ac:dyDescent="0.35">
      <c r="A26">
        <f t="shared" si="0"/>
        <v>42</v>
      </c>
      <c r="B26" s="70">
        <v>2.5250000000000002E-2</v>
      </c>
    </row>
    <row r="27" spans="1:2" x14ac:dyDescent="0.35">
      <c r="A27">
        <f t="shared" si="0"/>
        <v>43</v>
      </c>
      <c r="B27" s="70">
        <v>2.5250000000000002E-2</v>
      </c>
    </row>
    <row r="28" spans="1:2" x14ac:dyDescent="0.35">
      <c r="A28">
        <f t="shared" si="0"/>
        <v>44</v>
      </c>
      <c r="B28" s="70">
        <v>2.5250000000000002E-2</v>
      </c>
    </row>
    <row r="29" spans="1:2" x14ac:dyDescent="0.35">
      <c r="A29">
        <f t="shared" si="0"/>
        <v>45</v>
      </c>
      <c r="B29" s="70">
        <v>2.5250000000000002E-2</v>
      </c>
    </row>
    <row r="30" spans="1:2" x14ac:dyDescent="0.35">
      <c r="A30">
        <f t="shared" si="0"/>
        <v>46</v>
      </c>
      <c r="B30" s="70">
        <v>2.5250000000000002E-2</v>
      </c>
    </row>
    <row r="31" spans="1:2" x14ac:dyDescent="0.35">
      <c r="A31">
        <f t="shared" si="0"/>
        <v>47</v>
      </c>
      <c r="B31" s="70">
        <v>2.5250000000000002E-2</v>
      </c>
    </row>
    <row r="32" spans="1:2" x14ac:dyDescent="0.35">
      <c r="A32">
        <f t="shared" si="0"/>
        <v>48</v>
      </c>
      <c r="B32" s="70">
        <v>2.5250000000000002E-2</v>
      </c>
    </row>
    <row r="33" spans="1:2" x14ac:dyDescent="0.35">
      <c r="A33">
        <f t="shared" si="0"/>
        <v>49</v>
      </c>
      <c r="B33" s="70">
        <v>2.5250000000000002E-2</v>
      </c>
    </row>
    <row r="34" spans="1:2" x14ac:dyDescent="0.35">
      <c r="A34">
        <f t="shared" si="0"/>
        <v>50</v>
      </c>
      <c r="B34" s="70">
        <v>2.5250000000000002E-2</v>
      </c>
    </row>
    <row r="35" spans="1:2" x14ac:dyDescent="0.35">
      <c r="A35">
        <f t="shared" ref="A35:A66" si="1">A34+1</f>
        <v>51</v>
      </c>
      <c r="B35" s="70">
        <v>3.354E-2</v>
      </c>
    </row>
    <row r="36" spans="1:2" x14ac:dyDescent="0.35">
      <c r="A36">
        <f t="shared" si="1"/>
        <v>52</v>
      </c>
      <c r="B36" s="70">
        <v>3.354E-2</v>
      </c>
    </row>
    <row r="37" spans="1:2" x14ac:dyDescent="0.35">
      <c r="A37">
        <f t="shared" si="1"/>
        <v>53</v>
      </c>
      <c r="B37" s="70">
        <v>3.354E-2</v>
      </c>
    </row>
    <row r="38" spans="1:2" x14ac:dyDescent="0.35">
      <c r="A38">
        <f t="shared" si="1"/>
        <v>54</v>
      </c>
      <c r="B38" s="70">
        <v>3.354E-2</v>
      </c>
    </row>
    <row r="39" spans="1:2" x14ac:dyDescent="0.35">
      <c r="A39">
        <f t="shared" si="1"/>
        <v>55</v>
      </c>
      <c r="B39" s="70">
        <v>3.354E-2</v>
      </c>
    </row>
    <row r="40" spans="1:2" x14ac:dyDescent="0.35">
      <c r="A40">
        <f t="shared" si="1"/>
        <v>56</v>
      </c>
      <c r="B40" s="70">
        <v>3.354E-2</v>
      </c>
    </row>
    <row r="41" spans="1:2" x14ac:dyDescent="0.35">
      <c r="A41">
        <f t="shared" si="1"/>
        <v>57</v>
      </c>
      <c r="B41" s="70">
        <v>3.354E-2</v>
      </c>
    </row>
    <row r="42" spans="1:2" x14ac:dyDescent="0.35">
      <c r="A42">
        <f t="shared" si="1"/>
        <v>58</v>
      </c>
      <c r="B42" s="70">
        <v>3.354E-2</v>
      </c>
    </row>
    <row r="43" spans="1:2" x14ac:dyDescent="0.35">
      <c r="A43">
        <f t="shared" si="1"/>
        <v>59</v>
      </c>
      <c r="B43" s="70">
        <v>3.354E-2</v>
      </c>
    </row>
    <row r="44" spans="1:2" x14ac:dyDescent="0.35">
      <c r="A44">
        <f t="shared" si="1"/>
        <v>60</v>
      </c>
      <c r="B44" s="70">
        <v>3.354E-2</v>
      </c>
    </row>
    <row r="45" spans="1:2" x14ac:dyDescent="0.35">
      <c r="A45">
        <f t="shared" si="1"/>
        <v>61</v>
      </c>
      <c r="B45" s="70">
        <v>1.5480000000000001E-2</v>
      </c>
    </row>
    <row r="46" spans="1:2" x14ac:dyDescent="0.35">
      <c r="A46">
        <f t="shared" si="1"/>
        <v>62</v>
      </c>
      <c r="B46" s="70">
        <v>1.5480000000000001E-2</v>
      </c>
    </row>
    <row r="47" spans="1:2" x14ac:dyDescent="0.35">
      <c r="A47">
        <f t="shared" si="1"/>
        <v>63</v>
      </c>
      <c r="B47" s="70">
        <v>1.5480000000000001E-2</v>
      </c>
    </row>
    <row r="48" spans="1:2" x14ac:dyDescent="0.35">
      <c r="A48">
        <f t="shared" si="1"/>
        <v>64</v>
      </c>
      <c r="B48" s="70">
        <v>1.5480000000000001E-2</v>
      </c>
    </row>
    <row r="49" spans="1:2" x14ac:dyDescent="0.35">
      <c r="A49">
        <f t="shared" si="1"/>
        <v>65</v>
      </c>
      <c r="B49" s="70">
        <v>1.5480000000000001E-2</v>
      </c>
    </row>
    <row r="50" spans="1:2" x14ac:dyDescent="0.35">
      <c r="A50">
        <f t="shared" si="1"/>
        <v>66</v>
      </c>
      <c r="B50" s="70">
        <v>1.5480000000000001E-2</v>
      </c>
    </row>
    <row r="51" spans="1:2" x14ac:dyDescent="0.35">
      <c r="A51">
        <f t="shared" si="1"/>
        <v>67</v>
      </c>
      <c r="B51" s="70">
        <v>1.5480000000000001E-2</v>
      </c>
    </row>
    <row r="52" spans="1:2" x14ac:dyDescent="0.35">
      <c r="A52">
        <f t="shared" si="1"/>
        <v>68</v>
      </c>
      <c r="B52" s="70">
        <v>1.5480000000000001E-2</v>
      </c>
    </row>
    <row r="53" spans="1:2" x14ac:dyDescent="0.35">
      <c r="A53">
        <f t="shared" si="1"/>
        <v>69</v>
      </c>
      <c r="B53" s="70">
        <v>1.5480000000000001E-2</v>
      </c>
    </row>
    <row r="54" spans="1:2" x14ac:dyDescent="0.35">
      <c r="A54">
        <f t="shared" si="1"/>
        <v>70</v>
      </c>
      <c r="B54" s="70">
        <v>1.5480000000000001E-2</v>
      </c>
    </row>
    <row r="55" spans="1:2" x14ac:dyDescent="0.35">
      <c r="A55">
        <f t="shared" si="1"/>
        <v>71</v>
      </c>
      <c r="B55" s="70">
        <v>3.9300000000000003E-3</v>
      </c>
    </row>
    <row r="56" spans="1:2" x14ac:dyDescent="0.35">
      <c r="A56">
        <f t="shared" si="1"/>
        <v>72</v>
      </c>
      <c r="B56" s="70">
        <v>3.9300000000000003E-3</v>
      </c>
    </row>
    <row r="57" spans="1:2" x14ac:dyDescent="0.35">
      <c r="A57">
        <f t="shared" si="1"/>
        <v>73</v>
      </c>
      <c r="B57" s="70">
        <v>3.9300000000000003E-3</v>
      </c>
    </row>
    <row r="58" spans="1:2" x14ac:dyDescent="0.35">
      <c r="A58">
        <f t="shared" si="1"/>
        <v>74</v>
      </c>
      <c r="B58" s="70">
        <v>3.9300000000000003E-3</v>
      </c>
    </row>
    <row r="59" spans="1:2" x14ac:dyDescent="0.35">
      <c r="A59">
        <f t="shared" si="1"/>
        <v>75</v>
      </c>
      <c r="B59" s="70">
        <v>3.9300000000000003E-3</v>
      </c>
    </row>
    <row r="60" spans="1:2" x14ac:dyDescent="0.35">
      <c r="A60">
        <f t="shared" si="1"/>
        <v>76</v>
      </c>
      <c r="B60" s="70">
        <v>3.9300000000000003E-3</v>
      </c>
    </row>
    <row r="61" spans="1:2" x14ac:dyDescent="0.35">
      <c r="A61">
        <f t="shared" si="1"/>
        <v>77</v>
      </c>
      <c r="B61" s="70">
        <v>3.9300000000000003E-3</v>
      </c>
    </row>
    <row r="62" spans="1:2" x14ac:dyDescent="0.35">
      <c r="A62">
        <f t="shared" si="1"/>
        <v>78</v>
      </c>
      <c r="B62" s="70">
        <v>3.9300000000000003E-3</v>
      </c>
    </row>
    <row r="63" spans="1:2" x14ac:dyDescent="0.35">
      <c r="A63">
        <f t="shared" si="1"/>
        <v>79</v>
      </c>
      <c r="B63" s="70">
        <v>3.9300000000000003E-3</v>
      </c>
    </row>
    <row r="64" spans="1:2" x14ac:dyDescent="0.35">
      <c r="A64">
        <f t="shared" si="1"/>
        <v>80</v>
      </c>
      <c r="B64" s="70">
        <v>3.9300000000000003E-3</v>
      </c>
    </row>
    <row r="65" spans="1:2" x14ac:dyDescent="0.35">
      <c r="A65">
        <f t="shared" si="1"/>
        <v>81</v>
      </c>
      <c r="B65" s="70">
        <v>1.1299999999999999E-3</v>
      </c>
    </row>
    <row r="66" spans="1:2" x14ac:dyDescent="0.35">
      <c r="A66">
        <f t="shared" si="1"/>
        <v>82</v>
      </c>
      <c r="B66" s="70">
        <v>1.1299999999999999E-3</v>
      </c>
    </row>
    <row r="67" spans="1:2" x14ac:dyDescent="0.35">
      <c r="A67">
        <f t="shared" ref="A67:A84" si="2">A66+1</f>
        <v>83</v>
      </c>
      <c r="B67" s="70">
        <v>1.1299999999999999E-3</v>
      </c>
    </row>
    <row r="68" spans="1:2" x14ac:dyDescent="0.35">
      <c r="A68">
        <f t="shared" si="2"/>
        <v>84</v>
      </c>
      <c r="B68" s="70">
        <v>1.1299999999999999E-3</v>
      </c>
    </row>
    <row r="69" spans="1:2" x14ac:dyDescent="0.35">
      <c r="A69">
        <f t="shared" si="2"/>
        <v>85</v>
      </c>
      <c r="B69" s="70">
        <v>1.1299999999999999E-3</v>
      </c>
    </row>
    <row r="70" spans="1:2" x14ac:dyDescent="0.35">
      <c r="A70">
        <f t="shared" si="2"/>
        <v>86</v>
      </c>
      <c r="B70" s="70">
        <v>1.1299999999999999E-3</v>
      </c>
    </row>
    <row r="71" spans="1:2" x14ac:dyDescent="0.35">
      <c r="A71">
        <f t="shared" si="2"/>
        <v>87</v>
      </c>
      <c r="B71" s="70">
        <v>1.1299999999999999E-3</v>
      </c>
    </row>
    <row r="72" spans="1:2" x14ac:dyDescent="0.35">
      <c r="A72">
        <f t="shared" si="2"/>
        <v>88</v>
      </c>
      <c r="B72" s="70">
        <v>1.1299999999999999E-3</v>
      </c>
    </row>
    <row r="73" spans="1:2" x14ac:dyDescent="0.35">
      <c r="A73">
        <f t="shared" si="2"/>
        <v>89</v>
      </c>
      <c r="B73" s="70">
        <v>1.1299999999999999E-3</v>
      </c>
    </row>
    <row r="74" spans="1:2" x14ac:dyDescent="0.35">
      <c r="A74">
        <f t="shared" si="2"/>
        <v>90</v>
      </c>
      <c r="B74" s="70">
        <v>1.1299999999999999E-3</v>
      </c>
    </row>
    <row r="75" spans="1:2" x14ac:dyDescent="0.35">
      <c r="A75">
        <f t="shared" si="2"/>
        <v>91</v>
      </c>
      <c r="B75" s="70">
        <v>1.4999999999999999E-4</v>
      </c>
    </row>
    <row r="76" spans="1:2" x14ac:dyDescent="0.35">
      <c r="A76">
        <f t="shared" si="2"/>
        <v>92</v>
      </c>
      <c r="B76" s="70">
        <v>1.4999999999999999E-4</v>
      </c>
    </row>
    <row r="77" spans="1:2" x14ac:dyDescent="0.35">
      <c r="A77">
        <f t="shared" si="2"/>
        <v>93</v>
      </c>
      <c r="B77" s="70">
        <v>1.4999999999999999E-4</v>
      </c>
    </row>
    <row r="78" spans="1:2" x14ac:dyDescent="0.35">
      <c r="A78">
        <f t="shared" si="2"/>
        <v>94</v>
      </c>
      <c r="B78" s="70">
        <v>1.4999999999999999E-4</v>
      </c>
    </row>
    <row r="79" spans="1:2" x14ac:dyDescent="0.35">
      <c r="A79">
        <f t="shared" si="2"/>
        <v>95</v>
      </c>
      <c r="B79" s="70">
        <v>1.4999999999999999E-4</v>
      </c>
    </row>
    <row r="80" spans="1:2" x14ac:dyDescent="0.35">
      <c r="A80">
        <f t="shared" si="2"/>
        <v>96</v>
      </c>
      <c r="B80" s="70">
        <v>1.4999999999999999E-4</v>
      </c>
    </row>
    <row r="81" spans="1:2" x14ac:dyDescent="0.35">
      <c r="A81">
        <f t="shared" si="2"/>
        <v>97</v>
      </c>
      <c r="B81" s="70">
        <v>1.4999999999999999E-4</v>
      </c>
    </row>
    <row r="82" spans="1:2" x14ac:dyDescent="0.35">
      <c r="A82">
        <f t="shared" si="2"/>
        <v>98</v>
      </c>
      <c r="B82" s="70">
        <v>1.4999999999999999E-4</v>
      </c>
    </row>
    <row r="83" spans="1:2" x14ac:dyDescent="0.35">
      <c r="A83">
        <f t="shared" si="2"/>
        <v>99</v>
      </c>
      <c r="B83" s="70">
        <v>1.4999999999999999E-4</v>
      </c>
    </row>
    <row r="84" spans="1:2" x14ac:dyDescent="0.35">
      <c r="A84">
        <f t="shared" si="2"/>
        <v>100</v>
      </c>
      <c r="B84" s="70">
        <v>1.4999999999999999E-4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31201-F856-470C-9632-4F42D83BBE7D}">
  <dimension ref="A1:D85"/>
  <sheetViews>
    <sheetView workbookViewId="0">
      <selection sqref="A1:D1048576"/>
    </sheetView>
  </sheetViews>
  <sheetFormatPr defaultRowHeight="14.5" x14ac:dyDescent="0.35"/>
  <sheetData>
    <row r="1" spans="2:4" x14ac:dyDescent="0.35">
      <c r="B1" t="s">
        <v>65</v>
      </c>
    </row>
    <row r="2" spans="2:4" x14ac:dyDescent="0.35">
      <c r="B2" t="s">
        <v>66</v>
      </c>
      <c r="C2" s="87">
        <v>5.9700000000000003E-2</v>
      </c>
      <c r="D2">
        <f>C2/13</f>
        <v>4.5923076923076924E-3</v>
      </c>
    </row>
    <row r="3" spans="2:4" x14ac:dyDescent="0.35">
      <c r="B3" t="s">
        <v>67</v>
      </c>
      <c r="C3" s="87">
        <v>0.14549999999999999</v>
      </c>
      <c r="D3">
        <f t="shared" ref="D3:D9" si="0">C3/10</f>
        <v>1.4549999999999999E-2</v>
      </c>
    </row>
    <row r="4" spans="2:4" x14ac:dyDescent="0.35">
      <c r="B4" t="s">
        <v>68</v>
      </c>
      <c r="C4" s="87">
        <v>0.2525</v>
      </c>
      <c r="D4">
        <f t="shared" si="0"/>
        <v>2.5250000000000002E-2</v>
      </c>
    </row>
    <row r="5" spans="2:4" x14ac:dyDescent="0.35">
      <c r="B5" t="s">
        <v>69</v>
      </c>
      <c r="C5" s="87">
        <v>0.33539999999999998</v>
      </c>
      <c r="D5">
        <f t="shared" si="0"/>
        <v>3.354E-2</v>
      </c>
    </row>
    <row r="6" spans="2:4" x14ac:dyDescent="0.35">
      <c r="B6" t="s">
        <v>70</v>
      </c>
      <c r="C6" s="87">
        <v>0.15479999999999999</v>
      </c>
      <c r="D6">
        <f t="shared" si="0"/>
        <v>1.5479999999999999E-2</v>
      </c>
    </row>
    <row r="7" spans="2:4" x14ac:dyDescent="0.35">
      <c r="B7" t="s">
        <v>71</v>
      </c>
      <c r="C7" s="87">
        <v>3.9300000000000002E-2</v>
      </c>
      <c r="D7">
        <f t="shared" si="0"/>
        <v>3.9300000000000003E-3</v>
      </c>
    </row>
    <row r="8" spans="2:4" x14ac:dyDescent="0.35">
      <c r="B8" t="s">
        <v>72</v>
      </c>
      <c r="C8" s="87">
        <v>1.1299999999999999E-2</v>
      </c>
      <c r="D8">
        <f t="shared" si="0"/>
        <v>1.1299999999999999E-3</v>
      </c>
    </row>
    <row r="9" spans="2:4" x14ac:dyDescent="0.35">
      <c r="B9" t="s">
        <v>73</v>
      </c>
      <c r="C9" s="87">
        <v>1.5E-3</v>
      </c>
      <c r="D9">
        <f t="shared" si="0"/>
        <v>1.5000000000000001E-4</v>
      </c>
    </row>
    <row r="10" spans="2:4" x14ac:dyDescent="0.35">
      <c r="C10" s="91"/>
    </row>
    <row r="85" spans="1:2" x14ac:dyDescent="0.35">
      <c r="A85" t="s">
        <v>74</v>
      </c>
      <c r="B85">
        <f>SUM(AgeVector!B2:B84)</f>
        <v>0.999996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E8BA9-2D3F-406E-83D5-FC5B68956510}">
  <dimension ref="A1:AP161"/>
  <sheetViews>
    <sheetView zoomScale="113" workbookViewId="0">
      <selection activeCell="AP1" sqref="AP1"/>
    </sheetView>
  </sheetViews>
  <sheetFormatPr defaultRowHeight="14.5" x14ac:dyDescent="0.35"/>
  <cols>
    <col min="1" max="8" width="11.453125" style="3" customWidth="1"/>
    <col min="10" max="10" width="21.7265625" customWidth="1"/>
    <col min="13" max="13" width="18.453125" customWidth="1"/>
    <col min="30" max="30" width="12.1796875" customWidth="1"/>
    <col min="36" max="36" width="14.54296875" customWidth="1"/>
  </cols>
  <sheetData>
    <row r="1" spans="1:42" x14ac:dyDescent="0.35">
      <c r="A1" s="2" t="str">
        <f>FinalTransition!A1</f>
        <v>Control Matrix</v>
      </c>
      <c r="B1" s="3" t="str">
        <f>FinalTransition!B1</f>
        <v>MASLD</v>
      </c>
      <c r="C1" s="3" t="str">
        <f>FinalTransition!C1</f>
        <v>HCC</v>
      </c>
      <c r="D1" s="3" t="str">
        <f>FinalTransition!D1</f>
        <v xml:space="preserve"> Treatment</v>
      </c>
      <c r="E1" s="3" t="str">
        <f>FinalTransition!E1</f>
        <v xml:space="preserve">Treated </v>
      </c>
      <c r="F1" s="3" t="str">
        <f>FinalTransition!F1</f>
        <v>False Positive HCC</v>
      </c>
      <c r="G1" s="3" t="str">
        <f>FinalTransition!G1</f>
        <v>Death</v>
      </c>
      <c r="H1" s="3" t="str">
        <f>FinalTransition!H1</f>
        <v>Cirrhosis</v>
      </c>
      <c r="I1" s="6" t="s">
        <v>75</v>
      </c>
      <c r="J1" s="56" t="str">
        <f>FinalTransition!A11</f>
        <v>MALSD Incidence Rates</v>
      </c>
      <c r="K1">
        <f>FinalTransition!B11</f>
        <v>0</v>
      </c>
      <c r="L1" s="6" t="s">
        <v>75</v>
      </c>
      <c r="M1" s="56" t="str">
        <f>FinalTransition!A17</f>
        <v>Cirrhosis Underdiagnosis Rate in MASLD</v>
      </c>
      <c r="N1">
        <f>FinalTransition!B17</f>
        <v>0</v>
      </c>
      <c r="O1" s="6" t="s">
        <v>75</v>
      </c>
      <c r="P1" s="56" t="str">
        <f>FinalTransition!A24</f>
        <v>HCC Outcomes Rates</v>
      </c>
      <c r="Q1">
        <f>FinalTransition!B24</f>
        <v>0</v>
      </c>
      <c r="R1" t="str">
        <f>FinalTransition!C24</f>
        <v>Control</v>
      </c>
      <c r="S1" t="str">
        <f>FinalTransition!D24</f>
        <v>Screen</v>
      </c>
      <c r="T1" s="6" t="s">
        <v>75</v>
      </c>
      <c r="U1" s="56" t="str">
        <f>FinalTransition!A39</f>
        <v>Treated Outcomes Rates</v>
      </c>
      <c r="V1">
        <f>FinalTransition!B39</f>
        <v>0</v>
      </c>
      <c r="W1" t="str">
        <f>FinalTransition!C39</f>
        <v>Control</v>
      </c>
      <c r="X1" t="str">
        <f>FinalTransition!D39</f>
        <v>Screen</v>
      </c>
      <c r="Y1" s="6" t="s">
        <v>75</v>
      </c>
      <c r="Z1" s="56" t="str">
        <f>FinalTransition!A54</f>
        <v>HCC Distribution</v>
      </c>
      <c r="AA1" t="str">
        <f>FinalTransition!B54</f>
        <v>Control</v>
      </c>
      <c r="AB1" t="str">
        <f>FinalTransition!C54</f>
        <v>Screen</v>
      </c>
      <c r="AC1" s="6" t="s">
        <v>75</v>
      </c>
      <c r="AD1" s="56" t="str">
        <f>FinalRewards!A1</f>
        <v>Cost/Utility Matrix</v>
      </c>
      <c r="AE1" t="str">
        <f>FinalRewards!B1</f>
        <v>Control Cost</v>
      </c>
      <c r="AF1" t="str">
        <f>FinalRewards!C1</f>
        <v>Intervention Cost</v>
      </c>
      <c r="AG1" t="str">
        <f>FinalRewards!D1</f>
        <v xml:space="preserve">Control Utility </v>
      </c>
      <c r="AH1" t="str">
        <f>FinalRewards!E1</f>
        <v>Intervention Utility</v>
      </c>
      <c r="AI1" s="6" t="s">
        <v>75</v>
      </c>
      <c r="AJ1" s="56" t="str">
        <f>FinalRewards!A11</f>
        <v>HCC Stages Cost/Utility</v>
      </c>
      <c r="AK1" t="str">
        <f>FinalRewards!B11</f>
        <v>Control Cost</v>
      </c>
      <c r="AL1" t="str">
        <f>FinalRewards!C11</f>
        <v>Intervention Cost</v>
      </c>
      <c r="AM1" t="str">
        <f>FinalRewards!D11</f>
        <v xml:space="preserve">Control Utility </v>
      </c>
      <c r="AN1" t="str">
        <f>FinalRewards!E11</f>
        <v>Intervention Utility</v>
      </c>
      <c r="AP1" t="str">
        <f>ActuarialTables!C1</f>
        <v>Adjusted Prob of  death</v>
      </c>
    </row>
    <row r="2" spans="1:42" x14ac:dyDescent="0.35">
      <c r="A2" s="3" t="str">
        <f>FinalTransition!A2</f>
        <v>MASLD</v>
      </c>
      <c r="B2" s="3">
        <f>FinalTransition!B2</f>
        <v>0.98062640000000001</v>
      </c>
      <c r="C2" s="3">
        <f>FinalTransition!C2</f>
        <v>6.6776000000000005E-3</v>
      </c>
      <c r="D2" s="3">
        <f>FinalTransition!D2</f>
        <v>0</v>
      </c>
      <c r="E2" s="3">
        <f>FinalTransition!E2</f>
        <v>0</v>
      </c>
      <c r="F2" s="3">
        <f>FinalTransition!F2</f>
        <v>0</v>
      </c>
      <c r="G2" s="3">
        <f>FinalTransition!G2</f>
        <v>1.8960000000000001E-3</v>
      </c>
      <c r="H2" s="3">
        <f>FinalTransition!H2</f>
        <v>1.0800000000000001E-2</v>
      </c>
      <c r="J2" t="str">
        <f>FinalTransition!A12</f>
        <v>MASLD to HCC</v>
      </c>
      <c r="K2">
        <f>FinalTransition!B12</f>
        <v>6.6776000000000005E-3</v>
      </c>
      <c r="M2" t="str">
        <f>FinalTransition!A18</f>
        <v>Rate</v>
      </c>
      <c r="N2">
        <f>FinalTransition!B18</f>
        <v>0.224</v>
      </c>
      <c r="P2" t="str">
        <f>FinalTransition!A25</f>
        <v>Early</v>
      </c>
      <c r="Q2" t="str">
        <f>FinalTransition!B25</f>
        <v>Treated</v>
      </c>
      <c r="R2">
        <f>FinalTransition!C25</f>
        <v>0.47</v>
      </c>
      <c r="S2">
        <f>FinalTransition!D25</f>
        <v>0.47</v>
      </c>
      <c r="U2" t="str">
        <f>FinalTransition!A40</f>
        <v>Treated After Early</v>
      </c>
      <c r="V2" t="str">
        <f>FinalTransition!B40</f>
        <v>Treated</v>
      </c>
      <c r="W2">
        <f>FinalTransition!C40</f>
        <v>0.70710000000000006</v>
      </c>
      <c r="X2">
        <f>FinalTransition!D40</f>
        <v>0.70710000000000006</v>
      </c>
      <c r="Z2" t="str">
        <f>FinalTransition!A55</f>
        <v>Early</v>
      </c>
      <c r="AA2">
        <f>FinalTransition!B55</f>
        <v>0.45700000000000002</v>
      </c>
      <c r="AB2">
        <f>FinalTransition!C55</f>
        <v>0.70699999999999996</v>
      </c>
      <c r="AD2" t="str">
        <f>FinalRewards!A2</f>
        <v>MASLD</v>
      </c>
      <c r="AE2">
        <f>FinalRewards!B2</f>
        <v>4362</v>
      </c>
      <c r="AF2">
        <f>FinalRewards!C2</f>
        <v>4720</v>
      </c>
      <c r="AG2">
        <f>FinalRewards!D2</f>
        <v>0.88</v>
      </c>
      <c r="AH2">
        <f>FinalRewards!E2</f>
        <v>0.88</v>
      </c>
      <c r="AJ2" t="str">
        <f>FinalRewards!A12</f>
        <v>HCC early</v>
      </c>
      <c r="AK2">
        <f>FinalRewards!B12</f>
        <v>62340</v>
      </c>
      <c r="AL2">
        <f>FinalRewards!C12</f>
        <v>62340</v>
      </c>
      <c r="AM2">
        <f>FinalRewards!D12</f>
        <v>0.72</v>
      </c>
      <c r="AN2">
        <f>FinalRewards!E12</f>
        <v>0.72</v>
      </c>
      <c r="AP2">
        <f>ActuarialTables!C2</f>
        <v>1.8960000000000001E-3</v>
      </c>
    </row>
    <row r="3" spans="1:42" x14ac:dyDescent="0.35">
      <c r="A3" s="3" t="str">
        <f>FinalTransition!A3</f>
        <v>HCC</v>
      </c>
      <c r="B3" s="3">
        <f>FinalTransition!B3</f>
        <v>0</v>
      </c>
      <c r="C3" s="3">
        <f>FinalTransition!C3</f>
        <v>0.55703899999999995</v>
      </c>
      <c r="D3" s="3">
        <f>FinalTransition!D3</f>
        <v>0.44296100000000005</v>
      </c>
      <c r="E3" s="3">
        <f>FinalTransition!E3</f>
        <v>0</v>
      </c>
      <c r="F3" s="3">
        <f>FinalTransition!F3</f>
        <v>0</v>
      </c>
      <c r="G3" s="3">
        <f>FinalTransition!G3</f>
        <v>0</v>
      </c>
      <c r="H3" s="3">
        <f>FinalTransition!H3</f>
        <v>0</v>
      </c>
      <c r="J3" t="str">
        <f>FinalTransition!A13</f>
        <v>False Positive HCC</v>
      </c>
      <c r="K3">
        <f>FinalTransition!B13</f>
        <v>0.161</v>
      </c>
      <c r="M3" t="str">
        <f>FinalTransition!A19</f>
        <v>MALSD to HCC for UD</v>
      </c>
      <c r="N3">
        <f>FinalTransition!B19</f>
        <v>2.5999999999999999E-2</v>
      </c>
      <c r="Q3" t="str">
        <f>FinalTransition!B26</f>
        <v>Death</v>
      </c>
      <c r="R3">
        <f>FinalTransition!C26</f>
        <v>0</v>
      </c>
      <c r="S3">
        <f>FinalTransition!D26</f>
        <v>0</v>
      </c>
      <c r="U3">
        <f>FinalTransition!A41</f>
        <v>0</v>
      </c>
      <c r="V3" t="str">
        <f>FinalTransition!B41</f>
        <v>Death</v>
      </c>
      <c r="W3">
        <f>FinalTransition!C41</f>
        <v>0.29289999999999999</v>
      </c>
      <c r="X3">
        <f>FinalTransition!D41</f>
        <v>0.29289999999999999</v>
      </c>
      <c r="Z3" t="str">
        <f>FinalTransition!A56</f>
        <v>Intermediate</v>
      </c>
      <c r="AA3">
        <f>FinalTransition!B56</f>
        <v>0.23</v>
      </c>
      <c r="AB3">
        <f>FinalTransition!C56</f>
        <v>0.156</v>
      </c>
      <c r="AD3" t="str">
        <f>FinalRewards!A3</f>
        <v>HCC</v>
      </c>
      <c r="AE3">
        <f>FinalRewards!B3</f>
        <v>88448.442999999999</v>
      </c>
      <c r="AF3">
        <f>FinalRewards!C3</f>
        <v>76791.722999999998</v>
      </c>
      <c r="AG3">
        <f>FinalRewards!D3</f>
        <v>0.69118999999999997</v>
      </c>
      <c r="AH3">
        <f>FinalRewards!E3</f>
        <v>0.70572999999999986</v>
      </c>
      <c r="AJ3" t="str">
        <f>FinalRewards!A13</f>
        <v>HCC intermediate</v>
      </c>
      <c r="AK3">
        <f>FinalRewards!B13</f>
        <v>116996</v>
      </c>
      <c r="AL3">
        <f>FinalRewards!C13</f>
        <v>116996</v>
      </c>
      <c r="AM3">
        <f>FinalRewards!D13</f>
        <v>0.69</v>
      </c>
      <c r="AN3">
        <f>FinalRewards!E13</f>
        <v>0.69</v>
      </c>
      <c r="AP3">
        <f>ActuarialTables!C3</f>
        <v>2.0660000000000001E-3</v>
      </c>
    </row>
    <row r="4" spans="1:42" x14ac:dyDescent="0.35">
      <c r="A4" s="3" t="str">
        <f>FinalTransition!A4</f>
        <v xml:space="preserve"> Treatment</v>
      </c>
      <c r="B4" s="3">
        <f>FinalTransition!B4</f>
        <v>0</v>
      </c>
      <c r="C4" s="3">
        <f>FinalTransition!C4</f>
        <v>0</v>
      </c>
      <c r="D4" s="3">
        <f>FinalTransition!D4</f>
        <v>0</v>
      </c>
      <c r="E4" s="3">
        <f>FinalTransition!E4</f>
        <v>1</v>
      </c>
      <c r="F4" s="3">
        <f>FinalTransition!F4</f>
        <v>0</v>
      </c>
      <c r="G4" s="3">
        <f>FinalTransition!G4</f>
        <v>0</v>
      </c>
      <c r="H4" s="3">
        <f>FinalTransition!H4</f>
        <v>0</v>
      </c>
      <c r="J4" t="str">
        <f>FinalTransition!A14</f>
        <v>MASLD to Death</v>
      </c>
      <c r="K4">
        <f>FinalTransition!B14</f>
        <v>1.8960000000000001E-3</v>
      </c>
      <c r="M4" t="str">
        <f>FinalTransition!A20</f>
        <v>MALSD to HCC for non-cirrhotic</v>
      </c>
      <c r="N4">
        <f>FinalTransition!B20</f>
        <v>1.1000000000000001E-3</v>
      </c>
      <c r="Q4" t="str">
        <f>FinalTransition!B27</f>
        <v>Untreated</v>
      </c>
      <c r="R4">
        <f>FinalTransition!C27</f>
        <v>0.53</v>
      </c>
      <c r="S4">
        <f>FinalTransition!D27</f>
        <v>0.53</v>
      </c>
      <c r="U4">
        <f>FinalTransition!A42</f>
        <v>0</v>
      </c>
      <c r="V4" t="str">
        <f>FinalTransition!B42</f>
        <v>Reccurence</v>
      </c>
      <c r="W4">
        <f>FinalTransition!C42</f>
        <v>0</v>
      </c>
      <c r="X4">
        <f>FinalTransition!D42</f>
        <v>0</v>
      </c>
      <c r="Z4" t="str">
        <f>FinalTransition!A57</f>
        <v>Late</v>
      </c>
      <c r="AA4">
        <f>FinalTransition!B57</f>
        <v>0.313</v>
      </c>
      <c r="AB4">
        <f>FinalTransition!C57</f>
        <v>0.13700000000000001</v>
      </c>
      <c r="AD4" t="str">
        <f>FinalRewards!A4</f>
        <v xml:space="preserve"> Treatment</v>
      </c>
      <c r="AE4">
        <f>FinalRewards!B4</f>
        <v>88448.442999999999</v>
      </c>
      <c r="AF4">
        <f>FinalRewards!C4</f>
        <v>76791.722999999998</v>
      </c>
      <c r="AG4">
        <f>FinalRewards!D4</f>
        <v>0.69118999999999997</v>
      </c>
      <c r="AH4">
        <f>FinalRewards!E4</f>
        <v>0.70572999999999986</v>
      </c>
      <c r="AJ4" t="str">
        <f>FinalRewards!A14</f>
        <v>HCC late</v>
      </c>
      <c r="AK4">
        <f>FinalRewards!B14</f>
        <v>105591</v>
      </c>
      <c r="AL4">
        <f>FinalRewards!C14</f>
        <v>105591</v>
      </c>
      <c r="AM4">
        <f>FinalRewards!D14</f>
        <v>0.65</v>
      </c>
      <c r="AN4">
        <f>FinalRewards!E14</f>
        <v>0.65</v>
      </c>
      <c r="AP4">
        <f>ActuarialTables!C4</f>
        <v>2.1689999999999999E-3</v>
      </c>
    </row>
    <row r="5" spans="1:42" x14ac:dyDescent="0.35">
      <c r="A5" s="3" t="str">
        <f>FinalTransition!A5</f>
        <v xml:space="preserve">Treated </v>
      </c>
      <c r="B5" s="3">
        <f>FinalTransition!B5</f>
        <v>0</v>
      </c>
      <c r="C5" s="3">
        <f>FinalTransition!C5</f>
        <v>0</v>
      </c>
      <c r="D5" s="3">
        <f>FinalTransition!D5</f>
        <v>0</v>
      </c>
      <c r="E5" s="3">
        <f>FinalTransition!E5</f>
        <v>0.48408040000000008</v>
      </c>
      <c r="F5" s="3">
        <f>FinalTransition!F5</f>
        <v>0</v>
      </c>
      <c r="G5" s="3">
        <f>FinalTransition!G5</f>
        <v>0.51591959999999992</v>
      </c>
      <c r="H5" s="3">
        <f>FinalTransition!H5</f>
        <v>0</v>
      </c>
      <c r="J5" t="str">
        <f>FinalTransition!A15</f>
        <v>MALSD to Cirrhosis</v>
      </c>
      <c r="K5">
        <f>FinalTransition!B15</f>
        <v>1.0800000000000001E-2</v>
      </c>
      <c r="M5" t="str">
        <f>FinalTransition!A21</f>
        <v>MALSD to Death for UD</v>
      </c>
      <c r="N5">
        <f>FinalTransition!B21</f>
        <v>5.0000000000000001E-3</v>
      </c>
      <c r="P5" t="str">
        <f>FinalTransition!A28</f>
        <v>Intermediate</v>
      </c>
      <c r="Q5" t="str">
        <f>FinalTransition!B28</f>
        <v>Treated</v>
      </c>
      <c r="R5">
        <f>FinalTransition!C28</f>
        <v>0.47899999999999998</v>
      </c>
      <c r="S5">
        <f>FinalTransition!D28</f>
        <v>0.47899999999999998</v>
      </c>
      <c r="U5" t="str">
        <f>FinalTransition!A43</f>
        <v>Treated After Intermediate</v>
      </c>
      <c r="V5" t="str">
        <f>FinalTransition!B43</f>
        <v>Treated</v>
      </c>
      <c r="W5">
        <f>FinalTransition!C43</f>
        <v>0.48619999999999997</v>
      </c>
      <c r="X5">
        <f>FinalTransition!D43</f>
        <v>0.48619999999999997</v>
      </c>
      <c r="AD5" t="str">
        <f>FinalRewards!A5</f>
        <v xml:space="preserve">Treated </v>
      </c>
      <c r="AE5">
        <f>FinalRewards!B5</f>
        <v>0</v>
      </c>
      <c r="AF5">
        <f>FinalRewards!C5</f>
        <v>0</v>
      </c>
      <c r="AG5">
        <f>FinalRewards!D5</f>
        <v>0.69118999999999997</v>
      </c>
      <c r="AH5">
        <f>FinalRewards!E5</f>
        <v>0.70572999999999986</v>
      </c>
      <c r="AP5">
        <f>ActuarialTables!C5</f>
        <v>2.2839999999999996E-3</v>
      </c>
    </row>
    <row r="6" spans="1:42" x14ac:dyDescent="0.35">
      <c r="A6" s="3" t="str">
        <f>FinalTransition!A6</f>
        <v>False Positive HCC</v>
      </c>
      <c r="B6" s="3">
        <f>FinalTransition!B6</f>
        <v>1</v>
      </c>
      <c r="C6" s="3">
        <f>FinalTransition!C6</f>
        <v>0</v>
      </c>
      <c r="D6" s="3">
        <f>FinalTransition!D6</f>
        <v>0</v>
      </c>
      <c r="E6" s="3">
        <f>FinalTransition!E6</f>
        <v>0</v>
      </c>
      <c r="F6" s="3">
        <f>FinalTransition!F6</f>
        <v>0</v>
      </c>
      <c r="G6" s="3">
        <f>FinalTransition!G6</f>
        <v>0</v>
      </c>
      <c r="H6" s="3">
        <f>FinalTransition!H6</f>
        <v>0</v>
      </c>
      <c r="M6" t="str">
        <f>FinalTransition!A22</f>
        <v>MALSD to Death for non-cirrhotic</v>
      </c>
      <c r="N6">
        <f>FinalTransition!B22</f>
        <v>1E-3</v>
      </c>
      <c r="P6">
        <f>FinalTransition!A29</f>
        <v>0</v>
      </c>
      <c r="Q6" t="str">
        <f>FinalTransition!B29</f>
        <v>Death</v>
      </c>
      <c r="R6">
        <f>FinalTransition!C29</f>
        <v>0</v>
      </c>
      <c r="S6">
        <f>FinalTransition!D29</f>
        <v>0</v>
      </c>
      <c r="U6">
        <f>FinalTransition!A44</f>
        <v>0</v>
      </c>
      <c r="V6" t="str">
        <f>FinalTransition!B44</f>
        <v>Death</v>
      </c>
      <c r="W6">
        <f>FinalTransition!C44</f>
        <v>0.51380000000000003</v>
      </c>
      <c r="X6">
        <f>FinalTransition!D44</f>
        <v>0.51380000000000003</v>
      </c>
      <c r="AD6" t="str">
        <f>FinalRewards!A6</f>
        <v>False Positive HCC</v>
      </c>
      <c r="AE6">
        <f>FinalRewards!B6</f>
        <v>554</v>
      </c>
      <c r="AF6">
        <f>FinalRewards!C6</f>
        <v>554</v>
      </c>
      <c r="AG6">
        <f>FinalRewards!D6</f>
        <v>0.69118999999999997</v>
      </c>
      <c r="AH6">
        <f>FinalRewards!E6</f>
        <v>0.70572999999999986</v>
      </c>
      <c r="AP6">
        <f>ActuarialTables!C6</f>
        <v>2.4009999999999995E-3</v>
      </c>
    </row>
    <row r="7" spans="1:42" x14ac:dyDescent="0.35">
      <c r="A7" s="3" t="str">
        <f>FinalTransition!A7</f>
        <v>Death</v>
      </c>
      <c r="B7" s="3">
        <f>FinalTransition!B7</f>
        <v>0</v>
      </c>
      <c r="C7" s="3">
        <f>FinalTransition!C7</f>
        <v>0</v>
      </c>
      <c r="D7" s="3">
        <f>FinalTransition!D7</f>
        <v>0</v>
      </c>
      <c r="E7" s="3">
        <f>FinalTransition!E7</f>
        <v>0</v>
      </c>
      <c r="F7" s="3">
        <f>FinalTransition!F7</f>
        <v>0</v>
      </c>
      <c r="G7" s="3">
        <f>FinalTransition!G7</f>
        <v>1</v>
      </c>
      <c r="H7" s="3">
        <f>FinalTransition!H7</f>
        <v>0</v>
      </c>
      <c r="P7">
        <f>FinalTransition!A30</f>
        <v>0</v>
      </c>
      <c r="Q7" t="str">
        <f>FinalTransition!B30</f>
        <v>Untreated</v>
      </c>
      <c r="R7">
        <f>FinalTransition!C30</f>
        <v>0.52100000000000002</v>
      </c>
      <c r="S7">
        <f>FinalTransition!D30</f>
        <v>0.52100000000000002</v>
      </c>
      <c r="U7">
        <f>FinalTransition!A45</f>
        <v>0</v>
      </c>
      <c r="V7" t="str">
        <f>FinalTransition!B45</f>
        <v>Reccurence</v>
      </c>
      <c r="W7">
        <f>FinalTransition!C45</f>
        <v>0</v>
      </c>
      <c r="X7">
        <f>FinalTransition!D45</f>
        <v>0</v>
      </c>
      <c r="AD7" t="str">
        <f>FinalRewards!A7</f>
        <v>Death</v>
      </c>
      <c r="AE7">
        <f>FinalRewards!B7</f>
        <v>0</v>
      </c>
      <c r="AF7">
        <f>FinalRewards!C7</f>
        <v>0</v>
      </c>
      <c r="AG7">
        <f>FinalRewards!D7</f>
        <v>0</v>
      </c>
      <c r="AH7">
        <f>FinalRewards!E7</f>
        <v>0</v>
      </c>
      <c r="AP7">
        <f>ActuarialTables!C7</f>
        <v>2.5099999999999992E-3</v>
      </c>
    </row>
    <row r="8" spans="1:42" x14ac:dyDescent="0.35">
      <c r="A8" s="3" t="str">
        <f>FinalTransition!A8</f>
        <v>Cirrhosis</v>
      </c>
      <c r="B8" s="3">
        <f>FinalTransition!B8</f>
        <v>0</v>
      </c>
      <c r="C8" s="3">
        <f>FinalTransition!C8</f>
        <v>0</v>
      </c>
      <c r="D8" s="3">
        <f>FinalTransition!D8</f>
        <v>0</v>
      </c>
      <c r="E8" s="3">
        <f>FinalTransition!E8</f>
        <v>0</v>
      </c>
      <c r="F8" s="3">
        <f>FinalTransition!F8</f>
        <v>0</v>
      </c>
      <c r="G8" s="3">
        <f>FinalTransition!G8</f>
        <v>0</v>
      </c>
      <c r="H8" s="3">
        <f>FinalTransition!H8</f>
        <v>1</v>
      </c>
      <c r="P8" t="str">
        <f>FinalTransition!A31</f>
        <v>Late</v>
      </c>
      <c r="Q8" t="str">
        <f>FinalTransition!B31</f>
        <v>Treated</v>
      </c>
      <c r="R8">
        <f>FinalTransition!C31</f>
        <v>0.377</v>
      </c>
      <c r="S8">
        <f>FinalTransition!D31</f>
        <v>0.377</v>
      </c>
      <c r="U8" t="str">
        <f>FinalTransition!A46</f>
        <v>Treated After Late</v>
      </c>
      <c r="V8" t="str">
        <f>FinalTransition!B46</f>
        <v>Treated</v>
      </c>
      <c r="W8">
        <f>FinalTransition!C46</f>
        <v>0.15690000000000004</v>
      </c>
      <c r="X8">
        <f>FinalTransition!D46</f>
        <v>0.15690000000000004</v>
      </c>
      <c r="AD8" t="str">
        <f>FinalRewards!A8</f>
        <v>Cirrhosis</v>
      </c>
      <c r="AE8">
        <f>FinalRewards!B8</f>
        <v>0</v>
      </c>
      <c r="AF8">
        <f>FinalRewards!C8</f>
        <v>0</v>
      </c>
      <c r="AG8">
        <f>FinalRewards!D8</f>
        <v>0</v>
      </c>
      <c r="AH8">
        <f>FinalRewards!E8</f>
        <v>0</v>
      </c>
      <c r="AP8">
        <f>ActuarialTables!C8</f>
        <v>2.6309999999999992E-3</v>
      </c>
    </row>
    <row r="9" spans="1:42" x14ac:dyDescent="0.35">
      <c r="P9">
        <f>FinalTransition!A32</f>
        <v>0</v>
      </c>
      <c r="Q9" t="str">
        <f>FinalTransition!B32</f>
        <v>Death</v>
      </c>
      <c r="R9">
        <f>FinalTransition!C32</f>
        <v>0</v>
      </c>
      <c r="S9">
        <f>FinalTransition!D32</f>
        <v>0</v>
      </c>
      <c r="U9">
        <f>FinalTransition!A47</f>
        <v>0</v>
      </c>
      <c r="V9" t="str">
        <f>FinalTransition!B47</f>
        <v>Death</v>
      </c>
      <c r="W9">
        <f>FinalTransition!C47</f>
        <v>0.84309999999999996</v>
      </c>
      <c r="X9">
        <f>FinalTransition!D47</f>
        <v>0.84309999999999996</v>
      </c>
      <c r="AD9">
        <f>FinalRewards!A9</f>
        <v>0</v>
      </c>
      <c r="AE9">
        <f>FinalRewards!B9</f>
        <v>0</v>
      </c>
      <c r="AF9">
        <f>FinalRewards!C9</f>
        <v>0</v>
      </c>
      <c r="AG9">
        <f>FinalRewards!D9</f>
        <v>0</v>
      </c>
      <c r="AH9">
        <f>FinalRewards!E9</f>
        <v>0</v>
      </c>
      <c r="AP9">
        <f>ActuarialTables!C9</f>
        <v>2.7589999999999993E-3</v>
      </c>
    </row>
    <row r="10" spans="1:42" x14ac:dyDescent="0.35">
      <c r="P10">
        <f>FinalTransition!A33</f>
        <v>0</v>
      </c>
      <c r="Q10" t="str">
        <f>FinalTransition!B33</f>
        <v>Untreated</v>
      </c>
      <c r="R10">
        <f>FinalTransition!C33</f>
        <v>0.623</v>
      </c>
      <c r="S10">
        <f>FinalTransition!D33</f>
        <v>0.623</v>
      </c>
      <c r="U10">
        <f>FinalTransition!A48</f>
        <v>0</v>
      </c>
      <c r="V10" t="str">
        <f>FinalTransition!B48</f>
        <v>Reccurence</v>
      </c>
      <c r="W10">
        <f>FinalTransition!C48</f>
        <v>0</v>
      </c>
      <c r="X10">
        <f>FinalTransition!D48</f>
        <v>0</v>
      </c>
      <c r="AD10">
        <f>FinalRewards!A10</f>
        <v>0</v>
      </c>
      <c r="AE10">
        <f>FinalRewards!B10</f>
        <v>0</v>
      </c>
      <c r="AF10">
        <f>FinalRewards!C10</f>
        <v>0</v>
      </c>
      <c r="AG10">
        <f>FinalRewards!D10</f>
        <v>0</v>
      </c>
      <c r="AH10">
        <f>FinalRewards!E10</f>
        <v>0</v>
      </c>
      <c r="AP10">
        <f>ActuarialTables!C10</f>
        <v>2.8779999999999995E-3</v>
      </c>
    </row>
    <row r="11" spans="1:42" x14ac:dyDescent="0.35">
      <c r="P11" t="str">
        <f>FinalTransition!A34</f>
        <v>Weighted</v>
      </c>
      <c r="Q11" t="str">
        <f>FinalTransition!B34</f>
        <v>Treated</v>
      </c>
      <c r="R11">
        <f>FinalTransition!C34</f>
        <v>0.44296100000000005</v>
      </c>
      <c r="S11">
        <f>FinalTransition!D34</f>
        <v>0.45866299999999999</v>
      </c>
      <c r="U11" t="str">
        <f>FinalTransition!A49</f>
        <v>Weighted</v>
      </c>
      <c r="V11" t="str">
        <f>FinalTransition!B49</f>
        <v>Treated</v>
      </c>
      <c r="W11">
        <f>FinalTransition!C49</f>
        <v>0.48408040000000008</v>
      </c>
      <c r="X11">
        <f>FinalTransition!D49</f>
        <v>0.59726219999999997</v>
      </c>
      <c r="AD11" t="str">
        <f>FinalRewards!A11</f>
        <v>HCC Stages Cost/Utility</v>
      </c>
      <c r="AE11" t="str">
        <f>FinalRewards!B11</f>
        <v>Control Cost</v>
      </c>
      <c r="AF11" t="str">
        <f>FinalRewards!C11</f>
        <v>Intervention Cost</v>
      </c>
      <c r="AG11" t="str">
        <f>FinalRewards!D11</f>
        <v xml:space="preserve">Control Utility </v>
      </c>
      <c r="AH11" t="str">
        <f>FinalRewards!E11</f>
        <v>Intervention Utility</v>
      </c>
      <c r="AP11">
        <f>ActuarialTables!C11</f>
        <v>2.9979999999999994E-3</v>
      </c>
    </row>
    <row r="12" spans="1:42" x14ac:dyDescent="0.35">
      <c r="P12">
        <f>FinalTransition!A35</f>
        <v>0</v>
      </c>
      <c r="Q12" t="str">
        <f>FinalTransition!B35</f>
        <v>Death</v>
      </c>
      <c r="R12">
        <f>FinalTransition!C35</f>
        <v>0</v>
      </c>
      <c r="S12">
        <f>FinalTransition!D35</f>
        <v>0</v>
      </c>
      <c r="U12">
        <f>FinalTransition!A50</f>
        <v>0</v>
      </c>
      <c r="V12" t="str">
        <f>FinalTransition!B50</f>
        <v>Death</v>
      </c>
      <c r="W12">
        <f>FinalTransition!C50</f>
        <v>0.51591959999999992</v>
      </c>
      <c r="X12">
        <f>FinalTransition!D50</f>
        <v>0.40273780000000003</v>
      </c>
      <c r="AD12" t="str">
        <f>FinalRewards!A12</f>
        <v>HCC early</v>
      </c>
      <c r="AE12">
        <f>FinalRewards!B12</f>
        <v>62340</v>
      </c>
      <c r="AF12">
        <f>FinalRewards!C12</f>
        <v>62340</v>
      </c>
      <c r="AG12">
        <f>FinalRewards!D12</f>
        <v>0.72</v>
      </c>
      <c r="AH12">
        <f>FinalRewards!E12</f>
        <v>0.72</v>
      </c>
      <c r="AP12">
        <f>ActuarialTables!C12</f>
        <v>3.1259999999999994E-3</v>
      </c>
    </row>
    <row r="13" spans="1:42" x14ac:dyDescent="0.35">
      <c r="P13">
        <f>FinalTransition!A36</f>
        <v>0</v>
      </c>
      <c r="Q13" t="str">
        <f>FinalTransition!B36</f>
        <v>Untreated</v>
      </c>
      <c r="R13">
        <f>FinalTransition!C36</f>
        <v>0.55703900000000006</v>
      </c>
      <c r="S13">
        <f>FinalTransition!D36</f>
        <v>0.54133699999999996</v>
      </c>
      <c r="U13">
        <f>FinalTransition!A51</f>
        <v>0</v>
      </c>
      <c r="V13" t="str">
        <f>FinalTransition!B51</f>
        <v>Reccurence</v>
      </c>
      <c r="W13">
        <f>FinalTransition!C51</f>
        <v>0</v>
      </c>
      <c r="X13">
        <f>FinalTransition!D51</f>
        <v>0</v>
      </c>
      <c r="AD13" t="str">
        <f>FinalRewards!A13</f>
        <v>HCC intermediate</v>
      </c>
      <c r="AE13">
        <f>FinalRewards!B13</f>
        <v>116996</v>
      </c>
      <c r="AF13">
        <f>FinalRewards!C13</f>
        <v>116996</v>
      </c>
      <c r="AG13">
        <f>FinalRewards!D13</f>
        <v>0.69</v>
      </c>
      <c r="AH13">
        <f>FinalRewards!E13</f>
        <v>0.69</v>
      </c>
      <c r="AP13">
        <f>ActuarialTables!C13</f>
        <v>3.2529999999999994E-3</v>
      </c>
    </row>
    <row r="14" spans="1:42" x14ac:dyDescent="0.35">
      <c r="AD14" t="str">
        <f>FinalRewards!A14</f>
        <v>HCC late</v>
      </c>
      <c r="AE14">
        <f>FinalRewards!B14</f>
        <v>105591</v>
      </c>
      <c r="AF14">
        <f>FinalRewards!C14</f>
        <v>105591</v>
      </c>
      <c r="AG14">
        <f>FinalRewards!D14</f>
        <v>0.65</v>
      </c>
      <c r="AH14">
        <f>FinalRewards!E14</f>
        <v>0.65</v>
      </c>
      <c r="AP14">
        <f>ActuarialTables!C14</f>
        <v>3.3699999999999993E-3</v>
      </c>
    </row>
    <row r="15" spans="1:42" x14ac:dyDescent="0.35">
      <c r="AP15">
        <f>ActuarialTables!C15</f>
        <v>3.4789999999999995E-3</v>
      </c>
    </row>
    <row r="16" spans="1:42" x14ac:dyDescent="0.35">
      <c r="AP16">
        <f>ActuarialTables!C16</f>
        <v>3.5829999999999994E-3</v>
      </c>
    </row>
    <row r="17" spans="42:42" x14ac:dyDescent="0.35">
      <c r="AP17">
        <f>ActuarialTables!C17</f>
        <v>3.6769999999999993E-3</v>
      </c>
    </row>
    <row r="18" spans="42:42" x14ac:dyDescent="0.35">
      <c r="AP18">
        <f>ActuarialTables!C18</f>
        <v>3.7699999999999995E-3</v>
      </c>
    </row>
    <row r="19" spans="42:42" x14ac:dyDescent="0.35">
      <c r="AP19">
        <f>ActuarialTables!C19</f>
        <v>3.8699999999999993E-3</v>
      </c>
    </row>
    <row r="20" spans="42:42" x14ac:dyDescent="0.35">
      <c r="AP20">
        <f>ActuarialTables!C20</f>
        <v>3.9709999999999988E-3</v>
      </c>
    </row>
    <row r="21" spans="42:42" x14ac:dyDescent="0.35">
      <c r="AP21">
        <f>ActuarialTables!C21</f>
        <v>4.0909999999999992E-3</v>
      </c>
    </row>
    <row r="22" spans="42:42" x14ac:dyDescent="0.35">
      <c r="AP22">
        <f>ActuarialTables!C22</f>
        <v>4.239999999999999E-3</v>
      </c>
    </row>
    <row r="23" spans="42:42" x14ac:dyDescent="0.35">
      <c r="AP23">
        <f>ActuarialTables!C23</f>
        <v>4.4039999999999991E-3</v>
      </c>
    </row>
    <row r="24" spans="42:42" x14ac:dyDescent="0.35">
      <c r="AP24">
        <f>ActuarialTables!C24</f>
        <v>4.5759999999999985E-3</v>
      </c>
    </row>
    <row r="25" spans="42:42" x14ac:dyDescent="0.35">
      <c r="AP25">
        <f>ActuarialTables!C25</f>
        <v>4.7539999999999978E-3</v>
      </c>
    </row>
    <row r="26" spans="42:42" x14ac:dyDescent="0.35">
      <c r="AP26">
        <f>ActuarialTables!C26</f>
        <v>4.9399999999999982E-3</v>
      </c>
    </row>
    <row r="27" spans="42:42" x14ac:dyDescent="0.35">
      <c r="AP27">
        <f>ActuarialTables!C27</f>
        <v>5.1329999999999978E-3</v>
      </c>
    </row>
    <row r="28" spans="42:42" x14ac:dyDescent="0.35">
      <c r="AP28">
        <f>ActuarialTables!C28</f>
        <v>5.3359999999999979E-3</v>
      </c>
    </row>
    <row r="29" spans="42:42" x14ac:dyDescent="0.35">
      <c r="AP29">
        <f>ActuarialTables!C29</f>
        <v>5.5699999999999977E-3</v>
      </c>
    </row>
    <row r="30" spans="42:42" x14ac:dyDescent="0.35">
      <c r="AP30">
        <f>ActuarialTables!C30</f>
        <v>5.859999999999998E-3</v>
      </c>
    </row>
    <row r="31" spans="42:42" x14ac:dyDescent="0.35">
      <c r="AP31">
        <f>ActuarialTables!C31</f>
        <v>6.1949999999999983E-3</v>
      </c>
    </row>
    <row r="32" spans="42:42" x14ac:dyDescent="0.35">
      <c r="AP32">
        <f>ActuarialTables!C32</f>
        <v>6.591999999999998E-3</v>
      </c>
    </row>
    <row r="33" spans="42:42" x14ac:dyDescent="0.35">
      <c r="AP33">
        <f>ActuarialTables!C33</f>
        <v>7.009999999999998E-3</v>
      </c>
    </row>
    <row r="34" spans="42:42" x14ac:dyDescent="0.35">
      <c r="AP34">
        <f>ActuarialTables!C34</f>
        <v>7.4669999999999979E-3</v>
      </c>
    </row>
    <row r="35" spans="42:42" x14ac:dyDescent="0.35">
      <c r="AP35">
        <f>ActuarialTables!C35</f>
        <v>7.9629999999999979E-3</v>
      </c>
    </row>
    <row r="36" spans="42:42" x14ac:dyDescent="0.35">
      <c r="AP36">
        <f>ActuarialTables!C36</f>
        <v>8.5319999999999979E-3</v>
      </c>
    </row>
    <row r="37" spans="42:42" x14ac:dyDescent="0.35">
      <c r="AP37">
        <f>ActuarialTables!C37</f>
        <v>9.1469999999999989E-3</v>
      </c>
    </row>
    <row r="38" spans="42:42" x14ac:dyDescent="0.35">
      <c r="AP38">
        <f>ActuarialTables!C38</f>
        <v>9.8309999999999977E-3</v>
      </c>
    </row>
    <row r="39" spans="42:42" x14ac:dyDescent="0.35">
      <c r="AP39">
        <f>ActuarialTables!C39</f>
        <v>1.0565999999999997E-2</v>
      </c>
    </row>
    <row r="40" spans="42:42" x14ac:dyDescent="0.35">
      <c r="AP40">
        <f>ActuarialTables!C40</f>
        <v>1.1362999999999998E-2</v>
      </c>
    </row>
    <row r="41" spans="42:42" x14ac:dyDescent="0.35">
      <c r="AP41">
        <f>ActuarialTables!C41</f>
        <v>1.2193999999999998E-2</v>
      </c>
    </row>
    <row r="42" spans="42:42" x14ac:dyDescent="0.35">
      <c r="AP42">
        <f>ActuarialTables!C42</f>
        <v>1.3086999999999998E-2</v>
      </c>
    </row>
    <row r="43" spans="42:42" x14ac:dyDescent="0.35">
      <c r="AP43">
        <f>ActuarialTables!C43</f>
        <v>1.4019999999999998E-2</v>
      </c>
    </row>
    <row r="44" spans="42:42" x14ac:dyDescent="0.35">
      <c r="AP44">
        <f>ActuarialTables!C44</f>
        <v>1.5062999999999998E-2</v>
      </c>
    </row>
    <row r="45" spans="42:42" x14ac:dyDescent="0.35">
      <c r="AP45">
        <f>ActuarialTables!C45</f>
        <v>1.6148999999999997E-2</v>
      </c>
    </row>
    <row r="46" spans="42:42" x14ac:dyDescent="0.35">
      <c r="AP46">
        <f>ActuarialTables!C46</f>
        <v>1.7279999999999997E-2</v>
      </c>
    </row>
    <row r="47" spans="42:42" x14ac:dyDescent="0.35">
      <c r="AP47">
        <f>ActuarialTables!C47</f>
        <v>1.8412999999999999E-2</v>
      </c>
    </row>
    <row r="48" spans="42:42" x14ac:dyDescent="0.35">
      <c r="AP48">
        <f>ActuarialTables!C48</f>
        <v>1.9554999999999999E-2</v>
      </c>
    </row>
    <row r="49" spans="42:42" x14ac:dyDescent="0.35">
      <c r="AP49">
        <f>ActuarialTables!C49</f>
        <v>2.0709999999999999E-2</v>
      </c>
    </row>
    <row r="50" spans="42:42" x14ac:dyDescent="0.35">
      <c r="AP50">
        <f>ActuarialTables!C50</f>
        <v>2.1899999999999999E-2</v>
      </c>
    </row>
    <row r="51" spans="42:42" x14ac:dyDescent="0.35">
      <c r="AP51">
        <f>ActuarialTables!C51</f>
        <v>2.3218999999999997E-2</v>
      </c>
    </row>
    <row r="52" spans="42:42" x14ac:dyDescent="0.35">
      <c r="AP52">
        <f>ActuarialTables!C52</f>
        <v>2.4642999999999998E-2</v>
      </c>
    </row>
    <row r="53" spans="42:42" x14ac:dyDescent="0.35">
      <c r="AP53">
        <f>ActuarialTables!C53</f>
        <v>2.6152999999999999E-2</v>
      </c>
    </row>
    <row r="54" spans="42:42" x14ac:dyDescent="0.35">
      <c r="AP54">
        <f>ActuarialTables!C54</f>
        <v>2.7845999999999999E-2</v>
      </c>
    </row>
    <row r="55" spans="42:42" x14ac:dyDescent="0.35">
      <c r="AP55">
        <f>ActuarialTables!C55</f>
        <v>2.9765999999999997E-2</v>
      </c>
    </row>
    <row r="56" spans="42:42" x14ac:dyDescent="0.35">
      <c r="AP56">
        <f>ActuarialTables!C56</f>
        <v>3.1983999999999999E-2</v>
      </c>
    </row>
    <row r="57" spans="42:42" x14ac:dyDescent="0.35">
      <c r="AP57">
        <f>ActuarialTables!C57</f>
        <v>3.4549999999999997E-2</v>
      </c>
    </row>
    <row r="58" spans="42:42" x14ac:dyDescent="0.35">
      <c r="AP58">
        <f>ActuarialTables!C58</f>
        <v>3.7543E-2</v>
      </c>
    </row>
    <row r="59" spans="42:42" x14ac:dyDescent="0.35">
      <c r="AP59">
        <f>ActuarialTables!C59</f>
        <v>4.1359E-2</v>
      </c>
    </row>
    <row r="60" spans="42:42" x14ac:dyDescent="0.35">
      <c r="AP60">
        <f>ActuarialTables!C60</f>
        <v>4.5103999999999998E-2</v>
      </c>
    </row>
    <row r="61" spans="42:42" x14ac:dyDescent="0.35">
      <c r="AP61">
        <f>ActuarialTables!C61</f>
        <v>4.9293999999999998E-2</v>
      </c>
    </row>
    <row r="62" spans="42:42" x14ac:dyDescent="0.35">
      <c r="AP62">
        <f>ActuarialTables!C62</f>
        <v>5.4024999999999997E-2</v>
      </c>
    </row>
    <row r="63" spans="42:42" x14ac:dyDescent="0.35">
      <c r="AP63">
        <f>ActuarialTables!C63</f>
        <v>5.9573999999999995E-2</v>
      </c>
    </row>
    <row r="64" spans="42:42" x14ac:dyDescent="0.35">
      <c r="AP64">
        <f>ActuarialTables!C64</f>
        <v>6.5412999999999999E-2</v>
      </c>
    </row>
    <row r="65" spans="42:42" x14ac:dyDescent="0.35">
      <c r="AP65">
        <f>ActuarialTables!C65</f>
        <v>7.1743000000000001E-2</v>
      </c>
    </row>
    <row r="66" spans="42:42" x14ac:dyDescent="0.35">
      <c r="AP66">
        <f>ActuarialTables!C66</f>
        <v>7.8630000000000005E-2</v>
      </c>
    </row>
    <row r="67" spans="42:42" x14ac:dyDescent="0.35">
      <c r="AP67">
        <f>ActuarialTables!C67</f>
        <v>8.6482000000000003E-2</v>
      </c>
    </row>
    <row r="68" spans="42:42" x14ac:dyDescent="0.35">
      <c r="AP68">
        <f>ActuarialTables!C68</f>
        <v>9.5605000000000009E-2</v>
      </c>
    </row>
    <row r="69" spans="42:42" x14ac:dyDescent="0.35">
      <c r="AP69">
        <f>ActuarialTables!C69</f>
        <v>0.10588600000000001</v>
      </c>
    </row>
    <row r="70" spans="42:42" x14ac:dyDescent="0.35">
      <c r="AP70">
        <f>ActuarialTables!C70</f>
        <v>0.11738800000000001</v>
      </c>
    </row>
    <row r="71" spans="42:42" x14ac:dyDescent="0.35">
      <c r="AP71">
        <f>ActuarialTables!C71</f>
        <v>0.130102</v>
      </c>
    </row>
    <row r="72" spans="42:42" x14ac:dyDescent="0.35">
      <c r="AP72">
        <f>ActuarialTables!C72</f>
        <v>0.14352799999999999</v>
      </c>
    </row>
    <row r="73" spans="42:42" x14ac:dyDescent="0.35">
      <c r="AP73">
        <f>ActuarialTables!C73</f>
        <v>0.15843399999999999</v>
      </c>
    </row>
    <row r="74" spans="42:42" x14ac:dyDescent="0.35">
      <c r="AP74">
        <f>ActuarialTables!C74</f>
        <v>0.17525399999999999</v>
      </c>
    </row>
    <row r="75" spans="42:42" x14ac:dyDescent="0.35">
      <c r="AP75">
        <f>ActuarialTables!C75</f>
        <v>0.193823</v>
      </c>
    </row>
    <row r="76" spans="42:42" x14ac:dyDescent="0.35">
      <c r="AP76">
        <f>ActuarialTables!C76</f>
        <v>0.213726</v>
      </c>
    </row>
    <row r="77" spans="42:42" x14ac:dyDescent="0.35">
      <c r="AP77">
        <f>ActuarialTables!C77</f>
        <v>0.23345299999999999</v>
      </c>
    </row>
    <row r="78" spans="42:42" x14ac:dyDescent="0.35">
      <c r="AP78">
        <f>ActuarialTables!C78</f>
        <v>0.25262200000000001</v>
      </c>
    </row>
    <row r="79" spans="42:42" x14ac:dyDescent="0.35">
      <c r="AP79">
        <f>ActuarialTables!C79</f>
        <v>0.27173900000000001</v>
      </c>
    </row>
    <row r="80" spans="42:42" x14ac:dyDescent="0.35">
      <c r="AP80">
        <f>ActuarialTables!C80</f>
        <v>0.29055200000000003</v>
      </c>
    </row>
    <row r="81" spans="42:42" x14ac:dyDescent="0.35">
      <c r="AP81">
        <f>ActuarialTables!C81</f>
        <v>0.30879400000000001</v>
      </c>
    </row>
    <row r="82" spans="42:42" x14ac:dyDescent="0.35">
      <c r="AP82">
        <f>ActuarialTables!C82</f>
        <v>0.32618900000000001</v>
      </c>
    </row>
    <row r="83" spans="42:42" x14ac:dyDescent="0.35">
      <c r="AP83">
        <f>ActuarialTables!C83</f>
        <v>0.34245800000000004</v>
      </c>
    </row>
    <row r="84" spans="42:42" x14ac:dyDescent="0.35">
      <c r="AP84">
        <f>ActuarialTables!C84</f>
        <v>0.35954200000000003</v>
      </c>
    </row>
    <row r="85" spans="42:42" x14ac:dyDescent="0.35">
      <c r="AP85">
        <f>ActuarialTables!C85</f>
        <v>0</v>
      </c>
    </row>
    <row r="86" spans="42:42" x14ac:dyDescent="0.35">
      <c r="AP86">
        <f>ActuarialTables!C86</f>
        <v>0</v>
      </c>
    </row>
    <row r="87" spans="42:42" x14ac:dyDescent="0.35">
      <c r="AP87">
        <f>ActuarialTables!C87</f>
        <v>0</v>
      </c>
    </row>
    <row r="88" spans="42:42" x14ac:dyDescent="0.35">
      <c r="AP88">
        <f>ActuarialTables!C88</f>
        <v>0</v>
      </c>
    </row>
    <row r="89" spans="42:42" x14ac:dyDescent="0.35">
      <c r="AP89">
        <f>ActuarialTables!C89</f>
        <v>0</v>
      </c>
    </row>
    <row r="90" spans="42:42" x14ac:dyDescent="0.35">
      <c r="AP90">
        <f>ActuarialTables!C90</f>
        <v>0</v>
      </c>
    </row>
    <row r="91" spans="42:42" x14ac:dyDescent="0.35">
      <c r="AP91">
        <f>ActuarialTables!C91</f>
        <v>0</v>
      </c>
    </row>
    <row r="92" spans="42:42" x14ac:dyDescent="0.35">
      <c r="AP92">
        <f>ActuarialTables!C92</f>
        <v>0</v>
      </c>
    </row>
    <row r="93" spans="42:42" x14ac:dyDescent="0.35">
      <c r="AP93">
        <f>ActuarialTables!C93</f>
        <v>0</v>
      </c>
    </row>
    <row r="94" spans="42:42" x14ac:dyDescent="0.35">
      <c r="AP94">
        <f>ActuarialTables!C94</f>
        <v>0</v>
      </c>
    </row>
    <row r="95" spans="42:42" x14ac:dyDescent="0.35">
      <c r="AP95">
        <f>ActuarialTables!C95</f>
        <v>0</v>
      </c>
    </row>
    <row r="96" spans="42:42" x14ac:dyDescent="0.35">
      <c r="AP96">
        <f>ActuarialTables!C96</f>
        <v>0</v>
      </c>
    </row>
    <row r="97" spans="42:42" x14ac:dyDescent="0.35">
      <c r="AP97">
        <f>ActuarialTables!C97</f>
        <v>0</v>
      </c>
    </row>
    <row r="98" spans="42:42" x14ac:dyDescent="0.35">
      <c r="AP98">
        <f>ActuarialTables!C98</f>
        <v>0</v>
      </c>
    </row>
    <row r="99" spans="42:42" x14ac:dyDescent="0.35">
      <c r="AP99">
        <f>ActuarialTables!C99</f>
        <v>0</v>
      </c>
    </row>
    <row r="100" spans="42:42" x14ac:dyDescent="0.35">
      <c r="AP100">
        <f>ActuarialTables!C100</f>
        <v>0</v>
      </c>
    </row>
    <row r="101" spans="42:42" x14ac:dyDescent="0.35">
      <c r="AP101">
        <f>ActuarialTables!C101</f>
        <v>0</v>
      </c>
    </row>
    <row r="102" spans="42:42" x14ac:dyDescent="0.35">
      <c r="AP102">
        <f>ActuarialTables!C102</f>
        <v>0</v>
      </c>
    </row>
    <row r="103" spans="42:42" x14ac:dyDescent="0.35">
      <c r="AP103">
        <f>ActuarialTables!C103</f>
        <v>0</v>
      </c>
    </row>
    <row r="104" spans="42:42" x14ac:dyDescent="0.35">
      <c r="AP104">
        <f>ActuarialTables!C104</f>
        <v>0</v>
      </c>
    </row>
    <row r="105" spans="42:42" x14ac:dyDescent="0.35">
      <c r="AP105">
        <f>ActuarialTables!C105</f>
        <v>0</v>
      </c>
    </row>
    <row r="106" spans="42:42" x14ac:dyDescent="0.35">
      <c r="AP106">
        <f>ActuarialTables!C106</f>
        <v>0</v>
      </c>
    </row>
    <row r="107" spans="42:42" x14ac:dyDescent="0.35">
      <c r="AP107">
        <f>ActuarialTables!C107</f>
        <v>0</v>
      </c>
    </row>
    <row r="108" spans="42:42" x14ac:dyDescent="0.35">
      <c r="AP108">
        <f>ActuarialTables!C108</f>
        <v>0</v>
      </c>
    </row>
    <row r="109" spans="42:42" x14ac:dyDescent="0.35">
      <c r="AP109">
        <f>ActuarialTables!C109</f>
        <v>0</v>
      </c>
    </row>
    <row r="110" spans="42:42" x14ac:dyDescent="0.35">
      <c r="AP110">
        <f>ActuarialTables!C110</f>
        <v>0</v>
      </c>
    </row>
    <row r="111" spans="42:42" x14ac:dyDescent="0.35">
      <c r="AP111">
        <f>ActuarialTables!C111</f>
        <v>0</v>
      </c>
    </row>
    <row r="112" spans="42:42" x14ac:dyDescent="0.35">
      <c r="AP112">
        <f>ActuarialTables!C112</f>
        <v>0</v>
      </c>
    </row>
    <row r="113" spans="42:42" x14ac:dyDescent="0.35">
      <c r="AP113">
        <f>ActuarialTables!C113</f>
        <v>0</v>
      </c>
    </row>
    <row r="114" spans="42:42" x14ac:dyDescent="0.35">
      <c r="AP114">
        <f>ActuarialTables!C114</f>
        <v>0</v>
      </c>
    </row>
    <row r="115" spans="42:42" x14ac:dyDescent="0.35">
      <c r="AP115">
        <f>ActuarialTables!C115</f>
        <v>0</v>
      </c>
    </row>
    <row r="116" spans="42:42" x14ac:dyDescent="0.35">
      <c r="AP116">
        <f>ActuarialTables!C116</f>
        <v>0</v>
      </c>
    </row>
    <row r="117" spans="42:42" x14ac:dyDescent="0.35">
      <c r="AP117">
        <f>ActuarialTables!C117</f>
        <v>0</v>
      </c>
    </row>
    <row r="118" spans="42:42" x14ac:dyDescent="0.35">
      <c r="AP118">
        <f>ActuarialTables!C118</f>
        <v>0</v>
      </c>
    </row>
    <row r="119" spans="42:42" x14ac:dyDescent="0.35">
      <c r="AP119">
        <f>ActuarialTables!C119</f>
        <v>0</v>
      </c>
    </row>
    <row r="120" spans="42:42" x14ac:dyDescent="0.35">
      <c r="AP120">
        <f>ActuarialTables!C120</f>
        <v>0</v>
      </c>
    </row>
    <row r="121" spans="42:42" x14ac:dyDescent="0.35">
      <c r="AP121">
        <f>ActuarialTables!C121</f>
        <v>0</v>
      </c>
    </row>
    <row r="122" spans="42:42" x14ac:dyDescent="0.35">
      <c r="AP122">
        <f>ActuarialTables!C122</f>
        <v>0</v>
      </c>
    </row>
    <row r="123" spans="42:42" x14ac:dyDescent="0.35">
      <c r="AP123">
        <f>ActuarialTables!C123</f>
        <v>0</v>
      </c>
    </row>
    <row r="124" spans="42:42" x14ac:dyDescent="0.35">
      <c r="AP124">
        <f>ActuarialTables!C124</f>
        <v>0</v>
      </c>
    </row>
    <row r="125" spans="42:42" x14ac:dyDescent="0.35">
      <c r="AP125">
        <f>ActuarialTables!C125</f>
        <v>0</v>
      </c>
    </row>
    <row r="126" spans="42:42" x14ac:dyDescent="0.35">
      <c r="AP126">
        <f>ActuarialTables!C126</f>
        <v>0</v>
      </c>
    </row>
    <row r="127" spans="42:42" x14ac:dyDescent="0.35">
      <c r="AP127">
        <f>ActuarialTables!C127</f>
        <v>0</v>
      </c>
    </row>
    <row r="128" spans="42:42" x14ac:dyDescent="0.35">
      <c r="AP128">
        <f>ActuarialTables!C128</f>
        <v>0</v>
      </c>
    </row>
    <row r="129" spans="42:42" x14ac:dyDescent="0.35">
      <c r="AP129">
        <f>ActuarialTables!C129</f>
        <v>0</v>
      </c>
    </row>
    <row r="130" spans="42:42" x14ac:dyDescent="0.35">
      <c r="AP130">
        <f>ActuarialTables!C130</f>
        <v>0</v>
      </c>
    </row>
    <row r="131" spans="42:42" x14ac:dyDescent="0.35">
      <c r="AP131">
        <f>ActuarialTables!C131</f>
        <v>0</v>
      </c>
    </row>
    <row r="132" spans="42:42" x14ac:dyDescent="0.35">
      <c r="AP132">
        <f>ActuarialTables!C132</f>
        <v>0</v>
      </c>
    </row>
    <row r="133" spans="42:42" x14ac:dyDescent="0.35">
      <c r="AP133">
        <f>ActuarialTables!C133</f>
        <v>0</v>
      </c>
    </row>
    <row r="134" spans="42:42" x14ac:dyDescent="0.35">
      <c r="AP134">
        <f>ActuarialTables!C134</f>
        <v>0</v>
      </c>
    </row>
    <row r="135" spans="42:42" x14ac:dyDescent="0.35">
      <c r="AP135">
        <f>ActuarialTables!C135</f>
        <v>0</v>
      </c>
    </row>
    <row r="136" spans="42:42" x14ac:dyDescent="0.35">
      <c r="AP136">
        <f>ActuarialTables!C136</f>
        <v>0</v>
      </c>
    </row>
    <row r="137" spans="42:42" x14ac:dyDescent="0.35">
      <c r="AP137">
        <f>ActuarialTables!C137</f>
        <v>0</v>
      </c>
    </row>
    <row r="138" spans="42:42" x14ac:dyDescent="0.35">
      <c r="AP138">
        <f>ActuarialTables!C138</f>
        <v>0</v>
      </c>
    </row>
    <row r="139" spans="42:42" x14ac:dyDescent="0.35">
      <c r="AP139">
        <f>ActuarialTables!C139</f>
        <v>0</v>
      </c>
    </row>
    <row r="140" spans="42:42" x14ac:dyDescent="0.35">
      <c r="AP140">
        <f>ActuarialTables!C140</f>
        <v>0</v>
      </c>
    </row>
    <row r="141" spans="42:42" x14ac:dyDescent="0.35">
      <c r="AP141">
        <f>ActuarialTables!C141</f>
        <v>0</v>
      </c>
    </row>
    <row r="142" spans="42:42" x14ac:dyDescent="0.35">
      <c r="AP142">
        <f>ActuarialTables!C142</f>
        <v>0</v>
      </c>
    </row>
    <row r="143" spans="42:42" x14ac:dyDescent="0.35">
      <c r="AP143">
        <f>ActuarialTables!C143</f>
        <v>0</v>
      </c>
    </row>
    <row r="144" spans="42:42" x14ac:dyDescent="0.35">
      <c r="AP144">
        <f>ActuarialTables!C144</f>
        <v>0</v>
      </c>
    </row>
    <row r="145" spans="42:42" x14ac:dyDescent="0.35">
      <c r="AP145">
        <f>ActuarialTables!C145</f>
        <v>0</v>
      </c>
    </row>
    <row r="146" spans="42:42" x14ac:dyDescent="0.35">
      <c r="AP146">
        <f>ActuarialTables!C146</f>
        <v>0</v>
      </c>
    </row>
    <row r="147" spans="42:42" x14ac:dyDescent="0.35">
      <c r="AP147">
        <f>ActuarialTables!C147</f>
        <v>0</v>
      </c>
    </row>
    <row r="148" spans="42:42" x14ac:dyDescent="0.35">
      <c r="AP148">
        <f>ActuarialTables!C148</f>
        <v>0</v>
      </c>
    </row>
    <row r="149" spans="42:42" x14ac:dyDescent="0.35">
      <c r="AP149">
        <f>ActuarialTables!C149</f>
        <v>0</v>
      </c>
    </row>
    <row r="150" spans="42:42" x14ac:dyDescent="0.35">
      <c r="AP150">
        <f>ActuarialTables!C150</f>
        <v>0</v>
      </c>
    </row>
    <row r="151" spans="42:42" x14ac:dyDescent="0.35">
      <c r="AP151">
        <f>ActuarialTables!C151</f>
        <v>0</v>
      </c>
    </row>
    <row r="152" spans="42:42" x14ac:dyDescent="0.35">
      <c r="AP152">
        <f>ActuarialTables!C152</f>
        <v>0</v>
      </c>
    </row>
    <row r="153" spans="42:42" x14ac:dyDescent="0.35">
      <c r="AP153">
        <f>ActuarialTables!C153</f>
        <v>0</v>
      </c>
    </row>
    <row r="154" spans="42:42" x14ac:dyDescent="0.35">
      <c r="AP154">
        <f>ActuarialTables!C154</f>
        <v>0</v>
      </c>
    </row>
    <row r="155" spans="42:42" x14ac:dyDescent="0.35">
      <c r="AP155">
        <f>ActuarialTables!C155</f>
        <v>0</v>
      </c>
    </row>
    <row r="156" spans="42:42" x14ac:dyDescent="0.35">
      <c r="AP156">
        <f>ActuarialTables!C156</f>
        <v>0</v>
      </c>
    </row>
    <row r="157" spans="42:42" x14ac:dyDescent="0.35">
      <c r="AP157">
        <f>ActuarialTables!C157</f>
        <v>0</v>
      </c>
    </row>
    <row r="158" spans="42:42" x14ac:dyDescent="0.35">
      <c r="AP158">
        <f>ActuarialTables!C158</f>
        <v>0</v>
      </c>
    </row>
    <row r="159" spans="42:42" x14ac:dyDescent="0.35">
      <c r="AP159">
        <f>ActuarialTables!C159</f>
        <v>0</v>
      </c>
    </row>
    <row r="160" spans="42:42" x14ac:dyDescent="0.35">
      <c r="AP160">
        <f>ActuarialTables!C160</f>
        <v>0</v>
      </c>
    </row>
    <row r="161" spans="42:42" x14ac:dyDescent="0.35">
      <c r="AP161">
        <f>ActuarialTables!C161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A73B1-982C-40B7-AC3B-DA61252CA80C}">
  <dimension ref="A1:E19"/>
  <sheetViews>
    <sheetView showGridLines="0" zoomScale="118" workbookViewId="0">
      <selection activeCell="B2" sqref="B2"/>
    </sheetView>
  </sheetViews>
  <sheetFormatPr defaultRowHeight="14.5" x14ac:dyDescent="0.35"/>
  <cols>
    <col min="1" max="1" width="27.81640625" customWidth="1"/>
    <col min="2" max="3" width="20.81640625" style="2" customWidth="1"/>
    <col min="4" max="5" width="21.81640625" style="3" customWidth="1"/>
  </cols>
  <sheetData>
    <row r="1" spans="1:5" s="49" customFormat="1" x14ac:dyDescent="0.35">
      <c r="A1" s="45" t="s">
        <v>76</v>
      </c>
      <c r="B1" s="48" t="s">
        <v>77</v>
      </c>
      <c r="C1" s="48" t="s">
        <v>78</v>
      </c>
      <c r="D1" s="48" t="s">
        <v>79</v>
      </c>
      <c r="E1" s="48" t="s">
        <v>80</v>
      </c>
    </row>
    <row r="2" spans="1:5" x14ac:dyDescent="0.35">
      <c r="A2" s="4" t="s">
        <v>1</v>
      </c>
      <c r="B2" s="50">
        <v>4362</v>
      </c>
      <c r="C2" s="47">
        <f>B2+B16</f>
        <v>4720</v>
      </c>
      <c r="D2" s="51">
        <v>0.88</v>
      </c>
      <c r="E2" s="3">
        <f>D2</f>
        <v>0.88</v>
      </c>
    </row>
    <row r="3" spans="1:5" s="42" customFormat="1" x14ac:dyDescent="0.35">
      <c r="A3" s="41" t="s">
        <v>2</v>
      </c>
      <c r="B3" s="47">
        <f>SUMPRODUCT(FinalTransition!B55:B57,FinalRewards!B12:B14)</f>
        <v>88448.442999999999</v>
      </c>
      <c r="C3" s="47">
        <f>SUMPRODUCT(FinalTransition!C55:C57,FinalRewards!C12:C14)</f>
        <v>76791.722999999998</v>
      </c>
      <c r="D3" s="43">
        <f>SUMPRODUCT($D$12:$D$14,FinalTransition!B55:B57)</f>
        <v>0.69118999999999997</v>
      </c>
      <c r="E3" s="43">
        <f>SUMPRODUCT($D$12:$D$14,FinalTransition!C55:C57)</f>
        <v>0.70572999999999986</v>
      </c>
    </row>
    <row r="4" spans="1:5" x14ac:dyDescent="0.35">
      <c r="A4" s="5" t="s">
        <v>3</v>
      </c>
      <c r="B4" s="47">
        <f>B3</f>
        <v>88448.442999999999</v>
      </c>
      <c r="C4" s="47">
        <f>C3</f>
        <v>76791.722999999998</v>
      </c>
      <c r="D4" s="44">
        <f>D3</f>
        <v>0.69118999999999997</v>
      </c>
      <c r="E4" s="44">
        <f>E3</f>
        <v>0.70572999999999986</v>
      </c>
    </row>
    <row r="5" spans="1:5" x14ac:dyDescent="0.35">
      <c r="A5" s="5" t="s">
        <v>4</v>
      </c>
      <c r="B5" s="47">
        <v>0</v>
      </c>
      <c r="C5" s="47">
        <v>0</v>
      </c>
      <c r="D5" s="44">
        <f>D4</f>
        <v>0.69118999999999997</v>
      </c>
      <c r="E5" s="44">
        <f>E4</f>
        <v>0.70572999999999986</v>
      </c>
    </row>
    <row r="6" spans="1:5" s="42" customFormat="1" x14ac:dyDescent="0.35">
      <c r="A6" s="41" t="s">
        <v>5</v>
      </c>
      <c r="B6" s="50">
        <v>554</v>
      </c>
      <c r="C6" s="47">
        <f>B6</f>
        <v>554</v>
      </c>
      <c r="D6" s="43">
        <f>D3</f>
        <v>0.69118999999999997</v>
      </c>
      <c r="E6" s="43">
        <f>E3</f>
        <v>0.70572999999999986</v>
      </c>
    </row>
    <row r="7" spans="1:5" x14ac:dyDescent="0.35">
      <c r="A7" s="5" t="s">
        <v>6</v>
      </c>
      <c r="B7" s="47">
        <v>0</v>
      </c>
      <c r="C7" s="47">
        <v>0</v>
      </c>
      <c r="D7" s="44">
        <v>0</v>
      </c>
      <c r="E7" s="44">
        <f>D7</f>
        <v>0</v>
      </c>
    </row>
    <row r="8" spans="1:5" x14ac:dyDescent="0.35">
      <c r="A8" s="5" t="s">
        <v>7</v>
      </c>
      <c r="B8" s="46">
        <v>0</v>
      </c>
      <c r="C8" s="46">
        <v>0</v>
      </c>
      <c r="D8" s="44">
        <v>0</v>
      </c>
      <c r="E8" s="44">
        <v>0</v>
      </c>
    </row>
    <row r="11" spans="1:5" s="49" customFormat="1" x14ac:dyDescent="0.35">
      <c r="A11" s="45" t="s">
        <v>81</v>
      </c>
      <c r="B11" s="48" t="str">
        <f>B1</f>
        <v>Control Cost</v>
      </c>
      <c r="C11" s="48" t="str">
        <f>C1</f>
        <v>Intervention Cost</v>
      </c>
      <c r="D11" s="48" t="str">
        <f>D1</f>
        <v xml:space="preserve">Control Utility </v>
      </c>
      <c r="E11" s="48" t="str">
        <f>E1</f>
        <v>Intervention Utility</v>
      </c>
    </row>
    <row r="12" spans="1:5" x14ac:dyDescent="0.35">
      <c r="A12" s="6" t="s">
        <v>82</v>
      </c>
      <c r="B12" s="50">
        <v>62340</v>
      </c>
      <c r="C12" s="47">
        <f>B12</f>
        <v>62340</v>
      </c>
      <c r="D12" s="52">
        <v>0.72</v>
      </c>
      <c r="E12" s="3">
        <f>D12</f>
        <v>0.72</v>
      </c>
    </row>
    <row r="13" spans="1:5" x14ac:dyDescent="0.35">
      <c r="A13" s="6" t="s">
        <v>83</v>
      </c>
      <c r="B13" s="50">
        <v>116996</v>
      </c>
      <c r="C13" s="47">
        <f>B13</f>
        <v>116996</v>
      </c>
      <c r="D13" s="52">
        <v>0.69</v>
      </c>
      <c r="E13" s="3">
        <f>D13</f>
        <v>0.69</v>
      </c>
    </row>
    <row r="14" spans="1:5" x14ac:dyDescent="0.35">
      <c r="A14" s="6" t="s">
        <v>84</v>
      </c>
      <c r="B14" s="50">
        <v>105591</v>
      </c>
      <c r="C14" s="47">
        <f>B14</f>
        <v>105591</v>
      </c>
      <c r="D14" s="52">
        <v>0.65</v>
      </c>
      <c r="E14" s="3">
        <f>D14</f>
        <v>0.65</v>
      </c>
    </row>
    <row r="16" spans="1:5" x14ac:dyDescent="0.35">
      <c r="A16" s="1" t="s">
        <v>85</v>
      </c>
      <c r="B16" s="92">
        <v>358</v>
      </c>
    </row>
    <row r="17" spans="1:1" x14ac:dyDescent="0.35">
      <c r="A17" s="6"/>
    </row>
    <row r="18" spans="1:1" x14ac:dyDescent="0.35">
      <c r="A18" s="6"/>
    </row>
    <row r="19" spans="1:1" x14ac:dyDescent="0.35">
      <c r="A19" s="6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FinalTransition</vt:lpstr>
      <vt:lpstr>ActuarialTables</vt:lpstr>
      <vt:lpstr>AgeVector</vt:lpstr>
      <vt:lpstr>Sheet1</vt:lpstr>
      <vt:lpstr>ReadingSheet</vt:lpstr>
      <vt:lpstr>FinalRewards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Sovann Linden</dc:creator>
  <cp:keywords/>
  <dc:description/>
  <cp:lastModifiedBy>Sovann Linden</cp:lastModifiedBy>
  <cp:revision/>
  <dcterms:created xsi:type="dcterms:W3CDTF">2024-10-08T18:10:50Z</dcterms:created>
  <dcterms:modified xsi:type="dcterms:W3CDTF">2024-11-21T18:07:12Z</dcterms:modified>
  <cp:category/>
  <cp:contentStatus/>
</cp:coreProperties>
</file>