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FinalTransition-Control"/>
    <sheet r:id="rId2" sheetId="2" name="FinalTransition-Intervention"/>
    <sheet r:id="rId3" sheetId="3" name="ActuarialTables"/>
    <sheet r:id="rId4" sheetId="4" name="AgeVector"/>
    <sheet r:id="rId5" sheetId="5" name="User reference sheet"/>
    <sheet r:id="rId6" sheetId="6" name="ReadingSheet"/>
    <sheet r:id="rId7" sheetId="7" name="FinalRewards"/>
  </sheets>
  <calcPr fullCalcOnLoad="1"/>
</workbook>
</file>

<file path=xl/sharedStrings.xml><?xml version="1.0" encoding="utf-8"?>
<sst xmlns="http://schemas.openxmlformats.org/spreadsheetml/2006/main" count="232" uniqueCount="127">
  <si>
    <t>Cost/Utility Matrix</t>
  </si>
  <si>
    <t>Control Cost</t>
  </si>
  <si>
    <t>Intervention Cost</t>
  </si>
  <si>
    <t xml:space="preserve">Control Utility </t>
  </si>
  <si>
    <t>Intervention Utility</t>
  </si>
  <si>
    <t>MASLD</t>
  </si>
  <si>
    <t>HCC</t>
  </si>
  <si>
    <t xml:space="preserve">Treated </t>
  </si>
  <si>
    <t>Untreated</t>
  </si>
  <si>
    <t>False Positive HCC</t>
  </si>
  <si>
    <t>Death</t>
  </si>
  <si>
    <t>Cirrhosis</t>
  </si>
  <si>
    <t>HCC Stages Cost/Utility</t>
  </si>
  <si>
    <t>HCC early</t>
  </si>
  <si>
    <t>HCC intermediate</t>
  </si>
  <si>
    <t>HCC late</t>
  </si>
  <si>
    <t>HCC early - TREATED</t>
  </si>
  <si>
    <t>HCC intermediate  - TREATED</t>
  </si>
  <si>
    <t>HCC late - TREATED</t>
  </si>
  <si>
    <t>HCC early - UNTREATED</t>
  </si>
  <si>
    <t>HCC intermediate - UNTREATED</t>
  </si>
  <si>
    <t>HCC late - UNTREATED</t>
  </si>
  <si>
    <t>Cost (adjusted for screening adherence)</t>
  </si>
  <si>
    <t>Cost (raw)</t>
  </si>
  <si>
    <t>US/AFP biannual screening</t>
  </si>
  <si>
    <t>Cost  for confirming HCC diagnogsis</t>
  </si>
  <si>
    <t xml:space="preserve">Cost  for confirming false positive HCC </t>
  </si>
  <si>
    <t>Utility (Adjusted for undiagnosed cirrhosis)</t>
  </si>
  <si>
    <t>Utility (raw)</t>
  </si>
  <si>
    <t>Compensated cirrhosis</t>
  </si>
  <si>
    <t>&amp;&amp;</t>
  </si>
  <si>
    <t>t</t>
  </si>
  <si>
    <t>Male</t>
  </si>
  <si>
    <t>Female</t>
  </si>
  <si>
    <t>For use in ActuarialTables and AgeVector sheets &gt;&gt;</t>
  </si>
  <si>
    <t>ID</t>
  </si>
  <si>
    <t>Prob of death (Male)</t>
  </si>
  <si>
    <t>Prob of death (Female)</t>
  </si>
  <si>
    <t>Prob of death (averaged M+F)</t>
  </si>
  <si>
    <t>Age distributions from Truven</t>
  </si>
  <si>
    <t>Base Case Age Distribution</t>
  </si>
  <si>
    <t>&gt;60  Age distribution</t>
  </si>
  <si>
    <t>age</t>
  </si>
  <si>
    <t>Number of</t>
  </si>
  <si>
    <t>Life</t>
  </si>
  <si>
    <t>18-30</t>
  </si>
  <si>
    <t>probability a</t>
  </si>
  <si>
    <t>lives b</t>
  </si>
  <si>
    <t>expectancy</t>
  </si>
  <si>
    <t>31-40</t>
  </si>
  <si>
    <t>41-50</t>
  </si>
  <si>
    <t>51-60</t>
  </si>
  <si>
    <t>61-70</t>
  </si>
  <si>
    <t>71-80</t>
  </si>
  <si>
    <t>81-90</t>
  </si>
  <si>
    <t>91-100</t>
  </si>
  <si>
    <t>4B</t>
  </si>
  <si>
    <t>Age</t>
  </si>
  <si>
    <t>Proportion</t>
  </si>
  <si>
    <t>Probability of death (paste from User Reference Sheet)</t>
  </si>
  <si>
    <t>Adjusted Prob of  death</t>
  </si>
  <si>
    <t>&lt;&lt; MASLD at 18</t>
  </si>
  <si>
    <t>Intervention Matrix</t>
  </si>
  <si>
    <t>Check</t>
  </si>
  <si>
    <t>&lt;&lt; second is HCC incidence, last cirrhosis transition rate</t>
  </si>
  <si>
    <t>&lt;&lt; first is recurrence, third blended death rate</t>
  </si>
  <si>
    <t>&lt;&lt; terminal state, as we censor</t>
  </si>
  <si>
    <t>Control Matrix</t>
  </si>
  <si>
    <t>MALSD Incidence Rates</t>
  </si>
  <si>
    <t>MASLD to HCC</t>
  </si>
  <si>
    <t>&lt;&lt; impacted by undiagnosed cirrhosis rate</t>
  </si>
  <si>
    <t>MASLD to Death</t>
  </si>
  <si>
    <t>MALSD to Cirrhosis</t>
  </si>
  <si>
    <t>Cirrhosis Underdiagnosis Rate in MASLD</t>
  </si>
  <si>
    <t>Rate</t>
  </si>
  <si>
    <t>&lt;&lt; underdiagnosis rate</t>
  </si>
  <si>
    <t>MALSD to HCC for UD</t>
  </si>
  <si>
    <t>MALSD to HCC for non-cirrhotic</t>
  </si>
  <si>
    <t>MALSD to Death for UD</t>
  </si>
  <si>
    <t>MALSD to Death for non-cirrhotic</t>
  </si>
  <si>
    <t>HCC Outcomes Rates</t>
  </si>
  <si>
    <t>Control</t>
  </si>
  <si>
    <t>Screen</t>
  </si>
  <si>
    <t>CHECK</t>
  </si>
  <si>
    <t>Early</t>
  </si>
  <si>
    <t>Treated</t>
  </si>
  <si>
    <t>Intermediate</t>
  </si>
  <si>
    <t>Late</t>
  </si>
  <si>
    <t>Weighted</t>
  </si>
  <si>
    <t>Treated Outcomes Rates</t>
  </si>
  <si>
    <t>Treated After Early</t>
  </si>
  <si>
    <t>Reccurence</t>
  </si>
  <si>
    <t>Treated After Intermediate</t>
  </si>
  <si>
    <t>Treated After Late</t>
  </si>
  <si>
    <t>Untreated Outcomes Rates</t>
  </si>
  <si>
    <t>Untreated After Early</t>
  </si>
  <si>
    <t>Untreated After Intermediate</t>
  </si>
  <si>
    <t>Untreated After Late</t>
  </si>
  <si>
    <t>HCC Distribution</t>
  </si>
  <si>
    <t>Screen (raw)</t>
  </si>
  <si>
    <t>Screening adherence rate:</t>
  </si>
  <si>
    <t>&lt;&lt; Use this to weight the HCC stage upon diagnosis</t>
  </si>
  <si>
    <t>&lt;&lt; Use this to weigh the cost, utility, and transitions from the HCC node</t>
  </si>
  <si>
    <t>Early - Treated</t>
  </si>
  <si>
    <t>&lt;&lt; Use this to weigh the cost, utility, and transitions from the treated HCC node</t>
  </si>
  <si>
    <t>Intermediate - Treated</t>
  </si>
  <si>
    <t>Late - Treated</t>
  </si>
  <si>
    <t>Early - Untreated</t>
  </si>
  <si>
    <t>&lt;&lt; Use this to weigh the cost, utility, and transitions from the untreated HCC node</t>
  </si>
  <si>
    <t>Intermediate - Untreated</t>
  </si>
  <si>
    <t>Late - Untreated</t>
  </si>
  <si>
    <t>Annual Death Rate by Treatment and HCC stage</t>
  </si>
  <si>
    <t xml:space="preserve"> Annual Death %</t>
  </si>
  <si>
    <t>% Receiving this treatment</t>
  </si>
  <si>
    <t>Weighed Annual Death %</t>
  </si>
  <si>
    <t>Total Weighed Annual Death %</t>
  </si>
  <si>
    <t xml:space="preserve">Early stage HCC </t>
  </si>
  <si>
    <t xml:space="preserve">After Transplant </t>
  </si>
  <si>
    <t>For treated to death:</t>
  </si>
  <si>
    <t xml:space="preserve">After resection </t>
  </si>
  <si>
    <t xml:space="preserve">After TACE </t>
  </si>
  <si>
    <t xml:space="preserve">After ablation </t>
  </si>
  <si>
    <t xml:space="preserve">After systemic chemotherapy </t>
  </si>
  <si>
    <t xml:space="preserve">After radiotherapy </t>
  </si>
  <si>
    <t xml:space="preserve">Untreated </t>
  </si>
  <si>
    <t xml:space="preserve">Intermediate stage HCC </t>
  </si>
  <si>
    <t xml:space="preserve">Late stage HCC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</si>
</sst>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7">
    <numFmt numFmtId="164" formatCode="#,##0.000"/>
    <numFmt numFmtId="165" formatCode="#,##0%"/>
    <numFmt numFmtId="166" formatCode="#,##0.000%"/>
    <numFmt numFmtId="167" formatCode="#,##0.00%"/>
    <numFmt numFmtId="168" formatCode="#,##0.000000"/>
    <numFmt numFmtId="169" formatCode="#,##0.00000%"/>
    <numFmt numFmtId="170" formatCode="#,##0.0%"/>
  </numFmts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5"/>
      <color rgb="FF000000"/>
      <name val="Roboto"/>
      <family val="2"/>
    </font>
    <font>
      <sz val="11"/>
      <color rgb="FFff0000"/>
      <name val="Aptos Narrow"/>
      <family val="2"/>
    </font>
    <font>
      <u/>
      <sz val="11"/>
      <color rgb="FF000000"/>
      <name val="Aptos Narrow"/>
      <family val="2"/>
    </font>
    <font>
      <sz val="15"/>
      <color rgb="FF000000"/>
      <name val="Roboto"/>
      <family val="2"/>
    </font>
    <font>
      <i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0"/>
      <color rgb="FF000000"/>
      <name val="Aptos Narrow"/>
      <family val="2"/>
    </font>
    <font>
      <b/>
      <sz val="11"/>
      <color rgb="FF000000"/>
      <name val="Calibri"/>
      <family val="2"/>
    </font>
    <font>
      <i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4"/>
      <color rgb="FF000000"/>
      <name val="Calibri"/>
      <family val="2"/>
    </font>
    <font>
      <b/>
      <i/>
      <sz val="11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2cfee"/>
      </patternFill>
    </fill>
    <fill>
      <patternFill patternType="solid">
        <fgColor rgb="FFffffff"/>
      </patternFill>
    </fill>
    <fill>
      <patternFill patternType="solid">
        <fgColor rgb="FFd9f2d0"/>
      </patternFill>
    </fill>
    <fill>
      <patternFill patternType="solid">
        <fgColor rgb="FFc1e5f5"/>
      </patternFill>
    </fill>
    <fill>
      <patternFill patternType="solid">
        <fgColor rgb="FFf2f2f2"/>
      </patternFill>
    </fill>
    <fill>
      <patternFill patternType="solid">
        <fgColor rgb="FFa6caec"/>
      </patternFill>
    </fill>
    <fill>
      <patternFill patternType="solid">
        <fgColor rgb="FFe8e8e8"/>
      </patternFill>
    </fill>
    <fill>
      <patternFill patternType="solid">
        <fgColor rgb="FFb4e5a2"/>
      </patternFill>
    </fill>
    <fill>
      <patternFill patternType="solid">
        <fgColor rgb="FFfbe3d6"/>
      </patternFill>
    </fill>
  </fills>
  <borders count="2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2">
    <xf xfId="0" numFmtId="0" borderId="0" fontId="0" fillId="0"/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center" wrapText="1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4" applyFill="1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0" borderId="4" applyBorder="1" fontId="1" applyFont="1" fillId="4" applyFill="1" applyAlignment="1">
      <alignment horizontal="center" wrapText="1"/>
    </xf>
    <xf xfId="0" numFmtId="164" applyNumberFormat="1" borderId="1" applyBorder="1" fontId="2" applyFont="1" fillId="4" applyFill="1" applyAlignment="1">
      <alignment horizontal="center"/>
    </xf>
    <xf xfId="0" numFmtId="0" borderId="5" applyBorder="1" fontId="1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right"/>
    </xf>
    <xf xfId="0" numFmtId="4" applyNumberFormat="1" borderId="1" applyBorder="1" fontId="2" applyFont="1" fillId="3" applyFill="1" applyAlignment="1">
      <alignment horizontal="center"/>
    </xf>
    <xf xfId="0" numFmtId="4" applyNumberFormat="1" borderId="3" applyBorder="1" fontId="2" applyFont="1" fillId="0" applyAlignment="1">
      <alignment horizontal="center"/>
    </xf>
    <xf xfId="0" numFmtId="0" borderId="1" applyBorder="1" fontId="3" applyFont="1" fillId="2" applyFill="1" applyAlignment="1">
      <alignment horizontal="center" wrapText="1"/>
    </xf>
    <xf xfId="0" numFmtId="164" applyNumberFormat="1" borderId="1" applyBorder="1" fontId="3" applyFont="1" fillId="2" applyFill="1" applyAlignment="1">
      <alignment horizontal="right" wrapText="1"/>
    </xf>
    <xf xfId="0" numFmtId="0" borderId="3" applyBorder="1" fontId="1" applyFont="1" fillId="0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0" borderId="3" applyBorder="1" fontId="3" applyFont="1" fillId="0" applyAlignment="1">
      <alignment horizontal="left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4" applyNumberFormat="1" borderId="0" fontId="0" fillId="0" applyAlignment="1">
      <alignment horizontal="general" wrapText="1"/>
    </xf>
    <xf xfId="0" numFmtId="0" borderId="3" applyBorder="1" fontId="4" applyFont="1" fillId="0" applyAlignment="1">
      <alignment horizontal="center"/>
    </xf>
    <xf xfId="0" numFmtId="164" applyNumberFormat="1" borderId="1" applyBorder="1" fontId="2" applyFont="1" fillId="3" applyFill="1" applyAlignment="1">
      <alignment horizontal="center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0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165" applyNumberFormat="1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6" applyBorder="1" fontId="5" applyFont="1" fillId="4" applyFill="1" applyAlignment="1">
      <alignment horizontal="center" wrapText="1"/>
    </xf>
    <xf xfId="0" numFmtId="4" applyNumberFormat="1" borderId="7" applyBorder="1" fontId="5" applyFont="1" fillId="4" applyFill="1" applyAlignment="1">
      <alignment horizontal="center" wrapText="1"/>
    </xf>
    <xf xfId="0" numFmtId="3" applyNumberFormat="1" borderId="8" applyBorder="1" fontId="5" applyFont="1" fillId="4" applyFill="1" applyAlignment="1">
      <alignment horizontal="center" wrapText="1"/>
    </xf>
    <xf xfId="0" numFmtId="4" applyNumberFormat="1" borderId="9" applyBorder="1" fontId="5" applyFont="1" fillId="4" applyFill="1" applyAlignment="1">
      <alignment horizontal="center" wrapText="1"/>
    </xf>
    <xf xfId="0" numFmtId="0" borderId="1" applyBorder="1" fontId="5" applyFont="1" fillId="4" applyFill="1" applyAlignment="1">
      <alignment horizontal="center" wrapText="1"/>
    </xf>
    <xf xfId="0" numFmtId="0" borderId="3" applyBorder="1" fontId="6" applyFont="1" fillId="0" applyAlignment="1">
      <alignment horizontal="left" wrapText="1"/>
    </xf>
    <xf xfId="0" numFmtId="3" applyNumberFormat="1" borderId="1" applyBorder="1" fontId="1" applyFont="1" fillId="5" applyFill="1" applyAlignment="1">
      <alignment horizontal="center" wrapText="1"/>
    </xf>
    <xf xfId="0" numFmtId="166" applyNumberFormat="1" borderId="1" applyBorder="1" fontId="1" applyFont="1" fillId="5" applyFill="1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1" applyBorder="1" fontId="1" applyFont="1" fillId="6" applyFill="1" applyAlignment="1">
      <alignment horizontal="left"/>
    </xf>
    <xf xfId="0" numFmtId="167" applyNumberFormat="1" borderId="1" applyBorder="1" fontId="1" applyFont="1" fillId="6" applyFill="1" applyAlignment="1">
      <alignment horizontal="left"/>
    </xf>
    <xf xfId="0" numFmtId="4" applyNumberFormat="1" borderId="1" applyBorder="1" fontId="1" applyFont="1" fillId="6" applyFill="1" applyAlignment="1">
      <alignment horizontal="left"/>
    </xf>
    <xf xfId="0" numFmtId="0" borderId="1" applyBorder="1" fontId="1" applyFont="1" fillId="6" applyFill="1" applyAlignment="1">
      <alignment horizontal="left" wrapText="1"/>
    </xf>
    <xf xfId="0" numFmtId="4" applyNumberFormat="1" borderId="1" applyBorder="1" fontId="1" applyFont="1" fillId="6" applyFill="1" applyAlignment="1">
      <alignment horizontal="left" wrapText="1"/>
    </xf>
    <xf xfId="0" numFmtId="3" applyNumberFormat="1" borderId="10" applyBorder="1" fontId="5" applyFont="1" fillId="4" applyFill="1" applyAlignment="1">
      <alignment horizontal="center" wrapText="1"/>
    </xf>
    <xf xfId="0" numFmtId="4" applyNumberFormat="1" borderId="6" applyBorder="1" fontId="5" applyFont="1" fillId="4" applyFill="1" applyAlignment="1">
      <alignment horizontal="center" wrapText="1"/>
    </xf>
    <xf xfId="0" numFmtId="3" applyNumberFormat="1" borderId="1" applyBorder="1" fontId="2" applyFont="1" fillId="5" applyFill="1" applyAlignment="1">
      <alignment horizontal="center"/>
    </xf>
    <xf xfId="0" numFmtId="166" applyNumberFormat="1" borderId="1" applyBorder="1" fontId="2" applyFont="1" fillId="5" applyFill="1" applyAlignment="1">
      <alignment horizontal="right"/>
    </xf>
    <xf xfId="0" numFmtId="0" borderId="1" applyBorder="1" fontId="2" applyFont="1" fillId="6" applyFill="1" applyAlignment="1">
      <alignment horizontal="left"/>
    </xf>
    <xf xfId="0" numFmtId="167" applyNumberFormat="1" borderId="1" applyBorder="1" fontId="2" applyFont="1" fillId="6" applyFill="1" applyAlignment="1">
      <alignment horizontal="right"/>
    </xf>
    <xf xfId="0" numFmtId="4" applyNumberFormat="1" borderId="1" applyBorder="1" fontId="2" applyFont="1" fillId="6" applyFill="1" applyAlignment="1">
      <alignment horizontal="right"/>
    </xf>
    <xf xfId="0" numFmtId="3" applyNumberFormat="1" borderId="1" applyBorder="1" fontId="2" applyFont="1" fillId="6" applyFill="1" applyAlignment="1">
      <alignment horizontal="right"/>
    </xf>
    <xf xfId="0" numFmtId="3" applyNumberFormat="1" borderId="11" applyBorder="1" fontId="5" applyFont="1" fillId="4" applyFill="1" applyAlignment="1">
      <alignment horizontal="center" wrapText="1"/>
    </xf>
    <xf xfId="0" numFmtId="4" applyNumberFormat="1" borderId="11" applyBorder="1" fontId="7" applyFont="1" fillId="4" applyFill="1" applyAlignment="1">
      <alignment horizontal="center" wrapText="1"/>
    </xf>
    <xf xfId="0" numFmtId="3" applyNumberFormat="1" borderId="11" applyBorder="1" fontId="7" applyFont="1" fillId="4" applyFill="1" applyAlignment="1">
      <alignment horizontal="center" wrapText="1"/>
    </xf>
    <xf xfId="0" numFmtId="4" applyNumberFormat="1" borderId="11" applyBorder="1" fontId="5" applyFont="1" fillId="4" applyFill="1" applyAlignment="1">
      <alignment horizontal="center" wrapText="1"/>
    </xf>
    <xf xfId="0" numFmtId="3" applyNumberFormat="1" borderId="12" applyBorder="1" fontId="8" applyFont="1" fillId="4" applyFill="1" applyAlignment="1">
      <alignment horizontal="center" wrapText="1"/>
    </xf>
    <xf xfId="0" numFmtId="4" applyNumberFormat="1" borderId="12" applyBorder="1" fontId="8" applyFont="1" fillId="4" applyFill="1" applyAlignment="1">
      <alignment horizontal="center" wrapText="1"/>
    </xf>
    <xf xfId="0" numFmtId="0" borderId="1" applyBorder="1" fontId="8" applyFont="1" fillId="4" applyFill="1" applyAlignment="1">
      <alignment horizontal="center" wrapText="1"/>
    </xf>
    <xf xfId="0" numFmtId="0" borderId="3" applyBorder="1" fontId="2" applyFont="1" fillId="0" applyAlignment="1">
      <alignment horizontal="left"/>
    </xf>
    <xf xfId="0" numFmtId="167" applyNumberFormat="1" borderId="3" applyBorder="1" fontId="2" applyFont="1" fillId="0" applyAlignment="1">
      <alignment horizontal="right"/>
    </xf>
    <xf xfId="0" numFmtId="166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 wrapText="1"/>
    </xf>
    <xf xfId="0" numFmtId="166" applyNumberFormat="1" borderId="3" applyBorder="1" fontId="2" applyFont="1" fillId="0" applyAlignment="1">
      <alignment horizontal="right" wrapText="1"/>
    </xf>
    <xf xfId="0" numFmtId="167" applyNumberFormat="1" borderId="3" applyBorder="1" fontId="2" applyFont="1" fillId="0" applyAlignment="1">
      <alignment horizontal="right" wrapText="1"/>
    </xf>
    <xf xfId="0" numFmtId="4" applyNumberFormat="1" borderId="3" applyBorder="1" fontId="2" applyFont="1" fillId="0" applyAlignment="1">
      <alignment horizontal="right" wrapText="1"/>
    </xf>
    <xf xfId="0" numFmtId="3" applyNumberFormat="1" borderId="0" fontId="0" fillId="0" applyAlignment="1">
      <alignment horizontal="center" wrapText="1"/>
    </xf>
    <xf xfId="0" numFmtId="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166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67" applyNumberFormat="1" borderId="0" fontId="0" fillId="0" applyAlignment="1">
      <alignment horizontal="right"/>
    </xf>
    <xf xfId="0" numFmtId="168" applyNumberFormat="1" borderId="1" applyBorder="1" fontId="2" applyFont="1" fillId="3" applyFill="1" applyAlignment="1">
      <alignment horizontal="left"/>
    </xf>
    <xf xfId="0" numFmtId="168" applyNumberFormat="1" borderId="0" fontId="0" fillId="0" applyAlignment="1">
      <alignment horizontal="right"/>
    </xf>
    <xf xfId="0" numFmtId="3" applyNumberFormat="1" borderId="3" applyBorder="1" fontId="1" applyFont="1" fillId="0" applyAlignment="1">
      <alignment horizontal="center" wrapText="1"/>
    </xf>
    <xf xfId="0" numFmtId="166" applyNumberFormat="1" borderId="1" applyBorder="1" fontId="1" applyFont="1" fillId="3" applyFill="1" applyAlignment="1">
      <alignment horizontal="center" wrapText="1"/>
    </xf>
    <xf xfId="0" numFmtId="166" applyNumberFormat="1" borderId="3" applyBorder="1" fontId="2" applyFont="1" fillId="0" applyAlignment="1">
      <alignment horizontal="center" wrapText="1"/>
    </xf>
    <xf xfId="0" numFmtId="166" applyNumberFormat="1" borderId="1" applyBorder="1" fontId="2" applyFont="1" fillId="3" applyFill="1" applyAlignment="1">
      <alignment horizontal="center"/>
    </xf>
    <xf xfId="0" numFmtId="166" applyNumberFormat="1" borderId="3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166" applyNumberFormat="1" borderId="0" fontId="0" fillId="0" applyAlignment="1">
      <alignment horizontal="center"/>
    </xf>
    <xf xfId="0" numFmtId="0" borderId="3" applyBorder="1" fontId="9" applyFont="1" fillId="0" applyAlignment="1">
      <alignment horizontal="center" wrapText="1"/>
    </xf>
    <xf xfId="0" numFmtId="165" applyNumberFormat="1" borderId="13" applyBorder="1" fontId="1" applyFont="1" fillId="0" applyAlignment="1">
      <alignment horizontal="center" wrapText="1"/>
    </xf>
    <xf xfId="0" numFmtId="165" applyNumberFormat="1" borderId="14" applyBorder="1" fontId="1" applyFont="1" fillId="7" applyFill="1" applyAlignment="1">
      <alignment horizontal="center" wrapText="1"/>
    </xf>
    <xf xfId="0" numFmtId="165" applyNumberFormat="1" borderId="15" applyBorder="1" fontId="1" applyFont="1" fillId="0" applyAlignment="1">
      <alignment horizontal="center" wrapText="1"/>
    </xf>
    <xf xfId="0" numFmtId="165" applyNumberFormat="1" borderId="5" applyBorder="1" fontId="1" applyFont="1" fillId="0" applyAlignment="1">
      <alignment horizontal="center" wrapText="1"/>
    </xf>
    <xf xfId="0" numFmtId="166" applyNumberFormat="1" borderId="3" applyBorder="1" fontId="1" applyFont="1" fillId="0" applyAlignment="1">
      <alignment horizontal="center"/>
    </xf>
    <xf xfId="0" numFmtId="169" applyNumberFormat="1" borderId="3" applyBorder="1" fontId="1" applyFont="1" fillId="0" applyAlignment="1">
      <alignment horizontal="center"/>
    </xf>
    <xf xfId="0" numFmtId="165" applyNumberFormat="1" borderId="3" applyBorder="1" fontId="1" applyFont="1" fillId="0" applyAlignment="1">
      <alignment horizontal="center"/>
    </xf>
    <xf xfId="0" numFmtId="165" applyNumberFormat="1" borderId="3" applyBorder="1" fontId="9" applyFont="1" fillId="0" applyAlignment="1">
      <alignment horizontal="center"/>
    </xf>
    <xf xfId="0" numFmtId="0" borderId="3" applyBorder="1" fontId="9" applyFont="1" fillId="0" applyAlignment="1">
      <alignment horizontal="left"/>
    </xf>
    <xf xfId="0" numFmtId="0" borderId="4" applyBorder="1" fontId="1" applyFont="1" fillId="8" applyFill="1" applyAlignment="1">
      <alignment horizontal="center" wrapText="1"/>
    </xf>
    <xf xfId="0" numFmtId="165" applyNumberFormat="1" borderId="1" applyBorder="1" fontId="2" applyFont="1" fillId="8" applyFill="1" applyAlignment="1">
      <alignment horizontal="center"/>
    </xf>
    <xf xfId="0" numFmtId="166" applyNumberFormat="1" borderId="1" applyBorder="1" fontId="1" applyFont="1" fillId="8" applyFill="1" applyAlignment="1">
      <alignment horizontal="center"/>
    </xf>
    <xf xfId="0" numFmtId="167" applyNumberFormat="1" borderId="1" applyBorder="1" fontId="1" applyFont="1" fillId="8" applyFill="1" applyAlignment="1">
      <alignment horizontal="center"/>
    </xf>
    <xf xfId="0" numFmtId="0" borderId="1" applyBorder="1" fontId="2" applyFont="1" fillId="8" applyFill="1" applyAlignment="1">
      <alignment horizontal="left"/>
    </xf>
    <xf xfId="0" numFmtId="165" applyNumberFormat="1" borderId="1" applyBorder="1" fontId="1" applyFont="1" fillId="8" applyFill="1" applyAlignment="1">
      <alignment horizontal="center"/>
    </xf>
    <xf xfId="0" numFmtId="0" borderId="1" applyBorder="1" fontId="9" applyFont="1" fillId="8" applyFill="1" applyAlignment="1">
      <alignment horizontal="left"/>
    </xf>
    <xf xfId="0" numFmtId="0" borderId="4" applyBorder="1" fontId="1" applyFont="1" fillId="9" applyFill="1" applyAlignment="1">
      <alignment horizontal="center" wrapText="1"/>
    </xf>
    <xf xfId="0" numFmtId="165" applyNumberFormat="1" borderId="1" applyBorder="1" fontId="2" applyFont="1" fillId="9" applyFill="1" applyAlignment="1">
      <alignment horizontal="center"/>
    </xf>
    <xf xfId="0" numFmtId="165" applyNumberFormat="1" borderId="1" applyBorder="1" fontId="10" applyFont="1" fillId="9" applyFill="1" applyAlignment="1">
      <alignment horizontal="center"/>
    </xf>
    <xf xfId="0" numFmtId="0" borderId="1" applyBorder="1" fontId="2" applyFont="1" fillId="9" applyFill="1" applyAlignment="1">
      <alignment horizontal="left"/>
    </xf>
    <xf xfId="0" numFmtId="165" applyNumberFormat="1" borderId="1" applyBorder="1" fontId="2" applyFont="1" fillId="10" applyFill="1" applyAlignment="1">
      <alignment horizontal="center"/>
    </xf>
    <xf xfId="0" numFmtId="0" borderId="1" applyBorder="1" fontId="9" applyFont="1" fillId="9" applyFill="1" applyAlignment="1">
      <alignment horizontal="left"/>
    </xf>
    <xf xfId="0" numFmtId="0" borderId="1" applyBorder="1" fontId="2" applyFont="1" fillId="9" applyFill="1" applyAlignment="1">
      <alignment horizontal="center"/>
    </xf>
    <xf xfId="0" numFmtId="165" applyNumberFormat="1" borderId="0" fontId="0" fillId="0" applyAlignment="1">
      <alignment horizontal="center"/>
    </xf>
    <xf xfId="0" numFmtId="0" borderId="3" applyBorder="1" fontId="9" applyFont="1" fillId="0" applyAlignment="1">
      <alignment horizontal="center"/>
    </xf>
    <xf xfId="0" numFmtId="167" applyNumberFormat="1" borderId="13" applyBorder="1" fontId="1" applyFont="1" fillId="0" applyAlignment="1">
      <alignment horizontal="center" wrapText="1"/>
    </xf>
    <xf xfId="0" numFmtId="167" applyNumberFormat="1" borderId="14" applyBorder="1" fontId="1" applyFont="1" fillId="7" applyFill="1" applyAlignment="1">
      <alignment horizontal="center" wrapText="1"/>
    </xf>
    <xf xfId="0" numFmtId="167" applyNumberFormat="1" borderId="15" applyBorder="1" fontId="1" applyFont="1" fillId="0" applyAlignment="1">
      <alignment horizontal="center" wrapText="1"/>
    </xf>
    <xf xfId="0" numFmtId="170" applyNumberFormat="1" borderId="14" applyBorder="1" fontId="1" applyFont="1" fillId="7" applyFill="1" applyAlignment="1">
      <alignment horizontal="center" wrapText="1"/>
    </xf>
    <xf xfId="0" numFmtId="167" applyNumberFormat="1" borderId="3" applyBorder="1" fontId="2" applyFont="1" fillId="0" applyAlignment="1">
      <alignment horizontal="center"/>
    </xf>
    <xf xfId="0" numFmtId="170" applyNumberFormat="1" borderId="3" applyBorder="1" fontId="2" applyFont="1" fillId="0" applyAlignment="1">
      <alignment horizontal="right"/>
    </xf>
    <xf xfId="0" numFmtId="165" applyNumberFormat="1" borderId="3" applyBorder="1" fontId="2" applyFont="1" fillId="0" applyAlignment="1">
      <alignment horizontal="right"/>
    </xf>
    <xf xfId="0" numFmtId="167" applyNumberFormat="1" borderId="3" applyBorder="1" fontId="1" applyFont="1" fillId="0" applyAlignment="1">
      <alignment horizontal="center"/>
    </xf>
    <xf xfId="0" numFmtId="0" borderId="1" applyBorder="1" fontId="1" applyFont="1" fillId="9" applyFill="1" applyAlignment="1">
      <alignment horizontal="center" wrapText="1"/>
    </xf>
    <xf xfId="0" numFmtId="167" applyNumberFormat="1" borderId="3" applyBorder="1" fontId="2" applyFont="1" fillId="0" applyAlignment="1">
      <alignment horizontal="center" wrapText="1"/>
    </xf>
    <xf xfId="0" numFmtId="170" applyNumberFormat="1" borderId="3" applyBorder="1" fontId="2" applyFont="1" fillId="0" applyAlignment="1">
      <alignment horizontal="right" wrapText="1"/>
    </xf>
    <xf xfId="0" numFmtId="165" applyNumberFormat="1" borderId="3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167" applyNumberFormat="1" borderId="1" applyBorder="1" fontId="2" applyFont="1" fillId="11" applyFill="1" applyAlignment="1">
      <alignment horizontal="center"/>
    </xf>
    <xf xfId="0" numFmtId="167" applyNumberFormat="1" borderId="3" applyBorder="1" fontId="9" applyFont="1" fillId="0" applyAlignment="1">
      <alignment horizontal="left"/>
    </xf>
    <xf xfId="0" numFmtId="167" applyNumberFormat="1" borderId="16" applyBorder="1" fontId="2" applyFont="1" fillId="3" applyFill="1" applyAlignment="1">
      <alignment horizontal="center"/>
    </xf>
    <xf xfId="0" numFmtId="166" applyNumberFormat="1" borderId="16" applyBorder="1" fontId="2" applyFont="1" fillId="3" applyFill="1" applyAlignment="1">
      <alignment horizontal="center"/>
    </xf>
    <xf xfId="0" numFmtId="170" applyNumberFormat="1" borderId="1" applyBorder="1" fontId="2" applyFont="1" fillId="3" applyFill="1" applyAlignment="1">
      <alignment horizontal="center"/>
    </xf>
    <xf xfId="0" numFmtId="167" applyNumberFormat="1" borderId="17" applyBorder="1" fontId="2" applyFont="1" fillId="0" applyAlignment="1">
      <alignment horizontal="center"/>
    </xf>
    <xf xfId="0" numFmtId="170" applyNumberFormat="1" borderId="17" applyBorder="1" fontId="2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170" applyNumberFormat="1" borderId="3" applyBorder="1" fontId="2" applyFont="1" fillId="0" applyAlignment="1">
      <alignment horizontal="center"/>
    </xf>
    <xf xfId="0" numFmtId="0" borderId="17" applyBorder="1" fontId="2" applyFont="1" fillId="0" applyAlignment="1">
      <alignment horizontal="left"/>
    </xf>
    <xf xfId="0" numFmtId="167" applyNumberFormat="1" borderId="17" applyBorder="1" fontId="2" applyFont="1" fillId="0" applyAlignment="1">
      <alignment horizontal="left"/>
    </xf>
    <xf xfId="0" numFmtId="170" applyNumberFormat="1" borderId="17" applyBorder="1" fontId="2" applyFont="1" fillId="0" applyAlignment="1">
      <alignment horizontal="left"/>
    </xf>
    <xf xfId="0" numFmtId="165" applyNumberFormat="1" borderId="17" applyBorder="1" fontId="2" applyFont="1" fillId="0" applyAlignment="1">
      <alignment horizontal="left"/>
    </xf>
    <xf xfId="0" numFmtId="170" applyNumberFormat="1" borderId="18" applyBorder="1" fontId="2" applyFont="1" fillId="3" applyFill="1" applyAlignment="1">
      <alignment horizontal="center"/>
    </xf>
    <xf xfId="0" numFmtId="0" borderId="1" applyBorder="1" fontId="1" applyFont="1" fillId="9" applyFill="1" applyAlignment="1">
      <alignment horizontal="center"/>
    </xf>
    <xf xfId="0" numFmtId="0" borderId="18" applyBorder="1" fontId="1" applyFont="1" fillId="9" applyFill="1" applyAlignment="1">
      <alignment horizontal="center" wrapText="1"/>
    </xf>
    <xf xfId="0" numFmtId="167" applyNumberFormat="1" borderId="18" applyBorder="1" fontId="1" applyFont="1" fillId="9" applyFill="1" applyAlignment="1">
      <alignment horizontal="center" wrapText="1"/>
    </xf>
    <xf xfId="0" numFmtId="167" applyNumberFormat="1" borderId="19" applyBorder="1" fontId="11" applyFont="1" fillId="9" applyFill="1" applyAlignment="1">
      <alignment horizontal="center" wrapText="1"/>
    </xf>
    <xf xfId="0" numFmtId="167" applyNumberFormat="1" borderId="18" applyBorder="1" fontId="12" applyFont="1" fillId="9" applyFill="1" applyAlignment="1">
      <alignment horizontal="right"/>
    </xf>
    <xf xfId="0" numFmtId="170" applyNumberFormat="1" borderId="17" applyBorder="1" fontId="2" applyFont="1" fillId="0" applyAlignment="1">
      <alignment horizontal="right"/>
    </xf>
    <xf xfId="0" numFmtId="165" applyNumberFormat="1" borderId="17" applyBorder="1" fontId="9" applyFont="1" fillId="0" applyAlignment="1">
      <alignment horizontal="left"/>
    </xf>
    <xf xfId="0" numFmtId="165" applyNumberFormat="1" borderId="17" applyBorder="1" fontId="2" applyFont="1" fillId="0" applyAlignment="1">
      <alignment horizontal="right"/>
    </xf>
    <xf xfId="0" numFmtId="0" borderId="17" applyBorder="1" fontId="4" applyFont="1" fillId="0" applyAlignment="1">
      <alignment horizontal="left"/>
    </xf>
    <xf xfId="0" numFmtId="170" applyNumberFormat="1" borderId="20" applyBorder="1" fontId="2" applyFont="1" fillId="3" applyFill="1" applyAlignment="1">
      <alignment horizontal="center"/>
    </xf>
    <xf xfId="0" numFmtId="167" applyNumberFormat="1" borderId="21" applyBorder="1" fontId="2" applyFont="1" fillId="3" applyFill="1" applyAlignment="1">
      <alignment horizontal="right"/>
    </xf>
    <xf xfId="0" numFmtId="167" applyNumberFormat="1" borderId="1" applyBorder="1" fontId="2" applyFont="1" fillId="3" applyFill="1" applyAlignment="1">
      <alignment horizontal="right"/>
    </xf>
    <xf xfId="0" numFmtId="170" applyNumberFormat="1" borderId="3" applyBorder="1" fontId="9" applyFont="1" fillId="0" applyAlignment="1">
      <alignment horizontal="center"/>
    </xf>
    <xf xfId="0" numFmtId="165" applyNumberFormat="1" borderId="3" applyBorder="1" fontId="9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170" applyNumberFormat="1" borderId="16" applyBorder="1" fontId="2" applyFont="1" fillId="3" applyFill="1" applyAlignment="1">
      <alignment horizontal="center"/>
    </xf>
    <xf xfId="0" numFmtId="0" borderId="17" applyBorder="1" fontId="2" applyFont="1" fillId="0" applyAlignment="1">
      <alignment horizontal="center"/>
    </xf>
    <xf xfId="0" numFmtId="167" applyNumberFormat="1" borderId="19" applyBorder="1" fontId="2" applyFont="1" fillId="3" applyFill="1" applyAlignment="1">
      <alignment horizontal="right"/>
    </xf>
    <xf xfId="0" numFmtId="167" applyNumberFormat="1" borderId="17" applyBorder="1" fontId="2" applyFont="1" fillId="0" applyAlignment="1">
      <alignment horizontal="right"/>
    </xf>
    <xf xfId="0" numFmtId="170" applyNumberFormat="1" borderId="3" applyBorder="1" fontId="13" applyFont="1" fillId="0" applyAlignment="1">
      <alignment horizontal="center"/>
    </xf>
    <xf xfId="0" numFmtId="165" applyNumberFormat="1" borderId="3" applyBorder="1" fontId="13" applyFont="1" fillId="0" applyAlignment="1">
      <alignment horizontal="center"/>
    </xf>
    <xf xfId="0" numFmtId="170" applyNumberFormat="1" borderId="3" applyBorder="1" fontId="14" applyFont="1" fillId="0" applyAlignment="1">
      <alignment horizontal="center"/>
    </xf>
    <xf xfId="0" numFmtId="165" applyNumberFormat="1" borderId="3" applyBorder="1" fontId="14" applyFont="1" fillId="0" applyAlignment="1">
      <alignment horizontal="center"/>
    </xf>
    <xf xfId="0" numFmtId="170" applyNumberFormat="1" borderId="17" applyBorder="1" fontId="14" applyFont="1" fillId="0" applyAlignment="1">
      <alignment horizontal="center"/>
    </xf>
    <xf xfId="0" numFmtId="165" applyNumberFormat="1" borderId="17" applyBorder="1" fontId="14" applyFont="1" fillId="0" applyAlignment="1">
      <alignment horizontal="center"/>
    </xf>
    <xf xfId="0" numFmtId="170" applyNumberFormat="1" borderId="3" applyBorder="1" fontId="15" applyFont="1" fillId="0" applyAlignment="1">
      <alignment horizontal="right"/>
    </xf>
    <xf xfId="0" numFmtId="165" applyNumberFormat="1" borderId="3" applyBorder="1" fontId="15" applyFont="1" fillId="0" applyAlignment="1">
      <alignment horizontal="right"/>
    </xf>
    <xf xfId="0" numFmtId="0" borderId="1" applyBorder="1" fontId="1" applyFont="1" fillId="9" applyFill="1" applyAlignment="1">
      <alignment horizontal="left" wrapText="1"/>
    </xf>
    <xf xfId="0" numFmtId="167" applyNumberFormat="1" borderId="1" applyBorder="1" fontId="1" applyFont="1" fillId="9" applyFill="1" applyAlignment="1">
      <alignment horizontal="center" wrapText="1"/>
    </xf>
    <xf xfId="0" numFmtId="0" borderId="1" applyBorder="1" fontId="1" applyFont="1" fillId="9" applyFill="1" applyAlignment="1">
      <alignment horizontal="left"/>
    </xf>
    <xf xfId="0" numFmtId="167" applyNumberFormat="1" borderId="1" applyBorder="1" fontId="10" applyFont="1" fillId="9" applyFill="1" applyAlignment="1">
      <alignment horizontal="center"/>
    </xf>
    <xf xfId="0" numFmtId="167" applyNumberFormat="1" borderId="1" applyBorder="1" fontId="1" applyFont="1" fillId="9" applyFill="1" applyAlignment="1">
      <alignment horizontal="center"/>
    </xf>
    <xf xfId="0" numFmtId="167" applyNumberFormat="1" borderId="1" applyBorder="1" fontId="2" applyFont="1" fillId="9" applyFill="1" applyAlignment="1">
      <alignment horizontal="center"/>
    </xf>
    <xf xfId="0" numFmtId="167" applyNumberFormat="1" borderId="1" applyBorder="1" fontId="2" applyFont="1" fillId="9" applyFill="1" applyAlignment="1">
      <alignment horizontal="left"/>
    </xf>
    <xf xfId="0" numFmtId="167" applyNumberFormat="1" borderId="1" applyBorder="1" fontId="10" applyFont="1" fillId="3" applyFill="1" applyAlignment="1">
      <alignment horizontal="center"/>
    </xf>
    <xf xfId="0" numFmtId="167" applyNumberFormat="1" borderId="3" applyBorder="1" fontId="12" applyFont="1" fillId="0" applyAlignment="1">
      <alignment horizontal="left"/>
    </xf>
    <xf xfId="0" numFmtId="0" borderId="3" applyBorder="1" fontId="16" applyFont="1" fillId="0" applyAlignment="1">
      <alignment horizontal="left"/>
    </xf>
    <xf xfId="0" numFmtId="167" applyNumberFormat="1" borderId="1" applyBorder="1" fontId="16" applyFont="1" fillId="3" applyFill="1" applyAlignment="1">
      <alignment horizontal="center"/>
    </xf>
    <xf xfId="0" numFmtId="167" applyNumberFormat="1" borderId="3" applyBorder="1" fontId="1" applyFont="1" fillId="0" applyAlignment="1">
      <alignment horizontal="right"/>
    </xf>
    <xf xfId="0" numFmtId="170" applyNumberFormat="1" borderId="1" applyBorder="1" fontId="10" applyFont="1" fillId="9" applyFill="1" applyAlignment="1">
      <alignment horizontal="center"/>
    </xf>
    <xf xfId="0" numFmtId="167" applyNumberFormat="1" borderId="0" fontId="0" fillId="0" applyAlignment="1">
      <alignment horizontal="center"/>
    </xf>
    <xf xfId="0" numFmtId="170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8"/>
  <sheetViews>
    <sheetView workbookViewId="0"/>
  </sheetViews>
  <sheetFormatPr defaultRowHeight="15" x14ac:dyDescent="0.25"/>
  <cols>
    <col min="1" max="1" style="85" width="27.862142857142857" customWidth="1" bestFit="1"/>
    <col min="2" max="2" style="189" width="13.43357142857143" customWidth="1" bestFit="1"/>
    <col min="3" max="3" style="189" width="13.43357142857143" customWidth="1" bestFit="1"/>
    <col min="4" max="4" style="86" width="13.43357142857143" customWidth="1" bestFit="1"/>
    <col min="5" max="5" style="86" width="30.14785714285714" customWidth="1" bestFit="1"/>
    <col min="6" max="6" style="190" width="13.43357142857143" customWidth="1" bestFit="1"/>
    <col min="7" max="7" style="191" width="13.43357142857143" customWidth="1" bestFit="1"/>
    <col min="8" max="8" style="191" width="12.43357142857143" customWidth="1" bestFit="1"/>
    <col min="9" max="9" style="191" width="12.43357142857143" customWidth="1" bestFit="1"/>
    <col min="10" max="10" style="41" width="12.43357142857143" customWidth="1" bestFit="1"/>
    <col min="11" max="11" style="41" width="12.43357142857143" customWidth="1" bestFit="1"/>
    <col min="12" max="12" style="41" width="12.43357142857143" customWidth="1" bestFit="1"/>
    <col min="13" max="13" style="41" width="12.43357142857143" customWidth="1" bestFit="1"/>
    <col min="14" max="14" style="41" width="12.43357142857143" customWidth="1" bestFit="1"/>
  </cols>
  <sheetData>
    <row x14ac:dyDescent="0.25" r="1" customHeight="1" ht="46.5">
      <c r="A1" s="121" t="s">
        <v>67</v>
      </c>
      <c r="B1" s="122" t="s">
        <v>5</v>
      </c>
      <c r="C1" s="123" t="s">
        <v>6</v>
      </c>
      <c r="D1" s="124" t="s">
        <v>8</v>
      </c>
      <c r="E1" s="124" t="s">
        <v>7</v>
      </c>
      <c r="F1" s="125" t="s">
        <v>9</v>
      </c>
      <c r="G1" s="99" t="s">
        <v>10</v>
      </c>
      <c r="H1" s="99" t="s">
        <v>11</v>
      </c>
      <c r="I1" s="100" t="s">
        <v>63</v>
      </c>
      <c r="J1" s="37"/>
      <c r="K1" s="37"/>
      <c r="L1" s="37"/>
      <c r="M1" s="37"/>
      <c r="N1" s="37"/>
    </row>
    <row x14ac:dyDescent="0.25" r="2" customHeight="1" ht="20.25">
      <c r="A2" s="4" t="s">
        <v>5</v>
      </c>
      <c r="B2" s="101">
        <f>1-C2-G2-F2-H2</f>
      </c>
      <c r="C2" s="102">
        <f>B12</f>
      </c>
      <c r="D2" s="40">
        <v>0</v>
      </c>
      <c r="E2" s="40">
        <v>0</v>
      </c>
      <c r="F2" s="103">
        <v>0.15</v>
      </c>
      <c r="G2" s="101">
        <f>B14</f>
      </c>
      <c r="H2" s="101">
        <f>B15</f>
      </c>
      <c r="I2" s="104">
        <f>SUM(B2:H2)=1</f>
      </c>
      <c r="J2" s="105" t="s">
        <v>64</v>
      </c>
      <c r="K2" s="37"/>
      <c r="L2" s="37"/>
      <c r="M2" s="37"/>
      <c r="N2" s="37"/>
    </row>
    <row x14ac:dyDescent="0.25" r="3" customHeight="1" ht="19.5">
      <c r="A3" s="106" t="s">
        <v>6</v>
      </c>
      <c r="B3" s="107">
        <v>0</v>
      </c>
      <c r="C3" s="107">
        <v>0</v>
      </c>
      <c r="D3" s="108">
        <f>1-E3</f>
      </c>
      <c r="E3" s="111">
        <f>C34</f>
      </c>
      <c r="F3" s="107">
        <v>0</v>
      </c>
      <c r="G3" s="109">
        <f>C35</f>
      </c>
      <c r="H3" s="107">
        <v>0</v>
      </c>
      <c r="I3" s="104">
        <f>SUM(B3:H3)=1</f>
      </c>
      <c r="J3" s="37"/>
      <c r="K3" s="37"/>
      <c r="L3" s="37"/>
      <c r="M3" s="37"/>
      <c r="N3" s="37"/>
    </row>
    <row x14ac:dyDescent="0.25" r="4" customHeight="1" ht="19.5">
      <c r="A4" s="106" t="s">
        <v>8</v>
      </c>
      <c r="B4" s="107">
        <v>0</v>
      </c>
      <c r="C4" s="107">
        <v>0</v>
      </c>
      <c r="D4" s="111">
        <f>C60</f>
      </c>
      <c r="E4" s="107">
        <v>0</v>
      </c>
      <c r="F4" s="107">
        <v>0</v>
      </c>
      <c r="G4" s="111">
        <f>C61</f>
      </c>
      <c r="H4" s="107">
        <v>0</v>
      </c>
      <c r="I4" s="104">
        <f>SUM(B4:H4)=1</f>
      </c>
      <c r="J4" s="112"/>
      <c r="K4" s="37"/>
      <c r="L4" s="37"/>
      <c r="M4" s="37"/>
      <c r="N4" s="37"/>
    </row>
    <row x14ac:dyDescent="0.25" r="5" customHeight="1" ht="19.5">
      <c r="A5" s="106" t="s">
        <v>7</v>
      </c>
      <c r="B5" s="107">
        <v>0</v>
      </c>
      <c r="C5" s="109">
        <f>C51</f>
      </c>
      <c r="D5" s="107">
        <v>0</v>
      </c>
      <c r="E5" s="109">
        <f>C49</f>
      </c>
      <c r="F5" s="107">
        <v>0</v>
      </c>
      <c r="G5" s="108">
        <f>C50</f>
      </c>
      <c r="H5" s="107">
        <v>0</v>
      </c>
      <c r="I5" s="104">
        <f>SUM(B5:H5)=1</f>
      </c>
      <c r="J5" s="112" t="s">
        <v>65</v>
      </c>
      <c r="K5" s="37"/>
      <c r="L5" s="37"/>
      <c r="M5" s="37"/>
      <c r="N5" s="37"/>
    </row>
    <row x14ac:dyDescent="0.25" r="6" customHeight="1" ht="19.5">
      <c r="A6" s="113" t="s">
        <v>9</v>
      </c>
      <c r="B6" s="101">
        <f>1-C6-G6-H6</f>
      </c>
      <c r="C6" s="101">
        <f>C2</f>
      </c>
      <c r="D6" s="114">
        <v>0</v>
      </c>
      <c r="E6" s="114">
        <v>0</v>
      </c>
      <c r="F6" s="115">
        <v>0</v>
      </c>
      <c r="G6" s="101">
        <f>G2</f>
      </c>
      <c r="H6" s="101">
        <f>H2</f>
      </c>
      <c r="I6" s="104">
        <f>SUM(B6:H6)=1</f>
      </c>
      <c r="J6" s="37"/>
      <c r="K6" s="37"/>
      <c r="L6" s="37"/>
      <c r="M6" s="37"/>
      <c r="N6" s="37"/>
    </row>
    <row x14ac:dyDescent="0.25" r="7" customHeight="1" ht="19.5">
      <c r="A7" s="113" t="s">
        <v>10</v>
      </c>
      <c r="B7" s="114">
        <v>0</v>
      </c>
      <c r="C7" s="114">
        <v>0</v>
      </c>
      <c r="D7" s="114">
        <v>0</v>
      </c>
      <c r="E7" s="114">
        <v>0</v>
      </c>
      <c r="F7" s="114">
        <v>0</v>
      </c>
      <c r="G7" s="117">
        <v>1</v>
      </c>
      <c r="H7" s="114">
        <v>0</v>
      </c>
      <c r="I7" s="104">
        <f>SUM(B7:H7)=1</f>
      </c>
      <c r="J7" s="37"/>
      <c r="K7" s="37"/>
      <c r="L7" s="37"/>
      <c r="M7" s="37"/>
      <c r="N7" s="37"/>
    </row>
    <row x14ac:dyDescent="0.25" r="8" customHeight="1" ht="19.5">
      <c r="A8" s="113" t="s">
        <v>11</v>
      </c>
      <c r="B8" s="115">
        <v>0</v>
      </c>
      <c r="C8" s="115">
        <v>0</v>
      </c>
      <c r="D8" s="114">
        <v>0</v>
      </c>
      <c r="E8" s="114">
        <v>0</v>
      </c>
      <c r="F8" s="114">
        <v>0</v>
      </c>
      <c r="G8" s="114">
        <v>0</v>
      </c>
      <c r="H8" s="117">
        <v>1</v>
      </c>
      <c r="I8" s="104">
        <f>SUM(B8:H8)=1</f>
      </c>
      <c r="J8" s="118" t="s">
        <v>66</v>
      </c>
      <c r="K8" s="37"/>
      <c r="L8" s="37"/>
      <c r="M8" s="37"/>
      <c r="N8" s="37"/>
    </row>
    <row x14ac:dyDescent="0.25" r="9" customHeight="1" ht="19.5">
      <c r="A9" s="73"/>
      <c r="B9" s="126"/>
      <c r="C9" s="126"/>
      <c r="D9" s="74"/>
      <c r="E9" s="74"/>
      <c r="F9" s="127"/>
      <c r="G9" s="128"/>
      <c r="H9" s="128"/>
      <c r="I9" s="128"/>
      <c r="J9" s="37"/>
      <c r="K9" s="37"/>
      <c r="L9" s="37"/>
      <c r="M9" s="37"/>
      <c r="N9" s="37"/>
    </row>
    <row x14ac:dyDescent="0.25" r="10" customHeight="1" ht="19.5">
      <c r="A10" s="73"/>
      <c r="B10" s="126"/>
      <c r="C10" s="129">
        <f>SUM(C2:H2)</f>
      </c>
      <c r="D10" s="74"/>
      <c r="E10" s="74"/>
      <c r="F10" s="127"/>
      <c r="G10" s="128"/>
      <c r="H10" s="128"/>
      <c r="I10" s="128"/>
      <c r="J10" s="37"/>
      <c r="K10" s="37"/>
      <c r="L10" s="37"/>
      <c r="M10" s="37"/>
      <c r="N10" s="37"/>
    </row>
    <row x14ac:dyDescent="0.25" r="11" customHeight="1" ht="19.5" customFormat="1" s="24">
      <c r="A11" s="130" t="s">
        <v>68</v>
      </c>
      <c r="B11" s="131"/>
      <c r="C11" s="131"/>
      <c r="D11" s="78"/>
      <c r="E11" s="78"/>
      <c r="F11" s="132"/>
      <c r="G11" s="133"/>
      <c r="H11" s="133"/>
      <c r="I11" s="133"/>
      <c r="J11" s="52"/>
      <c r="K11" s="134"/>
      <c r="L11" s="134"/>
      <c r="M11" s="134"/>
      <c r="N11" s="134"/>
    </row>
    <row x14ac:dyDescent="0.25" r="12" customHeight="1" ht="19.5">
      <c r="A12" s="12" t="s">
        <v>69</v>
      </c>
      <c r="B12" s="135">
        <f>B18*B19+(1-B18)*B20</f>
      </c>
      <c r="C12" s="136" t="s">
        <v>70</v>
      </c>
      <c r="D12" s="74"/>
      <c r="E12" s="74"/>
      <c r="F12" s="127"/>
      <c r="G12" s="128"/>
      <c r="H12" s="128"/>
      <c r="I12" s="128"/>
      <c r="J12" s="37"/>
      <c r="K12" s="37"/>
      <c r="L12" s="37"/>
      <c r="M12" s="37"/>
      <c r="N12" s="37"/>
    </row>
    <row x14ac:dyDescent="0.25" r="13" customHeight="1" ht="20.25">
      <c r="A13" s="12" t="s">
        <v>9</v>
      </c>
      <c r="B13" s="137">
        <v>0.15</v>
      </c>
      <c r="C13" s="126"/>
      <c r="D13" s="74"/>
      <c r="E13" s="74"/>
      <c r="F13" s="127"/>
      <c r="G13" s="128"/>
      <c r="H13" s="128"/>
      <c r="I13" s="128"/>
      <c r="J13" s="37"/>
      <c r="K13" s="37"/>
      <c r="L13" s="37"/>
      <c r="M13" s="37"/>
      <c r="N13" s="37"/>
    </row>
    <row x14ac:dyDescent="0.25" r="14" customHeight="1" ht="19.5">
      <c r="A14" s="12" t="s">
        <v>71</v>
      </c>
      <c r="B14" s="126">
        <f>B18*B21+(1-B18)*B22</f>
      </c>
      <c r="C14" s="136" t="s">
        <v>70</v>
      </c>
      <c r="D14" s="74"/>
      <c r="E14" s="74"/>
      <c r="F14" s="127"/>
      <c r="G14" s="128"/>
      <c r="H14" s="128"/>
      <c r="I14" s="128"/>
      <c r="J14" s="37"/>
      <c r="K14" s="37"/>
      <c r="L14" s="37"/>
      <c r="M14" s="37"/>
      <c r="N14" s="37"/>
    </row>
    <row x14ac:dyDescent="0.25" r="15" customHeight="1" ht="20.25">
      <c r="A15" s="12" t="s">
        <v>72</v>
      </c>
      <c r="B15" s="137">
        <v>0.00528</v>
      </c>
      <c r="C15" s="126"/>
      <c r="D15" s="74"/>
      <c r="E15" s="74"/>
      <c r="F15" s="127"/>
      <c r="G15" s="128"/>
      <c r="H15" s="128"/>
      <c r="I15" s="128"/>
      <c r="J15" s="37"/>
      <c r="K15" s="37"/>
      <c r="L15" s="37"/>
      <c r="M15" s="37"/>
      <c r="N15" s="37"/>
    </row>
    <row x14ac:dyDescent="0.25" r="16" customHeight="1" ht="19.5">
      <c r="A16" s="12"/>
      <c r="B16" s="103"/>
      <c r="C16" s="126"/>
      <c r="D16" s="74"/>
      <c r="E16" s="74"/>
      <c r="F16" s="127"/>
      <c r="G16" s="128"/>
      <c r="H16" s="128"/>
      <c r="I16" s="128"/>
      <c r="J16" s="37"/>
      <c r="K16" s="37"/>
      <c r="L16" s="37"/>
      <c r="M16" s="37"/>
      <c r="N16" s="37"/>
    </row>
    <row x14ac:dyDescent="0.25" r="17" customHeight="1" ht="33">
      <c r="A17" s="130" t="s">
        <v>73</v>
      </c>
      <c r="B17" s="103"/>
      <c r="C17" s="126"/>
      <c r="D17" s="74"/>
      <c r="E17" s="74"/>
      <c r="F17" s="127"/>
      <c r="G17" s="128"/>
      <c r="H17" s="128"/>
      <c r="I17" s="128"/>
      <c r="J17" s="37"/>
      <c r="K17" s="37"/>
      <c r="L17" s="37"/>
      <c r="M17" s="37"/>
      <c r="N17" s="37"/>
    </row>
    <row x14ac:dyDescent="0.25" r="18" customHeight="1" ht="19.5">
      <c r="A18" s="12" t="s">
        <v>74</v>
      </c>
      <c r="B18" s="138">
        <v>0.224</v>
      </c>
      <c r="C18" s="136" t="s">
        <v>75</v>
      </c>
      <c r="D18" s="74"/>
      <c r="E18" s="74"/>
      <c r="F18" s="127"/>
      <c r="G18" s="128"/>
      <c r="H18" s="128"/>
      <c r="I18" s="128"/>
      <c r="J18" s="37"/>
      <c r="K18" s="37"/>
      <c r="L18" s="37"/>
      <c r="M18" s="37"/>
      <c r="N18" s="37"/>
    </row>
    <row x14ac:dyDescent="0.25" r="19" customHeight="1" ht="19.5">
      <c r="A19" s="12" t="s">
        <v>76</v>
      </c>
      <c r="B19" s="138">
        <v>0.0242</v>
      </c>
      <c r="C19" s="126"/>
      <c r="D19" s="74"/>
      <c r="E19" s="74"/>
      <c r="F19" s="127"/>
      <c r="G19" s="128"/>
      <c r="H19" s="128"/>
      <c r="I19" s="128"/>
      <c r="J19" s="37"/>
      <c r="K19" s="37"/>
      <c r="L19" s="37"/>
      <c r="M19" s="37"/>
      <c r="N19" s="37"/>
    </row>
    <row x14ac:dyDescent="0.25" r="20" customHeight="1" ht="19.5">
      <c r="A20" s="12" t="s">
        <v>77</v>
      </c>
      <c r="B20" s="138">
        <v>0.00039</v>
      </c>
      <c r="C20" s="126"/>
      <c r="D20" s="74"/>
      <c r="E20" s="74"/>
      <c r="F20" s="127"/>
      <c r="G20" s="128"/>
      <c r="H20" s="128"/>
      <c r="I20" s="128"/>
      <c r="J20" s="37"/>
      <c r="K20" s="37"/>
      <c r="L20" s="37"/>
      <c r="M20" s="37"/>
      <c r="N20" s="37"/>
    </row>
    <row x14ac:dyDescent="0.25" r="21" customHeight="1" ht="19.5">
      <c r="A21" s="12" t="s">
        <v>78</v>
      </c>
      <c r="B21" s="138">
        <v>0.01</v>
      </c>
      <c r="C21" s="126"/>
      <c r="D21" s="74"/>
      <c r="E21" s="74"/>
      <c r="F21" s="127"/>
      <c r="G21" s="128"/>
      <c r="H21" s="128"/>
      <c r="I21" s="128"/>
      <c r="J21" s="37"/>
      <c r="K21" s="37"/>
      <c r="L21" s="37"/>
      <c r="M21" s="37"/>
      <c r="N21" s="37"/>
    </row>
    <row x14ac:dyDescent="0.25" r="22" customHeight="1" ht="20.25">
      <c r="A22" s="12" t="s">
        <v>79</v>
      </c>
      <c r="B22" s="138">
        <v>0.00145</v>
      </c>
      <c r="C22" s="126"/>
      <c r="D22" s="74"/>
      <c r="E22" s="74"/>
      <c r="F22" s="127"/>
      <c r="G22" s="128"/>
      <c r="H22" s="128"/>
      <c r="I22" s="128"/>
      <c r="J22" s="37"/>
      <c r="K22" s="37"/>
      <c r="L22" s="37"/>
      <c r="M22" s="37"/>
      <c r="N22" s="37"/>
    </row>
    <row x14ac:dyDescent="0.25" r="23" customHeight="1" ht="17.25">
      <c r="A23" s="121"/>
      <c r="B23" s="126"/>
      <c r="C23" s="126"/>
      <c r="D23" s="74"/>
      <c r="E23" s="74"/>
      <c r="F23" s="127"/>
      <c r="G23" s="128"/>
      <c r="H23" s="128"/>
      <c r="I23" s="128"/>
      <c r="J23" s="37"/>
      <c r="K23" s="37"/>
      <c r="L23" s="37"/>
      <c r="M23" s="37"/>
      <c r="N23" s="37"/>
    </row>
    <row x14ac:dyDescent="0.25" r="24" customHeight="1" ht="17.25">
      <c r="A24" s="130" t="s">
        <v>80</v>
      </c>
      <c r="B24" s="126"/>
      <c r="C24" s="109" t="s">
        <v>81</v>
      </c>
      <c r="D24" s="109" t="s">
        <v>82</v>
      </c>
      <c r="E24" s="74"/>
      <c r="F24" s="127"/>
      <c r="G24" s="104" t="s">
        <v>83</v>
      </c>
      <c r="H24" s="128"/>
      <c r="I24" s="128"/>
      <c r="J24" s="37"/>
      <c r="K24" s="37"/>
      <c r="L24" s="37"/>
      <c r="M24" s="37"/>
      <c r="N24" s="37"/>
    </row>
    <row x14ac:dyDescent="0.25" r="25" customHeight="1" ht="17.25">
      <c r="A25" s="12" t="s">
        <v>84</v>
      </c>
      <c r="B25" s="126" t="s">
        <v>85</v>
      </c>
      <c r="C25" s="139">
        <v>0.471</v>
      </c>
      <c r="D25" s="139">
        <v>0.471</v>
      </c>
      <c r="E25" s="136"/>
      <c r="F25" s="127"/>
      <c r="G25" s="104">
        <f>SUM(C25:C27)=1</f>
      </c>
      <c r="H25" s="104">
        <f>SUM(D25:D27)=1</f>
      </c>
      <c r="I25" s="128"/>
      <c r="J25" s="37"/>
      <c r="K25" s="37"/>
      <c r="L25" s="37"/>
      <c r="M25" s="37"/>
      <c r="N25" s="37"/>
    </row>
    <row x14ac:dyDescent="0.25" r="26" customHeight="1" ht="17.25">
      <c r="A26" s="73"/>
      <c r="B26" s="126" t="s">
        <v>10</v>
      </c>
      <c r="C26" s="139"/>
      <c r="D26" s="139"/>
      <c r="E26" s="74"/>
      <c r="F26" s="127"/>
      <c r="G26" s="128"/>
      <c r="H26" s="128"/>
      <c r="I26" s="128"/>
      <c r="J26" s="37"/>
      <c r="K26" s="37"/>
      <c r="L26" s="37"/>
      <c r="M26" s="37"/>
      <c r="N26" s="37"/>
    </row>
    <row x14ac:dyDescent="0.25" r="27" customHeight="1" ht="17.25">
      <c r="A27" s="73"/>
      <c r="B27" s="140" t="s">
        <v>8</v>
      </c>
      <c r="C27" s="141">
        <f>1-C26-C25</f>
      </c>
      <c r="D27" s="141">
        <f>1-D26-D25</f>
      </c>
      <c r="E27" s="74"/>
      <c r="F27" s="127"/>
      <c r="G27" s="128"/>
      <c r="H27" s="128"/>
      <c r="I27" s="128"/>
      <c r="J27" s="37"/>
      <c r="K27" s="37"/>
      <c r="L27" s="37"/>
      <c r="M27" s="37"/>
      <c r="N27" s="37"/>
    </row>
    <row x14ac:dyDescent="0.25" r="28" customHeight="1" ht="17.25">
      <c r="A28" s="12" t="s">
        <v>86</v>
      </c>
      <c r="B28" s="126" t="s">
        <v>85</v>
      </c>
      <c r="C28" s="139">
        <v>0.479</v>
      </c>
      <c r="D28" s="139">
        <v>0.479</v>
      </c>
      <c r="E28" s="136"/>
      <c r="F28" s="127"/>
      <c r="G28" s="104">
        <f>SUM(C28:C30)=1</f>
      </c>
      <c r="H28" s="104">
        <f>SUM(D28:D30)=1</f>
      </c>
      <c r="I28" s="128"/>
      <c r="J28" s="37"/>
      <c r="K28" s="37"/>
      <c r="L28" s="37"/>
      <c r="M28" s="37"/>
      <c r="N28" s="37"/>
    </row>
    <row x14ac:dyDescent="0.25" r="29" customHeight="1" ht="17.25">
      <c r="A29" s="73"/>
      <c r="B29" s="126" t="s">
        <v>10</v>
      </c>
      <c r="C29" s="139"/>
      <c r="D29" s="139"/>
      <c r="E29" s="74"/>
      <c r="F29" s="127"/>
      <c r="G29" s="128"/>
      <c r="H29" s="128"/>
      <c r="I29" s="128"/>
      <c r="J29" s="37"/>
      <c r="K29" s="37"/>
      <c r="L29" s="37"/>
      <c r="M29" s="37"/>
      <c r="N29" s="37"/>
    </row>
    <row x14ac:dyDescent="0.25" r="30" customHeight="1" ht="17.25">
      <c r="A30" s="73"/>
      <c r="B30" s="140" t="s">
        <v>8</v>
      </c>
      <c r="C30" s="141">
        <f>1-C29-C28</f>
      </c>
      <c r="D30" s="141">
        <f>1-D29-D28</f>
      </c>
      <c r="E30" s="74"/>
      <c r="F30" s="127"/>
      <c r="G30" s="128"/>
      <c r="H30" s="128"/>
      <c r="I30" s="128"/>
      <c r="J30" s="37"/>
      <c r="K30" s="37"/>
      <c r="L30" s="37"/>
      <c r="M30" s="37"/>
      <c r="N30" s="37"/>
    </row>
    <row x14ac:dyDescent="0.25" r="31" customHeight="1" ht="17.25">
      <c r="A31" s="12" t="s">
        <v>87</v>
      </c>
      <c r="B31" s="126" t="s">
        <v>85</v>
      </c>
      <c r="C31" s="139">
        <v>0.376</v>
      </c>
      <c r="D31" s="139">
        <v>0.376</v>
      </c>
      <c r="E31" s="136"/>
      <c r="F31" s="127"/>
      <c r="G31" s="104">
        <f>SUM(C31:C33)=1</f>
      </c>
      <c r="H31" s="104">
        <f>SUM(D31:D33)=1</f>
      </c>
      <c r="I31" s="128"/>
      <c r="J31" s="37"/>
      <c r="K31" s="37"/>
      <c r="L31" s="37"/>
      <c r="M31" s="37"/>
      <c r="N31" s="37"/>
    </row>
    <row x14ac:dyDescent="0.25" r="32" customHeight="1" ht="17.25">
      <c r="A32" s="73"/>
      <c r="B32" s="126" t="s">
        <v>10</v>
      </c>
      <c r="C32" s="139"/>
      <c r="D32" s="139"/>
      <c r="E32" s="74"/>
      <c r="F32" s="127"/>
      <c r="G32" s="128"/>
      <c r="H32" s="128"/>
      <c r="I32" s="128"/>
      <c r="J32" s="37"/>
      <c r="K32" s="37"/>
      <c r="L32" s="37"/>
      <c r="M32" s="37"/>
      <c r="N32" s="37"/>
    </row>
    <row x14ac:dyDescent="0.25" r="33" customHeight="1" ht="17.25">
      <c r="A33" s="73"/>
      <c r="B33" s="140" t="s">
        <v>8</v>
      </c>
      <c r="C33" s="141">
        <f>1-C32-C31</f>
      </c>
      <c r="D33" s="141">
        <f>1-D32-D31</f>
      </c>
      <c r="E33" s="74"/>
      <c r="F33" s="127"/>
      <c r="G33" s="128"/>
      <c r="H33" s="128"/>
      <c r="I33" s="128"/>
      <c r="J33" s="37"/>
      <c r="K33" s="37"/>
      <c r="L33" s="37"/>
      <c r="M33" s="37"/>
      <c r="N33" s="37"/>
    </row>
    <row x14ac:dyDescent="0.25" r="34" customHeight="1" ht="17.25">
      <c r="A34" s="142" t="s">
        <v>88</v>
      </c>
      <c r="B34" s="126" t="s">
        <v>85</v>
      </c>
      <c r="C34" s="143">
        <f>$C25*B$65+$C28*B$66+$C31*B$67</f>
      </c>
      <c r="D34" s="143">
        <f>D25*C$65+D28*C$66+D31*C$67</f>
      </c>
      <c r="E34" s="74"/>
      <c r="F34" s="127"/>
      <c r="G34" s="104">
        <f>SUM(C34:C36)=1</f>
      </c>
      <c r="H34" s="104">
        <f>SUM(D34:D36)=1</f>
      </c>
      <c r="I34" s="128"/>
      <c r="J34" s="37"/>
      <c r="K34" s="37"/>
      <c r="L34" s="37"/>
      <c r="M34" s="37"/>
      <c r="N34" s="37"/>
    </row>
    <row x14ac:dyDescent="0.25" r="35" customHeight="1" ht="17.25">
      <c r="A35" s="73"/>
      <c r="B35" s="126" t="s">
        <v>10</v>
      </c>
      <c r="C35" s="143">
        <f>$C26*B$65+$C29*B$66+$C32*B$67</f>
      </c>
      <c r="D35" s="143">
        <f>D26*C$65+D29*C$66+D32*C$67</f>
      </c>
      <c r="E35" s="74"/>
      <c r="F35" s="127"/>
      <c r="G35" s="128"/>
      <c r="H35" s="128"/>
      <c r="I35" s="128"/>
      <c r="J35" s="37"/>
      <c r="K35" s="37"/>
      <c r="L35" s="37"/>
      <c r="M35" s="37"/>
      <c r="N35" s="37"/>
    </row>
    <row x14ac:dyDescent="0.25" r="36" customHeight="1" ht="17.25">
      <c r="A36" s="144"/>
      <c r="B36" s="140" t="s">
        <v>8</v>
      </c>
      <c r="C36" s="141">
        <f>$C27*B$65+$C30*B$66+$C33*B$67</f>
      </c>
      <c r="D36" s="141">
        <f>D27*C$65+D30*C$66+D33*C$67</f>
      </c>
      <c r="E36" s="145"/>
      <c r="F36" s="146"/>
      <c r="G36" s="147"/>
      <c r="H36" s="128"/>
      <c r="I36" s="128"/>
      <c r="J36" s="37"/>
      <c r="K36" s="37"/>
      <c r="L36" s="37"/>
      <c r="M36" s="37"/>
      <c r="N36" s="37"/>
    </row>
    <row x14ac:dyDescent="0.25" r="37" customHeight="1" ht="17.25">
      <c r="A37" s="73"/>
      <c r="B37" s="126"/>
      <c r="C37" s="126"/>
      <c r="D37" s="74"/>
      <c r="E37" s="74"/>
      <c r="F37" s="127"/>
      <c r="G37" s="128"/>
      <c r="H37" s="128"/>
      <c r="I37" s="128"/>
      <c r="J37" s="37"/>
      <c r="K37" s="37"/>
      <c r="L37" s="37"/>
      <c r="M37" s="37"/>
      <c r="N37" s="37"/>
    </row>
    <row x14ac:dyDescent="0.25" r="38" customHeight="1" ht="17.25">
      <c r="A38" s="73"/>
      <c r="B38" s="126"/>
      <c r="C38" s="126"/>
      <c r="D38" s="74"/>
      <c r="E38" s="74"/>
      <c r="F38" s="127"/>
      <c r="G38" s="128"/>
      <c r="H38" s="128"/>
      <c r="I38" s="128"/>
      <c r="J38" s="37"/>
      <c r="K38" s="37"/>
      <c r="L38" s="37"/>
      <c r="M38" s="37"/>
      <c r="N38" s="37"/>
    </row>
    <row x14ac:dyDescent="0.25" r="39" customHeight="1" ht="17.25">
      <c r="A39" s="130" t="s">
        <v>89</v>
      </c>
      <c r="B39" s="126"/>
      <c r="C39" s="109" t="s">
        <v>81</v>
      </c>
      <c r="D39" s="109" t="s">
        <v>82</v>
      </c>
      <c r="E39" s="74"/>
      <c r="F39" s="127"/>
      <c r="G39" s="128"/>
      <c r="H39" s="128"/>
      <c r="I39" s="128"/>
      <c r="J39" s="37"/>
      <c r="K39" s="37"/>
      <c r="L39" s="37"/>
      <c r="M39" s="37"/>
      <c r="N39" s="37"/>
    </row>
    <row x14ac:dyDescent="0.25" r="40" customHeight="1" ht="17.25">
      <c r="A40" s="12" t="s">
        <v>90</v>
      </c>
      <c r="B40" s="126" t="s">
        <v>85</v>
      </c>
      <c r="C40" s="143">
        <f>1-SUM(C41,C42)</f>
      </c>
      <c r="D40" s="143">
        <f>1-SUM(D41,D42)</f>
      </c>
      <c r="E40" s="74"/>
      <c r="F40" s="127"/>
      <c r="G40" s="104">
        <f>SUM(C40:C42)=1</f>
      </c>
      <c r="H40" s="104">
        <f>SUM(D40:D42)=1</f>
      </c>
      <c r="I40" s="128"/>
      <c r="J40" s="37"/>
      <c r="K40" s="37"/>
      <c r="L40" s="37"/>
      <c r="M40" s="37"/>
      <c r="N40" s="37"/>
    </row>
    <row x14ac:dyDescent="0.25" r="41" customHeight="1" ht="17.25">
      <c r="A41" s="73"/>
      <c r="B41" s="126" t="s">
        <v>10</v>
      </c>
      <c r="C41" s="139">
        <v>0.2205</v>
      </c>
      <c r="D41" s="139">
        <v>0.2205</v>
      </c>
      <c r="E41" s="74"/>
      <c r="F41" s="127"/>
      <c r="G41" s="128"/>
      <c r="H41" s="128"/>
      <c r="I41" s="128"/>
      <c r="J41" s="37"/>
      <c r="K41" s="37"/>
      <c r="L41" s="37"/>
      <c r="M41" s="37"/>
      <c r="N41" s="37"/>
    </row>
    <row x14ac:dyDescent="0.25" r="42" customHeight="1" ht="17.25">
      <c r="A42" s="144"/>
      <c r="B42" s="140" t="s">
        <v>91</v>
      </c>
      <c r="C42" s="148">
        <v>0</v>
      </c>
      <c r="D42" s="148">
        <v>0</v>
      </c>
      <c r="E42" s="145"/>
      <c r="F42" s="146"/>
      <c r="G42" s="128"/>
      <c r="H42" s="128"/>
      <c r="I42" s="128"/>
      <c r="J42" s="37"/>
      <c r="K42" s="37"/>
      <c r="L42" s="37"/>
      <c r="M42" s="37"/>
      <c r="N42" s="37"/>
    </row>
    <row x14ac:dyDescent="0.25" r="43" customHeight="1" ht="17.25">
      <c r="A43" s="12" t="s">
        <v>92</v>
      </c>
      <c r="B43" s="126" t="s">
        <v>85</v>
      </c>
      <c r="C43" s="143">
        <f>1-SUM(C44,C45)</f>
      </c>
      <c r="D43" s="143">
        <f>1-SUM(D44,D45)</f>
      </c>
      <c r="E43" s="74"/>
      <c r="F43" s="127"/>
      <c r="G43" s="104">
        <f>SUM(C43:C45)=1</f>
      </c>
      <c r="H43" s="104">
        <f>SUM(D43:D45)=1</f>
      </c>
      <c r="I43" s="128"/>
      <c r="J43" s="37"/>
      <c r="K43" s="37"/>
      <c r="L43" s="37"/>
      <c r="M43" s="37"/>
      <c r="N43" s="37"/>
    </row>
    <row x14ac:dyDescent="0.25" r="44" customHeight="1" ht="17.25">
      <c r="A44" s="73"/>
      <c r="B44" s="126" t="s">
        <v>10</v>
      </c>
      <c r="C44" s="139">
        <v>0.3855</v>
      </c>
      <c r="D44" s="139">
        <v>0.3855</v>
      </c>
      <c r="E44" s="74"/>
      <c r="F44" s="127"/>
      <c r="G44" s="128"/>
      <c r="H44" s="128"/>
      <c r="I44" s="128"/>
      <c r="J44" s="37"/>
      <c r="K44" s="37"/>
      <c r="L44" s="37"/>
      <c r="M44" s="37"/>
      <c r="N44" s="37"/>
    </row>
    <row x14ac:dyDescent="0.25" r="45" customHeight="1" ht="17.25">
      <c r="A45" s="144"/>
      <c r="B45" s="140" t="s">
        <v>91</v>
      </c>
      <c r="C45" s="148">
        <v>0</v>
      </c>
      <c r="D45" s="148">
        <v>0</v>
      </c>
      <c r="E45" s="145"/>
      <c r="F45" s="146"/>
      <c r="G45" s="128"/>
      <c r="H45" s="128"/>
      <c r="I45" s="128"/>
      <c r="J45" s="37"/>
      <c r="K45" s="37"/>
      <c r="L45" s="37"/>
      <c r="M45" s="37"/>
      <c r="N45" s="37"/>
    </row>
    <row x14ac:dyDescent="0.25" r="46" customHeight="1" ht="17.25">
      <c r="A46" s="12" t="s">
        <v>93</v>
      </c>
      <c r="B46" s="126" t="s">
        <v>85</v>
      </c>
      <c r="C46" s="143">
        <f>1-SUM(C47,C48)</f>
      </c>
      <c r="D46" s="143">
        <f>1-SUM(D47,D48)</f>
      </c>
      <c r="E46" s="74"/>
      <c r="F46" s="127"/>
      <c r="G46" s="104">
        <f>SUM(C46:C48)=1</f>
      </c>
      <c r="H46" s="104">
        <f>SUM(D46:D48)=1</f>
      </c>
      <c r="I46" s="128"/>
      <c r="J46" s="37"/>
      <c r="K46" s="37"/>
      <c r="L46" s="37"/>
      <c r="M46" s="37"/>
      <c r="N46" s="37"/>
    </row>
    <row x14ac:dyDescent="0.25" r="47" customHeight="1" ht="17.25">
      <c r="A47" s="73"/>
      <c r="B47" s="126" t="s">
        <v>10</v>
      </c>
      <c r="C47" s="139">
        <v>0.7958</v>
      </c>
      <c r="D47" s="139">
        <v>0.7958</v>
      </c>
      <c r="E47" s="74"/>
      <c r="F47" s="127"/>
      <c r="G47" s="128"/>
      <c r="H47" s="128"/>
      <c r="I47" s="128"/>
      <c r="J47" s="37"/>
      <c r="K47" s="37"/>
      <c r="L47" s="37"/>
      <c r="M47" s="37"/>
      <c r="N47" s="37"/>
    </row>
    <row x14ac:dyDescent="0.25" r="48" customHeight="1" ht="17.25">
      <c r="A48" s="144"/>
      <c r="B48" s="140" t="s">
        <v>91</v>
      </c>
      <c r="C48" s="148">
        <v>0</v>
      </c>
      <c r="D48" s="148">
        <f>C48</f>
      </c>
      <c r="E48" s="145"/>
      <c r="F48" s="146"/>
      <c r="G48" s="128"/>
      <c r="H48" s="128"/>
      <c r="I48" s="128"/>
      <c r="J48" s="37"/>
      <c r="K48" s="37"/>
      <c r="L48" s="37"/>
      <c r="M48" s="37"/>
      <c r="N48" s="37"/>
    </row>
    <row x14ac:dyDescent="0.25" r="49" customHeight="1" ht="17.25">
      <c r="A49" s="142" t="s">
        <v>88</v>
      </c>
      <c r="B49" s="126" t="s">
        <v>85</v>
      </c>
      <c r="C49" s="143">
        <f>$C40*B$68+$C43*B$69+$C46*B$70</f>
      </c>
      <c r="D49" s="143">
        <f>D40*C$68+D43*C$69+D46*C$70</f>
      </c>
      <c r="E49" s="74"/>
      <c r="F49" s="127"/>
      <c r="G49" s="104">
        <f>SUM(C49:C51)=1</f>
      </c>
      <c r="H49" s="104">
        <f>SUM(D49:D51)=1</f>
      </c>
      <c r="I49" s="128"/>
      <c r="J49" s="37"/>
      <c r="K49" s="37"/>
      <c r="L49" s="37"/>
      <c r="M49" s="37"/>
      <c r="N49" s="37"/>
    </row>
    <row x14ac:dyDescent="0.25" r="50" customHeight="1" ht="17.25">
      <c r="A50" s="73"/>
      <c r="B50" s="126" t="s">
        <v>10</v>
      </c>
      <c r="C50" s="143">
        <f>$C41*B$68+$C44*B$69+$C47*B$70</f>
      </c>
      <c r="D50" s="143">
        <f>D41*C$68+D44*C$69+D47*C$70</f>
      </c>
      <c r="E50" s="74"/>
      <c r="F50" s="127"/>
      <c r="G50" s="128"/>
      <c r="H50" s="128"/>
      <c r="I50" s="128"/>
      <c r="J50" s="37"/>
      <c r="K50" s="37"/>
      <c r="L50" s="37"/>
      <c r="M50" s="37"/>
      <c r="N50" s="37"/>
    </row>
    <row x14ac:dyDescent="0.25" r="51" customHeight="1" ht="17.25">
      <c r="A51" s="144"/>
      <c r="B51" s="140" t="s">
        <v>91</v>
      </c>
      <c r="C51" s="141">
        <f>$C42*B$68+$C45*B$69+$C48*B$70</f>
      </c>
      <c r="D51" s="141">
        <f>D42*C$68+D45*C$69+D48*C$70</f>
      </c>
      <c r="E51" s="145"/>
      <c r="F51" s="146"/>
      <c r="G51" s="128"/>
      <c r="H51" s="128"/>
      <c r="I51" s="128"/>
      <c r="J51" s="37"/>
      <c r="K51" s="37"/>
      <c r="L51" s="37"/>
      <c r="M51" s="37"/>
      <c r="N51" s="37"/>
    </row>
    <row x14ac:dyDescent="0.25" r="52" customHeight="1" ht="17.25">
      <c r="A52" s="73"/>
      <c r="B52" s="126"/>
      <c r="C52" s="40"/>
      <c r="D52" s="40"/>
      <c r="E52" s="74"/>
      <c r="F52" s="127"/>
      <c r="G52" s="128"/>
      <c r="H52" s="128"/>
      <c r="I52" s="128"/>
      <c r="J52" s="37"/>
      <c r="K52" s="37"/>
      <c r="L52" s="37"/>
      <c r="M52" s="37"/>
      <c r="N52" s="37"/>
    </row>
    <row x14ac:dyDescent="0.25" r="53" customHeight="1" ht="17.25">
      <c r="A53" s="149" t="s">
        <v>94</v>
      </c>
      <c r="B53" s="126"/>
      <c r="C53" s="109" t="s">
        <v>81</v>
      </c>
      <c r="D53" s="109" t="s">
        <v>82</v>
      </c>
      <c r="E53" s="74"/>
      <c r="F53" s="127"/>
      <c r="G53" s="128"/>
      <c r="H53" s="128"/>
      <c r="I53" s="128"/>
      <c r="J53" s="37"/>
      <c r="K53" s="37"/>
      <c r="L53" s="37"/>
      <c r="M53" s="37"/>
      <c r="N53" s="37"/>
    </row>
    <row x14ac:dyDescent="0.25" r="54" customHeight="1" ht="17.25">
      <c r="A54" s="12" t="s">
        <v>95</v>
      </c>
      <c r="B54" s="126" t="s">
        <v>8</v>
      </c>
      <c r="C54" s="143">
        <f>1-C55</f>
      </c>
      <c r="D54" s="143">
        <f>1-D55</f>
      </c>
      <c r="E54" s="74"/>
      <c r="F54" s="127"/>
      <c r="G54" s="104">
        <f>SUM(C54:C55)=1</f>
      </c>
      <c r="H54" s="104">
        <f>SUM(D54:D55)=1</f>
      </c>
      <c r="I54" s="128"/>
      <c r="J54" s="37"/>
      <c r="K54" s="37"/>
      <c r="L54" s="37"/>
      <c r="M54" s="37"/>
      <c r="N54" s="37"/>
    </row>
    <row x14ac:dyDescent="0.25" r="55" customHeight="1" ht="17.25">
      <c r="A55" s="144"/>
      <c r="B55" s="140" t="s">
        <v>10</v>
      </c>
      <c r="C55" s="148">
        <v>0.357</v>
      </c>
      <c r="D55" s="148">
        <v>0.357</v>
      </c>
      <c r="E55" s="145"/>
      <c r="F55" s="146"/>
      <c r="G55" s="128"/>
      <c r="H55" s="128"/>
      <c r="I55" s="128"/>
      <c r="J55" s="37"/>
      <c r="K55" s="37"/>
      <c r="L55" s="37"/>
      <c r="M55" s="37"/>
      <c r="N55" s="37"/>
    </row>
    <row x14ac:dyDescent="0.25" r="56" customHeight="1" ht="17.25">
      <c r="A56" s="12" t="s">
        <v>96</v>
      </c>
      <c r="B56" s="126" t="s">
        <v>8</v>
      </c>
      <c r="C56" s="143">
        <f>1-C57</f>
      </c>
      <c r="D56" s="143">
        <f>1-D57</f>
      </c>
      <c r="E56" s="74"/>
      <c r="F56" s="127"/>
      <c r="G56" s="104">
        <f>SUM(C56:C57)=1</f>
      </c>
      <c r="H56" s="104">
        <f>SUM(D56:D57)=1</f>
      </c>
      <c r="I56" s="128"/>
      <c r="J56" s="37"/>
      <c r="K56" s="37"/>
      <c r="L56" s="37"/>
      <c r="M56" s="37"/>
      <c r="N56" s="37"/>
    </row>
    <row x14ac:dyDescent="0.25" r="57" customHeight="1" ht="17.25">
      <c r="A57" s="144"/>
      <c r="B57" s="140" t="s">
        <v>10</v>
      </c>
      <c r="C57" s="148">
        <v>0.632</v>
      </c>
      <c r="D57" s="148">
        <v>0.632</v>
      </c>
      <c r="E57" s="145"/>
      <c r="F57" s="146"/>
      <c r="G57" s="128"/>
      <c r="H57" s="128"/>
      <c r="I57" s="128"/>
      <c r="J57" s="37"/>
      <c r="K57" s="37"/>
      <c r="L57" s="37"/>
      <c r="M57" s="37"/>
      <c r="N57" s="37"/>
    </row>
    <row x14ac:dyDescent="0.25" r="58" customHeight="1" ht="17.25">
      <c r="A58" s="12" t="s">
        <v>97</v>
      </c>
      <c r="B58" s="126" t="s">
        <v>8</v>
      </c>
      <c r="C58" s="143">
        <f>1-C59</f>
      </c>
      <c r="D58" s="143">
        <f>1-D59</f>
      </c>
      <c r="E58" s="74"/>
      <c r="F58" s="127"/>
      <c r="G58" s="104">
        <f>SUM(C58:C59)=1</f>
      </c>
      <c r="H58" s="104">
        <f>SUM(D58:D59)=1</f>
      </c>
      <c r="I58" s="128"/>
      <c r="J58" s="37"/>
      <c r="K58" s="37"/>
      <c r="L58" s="37"/>
      <c r="M58" s="37"/>
      <c r="N58" s="37"/>
    </row>
    <row x14ac:dyDescent="0.25" r="59" customHeight="1" ht="17.25">
      <c r="A59" s="144"/>
      <c r="B59" s="140" t="s">
        <v>10</v>
      </c>
      <c r="C59" s="148">
        <v>0.872</v>
      </c>
      <c r="D59" s="148">
        <v>0.872</v>
      </c>
      <c r="E59" s="145"/>
      <c r="F59" s="146"/>
      <c r="G59" s="128"/>
      <c r="H59" s="128"/>
      <c r="I59" s="128"/>
      <c r="J59" s="37"/>
      <c r="K59" s="37"/>
      <c r="L59" s="37"/>
      <c r="M59" s="37"/>
      <c r="N59" s="37"/>
    </row>
    <row x14ac:dyDescent="0.25" r="60" customHeight="1" ht="17.25">
      <c r="A60" s="142" t="s">
        <v>88</v>
      </c>
      <c r="B60" s="126" t="s">
        <v>8</v>
      </c>
      <c r="C60" s="143">
        <f>$C54*B$71+$C56*B$72+$C58*B$73</f>
      </c>
      <c r="D60" s="143">
        <f>D54*C$71+D56*C$72+D58*C$73</f>
      </c>
      <c r="E60" s="74"/>
      <c r="F60" s="127"/>
      <c r="G60" s="104">
        <f>SUM(C60:C61)=1</f>
      </c>
      <c r="H60" s="104">
        <f>SUM(D60:D61)=1</f>
      </c>
      <c r="I60" s="128"/>
      <c r="J60" s="37"/>
      <c r="K60" s="37"/>
      <c r="L60" s="37"/>
      <c r="M60" s="37"/>
      <c r="N60" s="37"/>
    </row>
    <row x14ac:dyDescent="0.25" r="61" customHeight="1" ht="17.25">
      <c r="A61" s="144"/>
      <c r="B61" s="140" t="s">
        <v>10</v>
      </c>
      <c r="C61" s="141">
        <f>$C55*B$71+$C57*B$72+$C59*B$73</f>
      </c>
      <c r="D61" s="141">
        <f>D55*C$71+D57*C$72+D59*C$73</f>
      </c>
      <c r="E61" s="145"/>
      <c r="F61" s="146"/>
      <c r="G61" s="128"/>
      <c r="H61" s="128"/>
      <c r="I61" s="128"/>
      <c r="J61" s="37"/>
      <c r="K61" s="37"/>
      <c r="L61" s="37"/>
      <c r="M61" s="37"/>
      <c r="N61" s="37"/>
    </row>
    <row x14ac:dyDescent="0.25" r="62" customHeight="1" ht="17.25">
      <c r="A62" s="73"/>
      <c r="B62" s="126"/>
      <c r="C62" s="126"/>
      <c r="D62" s="74"/>
      <c r="E62" s="74"/>
      <c r="F62" s="127"/>
      <c r="G62" s="128"/>
      <c r="H62" s="128"/>
      <c r="I62" s="128"/>
      <c r="J62" s="37"/>
      <c r="K62" s="37"/>
      <c r="L62" s="37"/>
      <c r="M62" s="37"/>
      <c r="N62" s="37"/>
    </row>
    <row x14ac:dyDescent="0.25" r="63" customHeight="1" ht="17.25">
      <c r="A63" s="73"/>
      <c r="B63" s="126"/>
      <c r="C63" s="126"/>
      <c r="D63" s="74"/>
      <c r="E63" s="74"/>
      <c r="F63" s="127"/>
      <c r="G63" s="128"/>
      <c r="H63" s="128"/>
      <c r="I63" s="128"/>
      <c r="J63" s="37"/>
      <c r="K63" s="37"/>
      <c r="L63" s="37"/>
      <c r="M63" s="37"/>
      <c r="N63" s="37"/>
    </row>
    <row x14ac:dyDescent="0.25" r="64" customHeight="1" ht="17.25">
      <c r="A64" s="150" t="s">
        <v>98</v>
      </c>
      <c r="B64" s="151" t="s">
        <v>81</v>
      </c>
      <c r="C64" s="151" t="s">
        <v>82</v>
      </c>
      <c r="D64" s="152" t="s">
        <v>99</v>
      </c>
      <c r="E64" s="153" t="s">
        <v>100</v>
      </c>
      <c r="F64" s="154" t="s">
        <v>101</v>
      </c>
      <c r="G64" s="155"/>
      <c r="H64" s="156"/>
      <c r="I64" s="156"/>
      <c r="J64" s="157"/>
      <c r="K64" s="157"/>
      <c r="L64" s="157"/>
      <c r="M64" s="157"/>
      <c r="N64" s="157"/>
    </row>
    <row x14ac:dyDescent="0.25" r="65" customHeight="1" ht="17.25">
      <c r="A65" s="12" t="s">
        <v>84</v>
      </c>
      <c r="B65" s="158">
        <v>0.457</v>
      </c>
      <c r="C65" s="143">
        <f>D65*E65+B65*(1-E65)</f>
      </c>
      <c r="D65" s="159">
        <v>0.707</v>
      </c>
      <c r="E65" s="160">
        <v>0.6</v>
      </c>
      <c r="F65" s="161">
        <f>SUM(B65:B67)=1</f>
      </c>
      <c r="G65" s="104">
        <f>SUM(C65:C67)=1</f>
      </c>
      <c r="H65" s="162" t="s">
        <v>102</v>
      </c>
      <c r="I65" s="128"/>
      <c r="J65" s="163"/>
      <c r="K65" s="163"/>
      <c r="L65" s="163"/>
      <c r="M65" s="163"/>
      <c r="N65" s="163"/>
    </row>
    <row x14ac:dyDescent="0.25" r="66" customHeight="1" ht="17.25">
      <c r="A66" s="12" t="s">
        <v>86</v>
      </c>
      <c r="B66" s="164">
        <v>0.23</v>
      </c>
      <c r="C66" s="143">
        <f>D66*E65+B66*(1-E65)</f>
      </c>
      <c r="D66" s="159">
        <v>0.156</v>
      </c>
      <c r="E66" s="74"/>
      <c r="F66" s="127"/>
      <c r="G66" s="128"/>
      <c r="H66" s="128"/>
      <c r="I66" s="128"/>
      <c r="J66" s="37"/>
      <c r="K66" s="37"/>
      <c r="L66" s="37"/>
      <c r="M66" s="37"/>
      <c r="N66" s="37"/>
    </row>
    <row x14ac:dyDescent="0.25" r="67" customHeight="1" ht="17.25">
      <c r="A67" s="165" t="s">
        <v>87</v>
      </c>
      <c r="B67" s="164">
        <v>0.313</v>
      </c>
      <c r="C67" s="141">
        <f>D67*E65+B67*(1-E65)</f>
      </c>
      <c r="D67" s="166">
        <v>0.137</v>
      </c>
      <c r="E67" s="167"/>
      <c r="F67" s="154"/>
      <c r="G67" s="156"/>
      <c r="H67" s="156"/>
      <c r="I67" s="156"/>
      <c r="J67" s="157"/>
      <c r="K67" s="157"/>
      <c r="L67" s="157"/>
      <c r="M67" s="157"/>
      <c r="N67" s="157"/>
    </row>
    <row x14ac:dyDescent="0.25" r="68" customHeight="1" ht="17.25">
      <c r="A68" s="12" t="s">
        <v>103</v>
      </c>
      <c r="B68" s="143">
        <f>C25*B65/(C25*B65+C28*B66+C31*B67)</f>
      </c>
      <c r="C68" s="143">
        <f>D25*C65/(D25*C65+D28*C66+D31*C67)</f>
      </c>
      <c r="D68" s="74"/>
      <c r="E68" s="74"/>
      <c r="F68" s="168">
        <f>SUM(B68:B70)=1</f>
      </c>
      <c r="G68" s="169">
        <f>SUM(C68:C70)=1</f>
      </c>
      <c r="H68" s="162" t="s">
        <v>104</v>
      </c>
      <c r="I68" s="128"/>
      <c r="J68" s="37"/>
      <c r="K68" s="37"/>
      <c r="L68" s="37"/>
      <c r="M68" s="37"/>
      <c r="N68" s="37"/>
    </row>
    <row x14ac:dyDescent="0.25" r="69" customHeight="1" ht="17.25">
      <c r="A69" s="12" t="s">
        <v>105</v>
      </c>
      <c r="B69" s="143">
        <f>C28*B66/(C25*B65+C28*B66+C31*B67)</f>
      </c>
      <c r="C69" s="143">
        <f>D28*C66/(D25*C65+D28*C66+D31*C67)</f>
      </c>
      <c r="D69" s="74"/>
      <c r="E69" s="74"/>
      <c r="F69" s="170"/>
      <c r="G69" s="171"/>
      <c r="H69" s="162"/>
      <c r="I69" s="128"/>
      <c r="J69" s="37"/>
      <c r="K69" s="37"/>
      <c r="L69" s="37"/>
      <c r="M69" s="37"/>
      <c r="N69" s="37"/>
    </row>
    <row x14ac:dyDescent="0.25" r="70" customHeight="1" ht="17.25">
      <c r="A70" s="165" t="s">
        <v>106</v>
      </c>
      <c r="B70" s="141">
        <f>C31*B67/(C25*B65+C28*B66+C31*B67)</f>
      </c>
      <c r="C70" s="141">
        <f>D31*C67/(D25*C65+D28*C66+D31*C67)</f>
      </c>
      <c r="D70" s="167"/>
      <c r="E70" s="167"/>
      <c r="F70" s="172"/>
      <c r="G70" s="173"/>
      <c r="H70" s="156"/>
      <c r="I70" s="156"/>
      <c r="J70" s="157"/>
      <c r="K70" s="157"/>
      <c r="L70" s="157"/>
      <c r="M70" s="157"/>
      <c r="N70" s="157"/>
    </row>
    <row x14ac:dyDescent="0.25" r="71" customHeight="1" ht="17.25">
      <c r="A71" s="12" t="s">
        <v>107</v>
      </c>
      <c r="B71" s="143">
        <f>C27*B65/(C27*B65+C30*B66+C33*B67)</f>
      </c>
      <c r="C71" s="143">
        <f>D27*C65/(D27*C65+D30*C66+D33*C67)</f>
      </c>
      <c r="D71" s="74"/>
      <c r="E71" s="74"/>
      <c r="F71" s="168">
        <f>SUM(B71:B73)=1</f>
      </c>
      <c r="G71" s="169">
        <f>SUM(C71:C73)=1</f>
      </c>
      <c r="H71" s="162" t="s">
        <v>108</v>
      </c>
      <c r="I71" s="128"/>
      <c r="J71" s="37"/>
      <c r="K71" s="37"/>
      <c r="L71" s="37"/>
      <c r="M71" s="37"/>
      <c r="N71" s="37"/>
    </row>
    <row x14ac:dyDescent="0.25" r="72" customHeight="1" ht="17.25">
      <c r="A72" s="12" t="s">
        <v>109</v>
      </c>
      <c r="B72" s="143">
        <f>C30*B66/(C27*B65+C30*B66+C33*B67)</f>
      </c>
      <c r="C72" s="143">
        <f>D30*C66/(D27*C65+D30*C66+D33*C67)</f>
      </c>
      <c r="D72" s="74"/>
      <c r="E72" s="74"/>
      <c r="F72" s="174"/>
      <c r="G72" s="175"/>
      <c r="H72" s="128"/>
      <c r="I72" s="128"/>
      <c r="J72" s="37"/>
      <c r="K72" s="37"/>
      <c r="L72" s="37"/>
      <c r="M72" s="37"/>
      <c r="N72" s="37"/>
    </row>
    <row x14ac:dyDescent="0.25" r="73" customHeight="1" ht="17.25">
      <c r="A73" s="165" t="s">
        <v>110</v>
      </c>
      <c r="B73" s="141">
        <f>C33*B67/(C27*B65+C30*B66+C33*B67)</f>
      </c>
      <c r="C73" s="141">
        <f>D33*C67/(D27*C65+D30*C66+D33*C67)</f>
      </c>
      <c r="D73" s="167"/>
      <c r="E73" s="167"/>
      <c r="F73" s="154"/>
      <c r="G73" s="156"/>
      <c r="H73" s="156"/>
      <c r="I73" s="156"/>
      <c r="J73" s="157"/>
      <c r="K73" s="157"/>
      <c r="L73" s="157"/>
      <c r="M73" s="157"/>
      <c r="N73" s="157"/>
    </row>
    <row x14ac:dyDescent="0.25" r="74" customHeight="1" ht="17.25">
      <c r="A74" s="73"/>
      <c r="B74" s="126"/>
      <c r="C74" s="126"/>
      <c r="D74" s="74"/>
      <c r="E74" s="74"/>
      <c r="F74" s="127"/>
      <c r="G74" s="128"/>
      <c r="H74" s="128"/>
      <c r="I74" s="128"/>
      <c r="J74" s="37"/>
      <c r="K74" s="37"/>
      <c r="L74" s="37"/>
      <c r="M74" s="37"/>
      <c r="N74" s="37"/>
    </row>
    <row x14ac:dyDescent="0.25" r="75" customHeight="1" ht="17.25">
      <c r="A75" s="12"/>
      <c r="B75" s="126"/>
      <c r="C75" s="126"/>
      <c r="D75" s="74"/>
      <c r="E75" s="74"/>
      <c r="F75" s="127"/>
      <c r="G75" s="128"/>
      <c r="H75" s="128"/>
      <c r="I75" s="128"/>
      <c r="J75" s="37"/>
      <c r="K75" s="37"/>
      <c r="L75" s="37"/>
      <c r="M75" s="37"/>
      <c r="N75" s="37"/>
    </row>
    <row x14ac:dyDescent="0.25" r="76" customHeight="1" ht="49.5" customFormat="1" s="24">
      <c r="A76" s="176" t="s">
        <v>111</v>
      </c>
      <c r="B76" s="177" t="s">
        <v>112</v>
      </c>
      <c r="C76" s="177" t="s">
        <v>113</v>
      </c>
      <c r="D76" s="177" t="s">
        <v>114</v>
      </c>
      <c r="E76" s="177" t="s">
        <v>115</v>
      </c>
      <c r="F76" s="132"/>
      <c r="G76" s="133"/>
      <c r="H76" s="133"/>
      <c r="I76" s="133"/>
      <c r="J76" s="52"/>
      <c r="K76" s="134"/>
      <c r="L76" s="134"/>
      <c r="M76" s="134"/>
      <c r="N76" s="134"/>
    </row>
    <row x14ac:dyDescent="0.25" r="77" customHeight="1" ht="17.25">
      <c r="A77" s="178" t="s">
        <v>116</v>
      </c>
      <c r="B77" s="179"/>
      <c r="C77" s="180"/>
      <c r="D77" s="181"/>
      <c r="E77" s="182"/>
      <c r="F77" s="127"/>
      <c r="G77" s="128"/>
      <c r="H77" s="128"/>
      <c r="I77" s="128"/>
      <c r="J77" s="37"/>
      <c r="K77" s="37"/>
      <c r="L77" s="37"/>
      <c r="M77" s="37"/>
      <c r="N77" s="37"/>
    </row>
    <row x14ac:dyDescent="0.25" r="78" customHeight="1" ht="17.25">
      <c r="A78" s="73" t="s">
        <v>117</v>
      </c>
      <c r="B78" s="183">
        <v>0.0825</v>
      </c>
      <c r="C78" s="183">
        <v>0.023</v>
      </c>
      <c r="D78" s="74">
        <f>B78*C78</f>
      </c>
      <c r="E78" s="184" t="s">
        <v>118</v>
      </c>
      <c r="F78" s="143">
        <f>SUM(C78:C83)=100%</f>
      </c>
      <c r="G78" s="128"/>
      <c r="H78" s="128"/>
      <c r="I78" s="128"/>
      <c r="J78" s="37"/>
      <c r="K78" s="37"/>
      <c r="L78" s="37"/>
      <c r="M78" s="37"/>
      <c r="N78" s="37"/>
    </row>
    <row x14ac:dyDescent="0.25" r="79" customHeight="1" ht="17.25">
      <c r="A79" s="73" t="s">
        <v>119</v>
      </c>
      <c r="B79" s="183">
        <v>0.111</v>
      </c>
      <c r="C79" s="183">
        <v>0.34</v>
      </c>
      <c r="D79" s="74">
        <f>B79*C79</f>
      </c>
      <c r="E79" s="74">
        <f>SUM(D78:D83)</f>
      </c>
      <c r="F79" s="143">
        <f>SUM(C78:C83)</f>
      </c>
      <c r="G79" s="128"/>
      <c r="H79" s="128"/>
      <c r="I79" s="128"/>
      <c r="J79" s="37"/>
      <c r="K79" s="37"/>
      <c r="L79" s="37"/>
      <c r="M79" s="37"/>
      <c r="N79" s="37"/>
    </row>
    <row x14ac:dyDescent="0.25" r="80" customHeight="1" ht="17.25">
      <c r="A80" s="73" t="s">
        <v>120</v>
      </c>
      <c r="B80" s="183">
        <v>0.067</v>
      </c>
      <c r="C80" s="183">
        <v>0.307</v>
      </c>
      <c r="D80" s="74">
        <f>B80*C80</f>
      </c>
      <c r="E80" s="74"/>
      <c r="F80" s="143"/>
      <c r="G80" s="128"/>
      <c r="H80" s="128"/>
      <c r="I80" s="128"/>
      <c r="J80" s="37"/>
      <c r="K80" s="37"/>
      <c r="L80" s="37"/>
      <c r="M80" s="37"/>
      <c r="N80" s="37"/>
    </row>
    <row x14ac:dyDescent="0.25" r="81" customHeight="1" ht="17.25">
      <c r="A81" s="73" t="s">
        <v>121</v>
      </c>
      <c r="B81" s="183">
        <v>0.155</v>
      </c>
      <c r="C81" s="183">
        <v>0.085</v>
      </c>
      <c r="D81" s="74">
        <f>B81*C81</f>
      </c>
      <c r="E81" s="74"/>
      <c r="F81" s="143"/>
      <c r="G81" s="128"/>
      <c r="H81" s="128"/>
      <c r="I81" s="128"/>
      <c r="J81" s="37"/>
      <c r="K81" s="37"/>
      <c r="L81" s="37"/>
      <c r="M81" s="37"/>
      <c r="N81" s="37"/>
    </row>
    <row x14ac:dyDescent="0.25" r="82" customHeight="1" ht="17.25">
      <c r="A82" s="73" t="s">
        <v>122</v>
      </c>
      <c r="B82" s="183">
        <v>0.619</v>
      </c>
      <c r="C82" s="183">
        <v>0.236</v>
      </c>
      <c r="D82" s="74">
        <f>B82*C82</f>
      </c>
      <c r="E82" s="74"/>
      <c r="F82" s="143"/>
      <c r="G82" s="128"/>
      <c r="H82" s="128"/>
      <c r="I82" s="128"/>
      <c r="J82" s="37"/>
      <c r="K82" s="37"/>
      <c r="L82" s="37"/>
      <c r="M82" s="37"/>
      <c r="N82" s="37"/>
    </row>
    <row x14ac:dyDescent="0.25" r="83" customHeight="1" ht="17.25">
      <c r="A83" s="73" t="s">
        <v>123</v>
      </c>
      <c r="B83" s="183">
        <v>0.11</v>
      </c>
      <c r="C83" s="183">
        <v>0.009</v>
      </c>
      <c r="D83" s="74">
        <f>B83*C83</f>
      </c>
      <c r="E83" s="74"/>
      <c r="F83" s="143"/>
      <c r="G83" s="128"/>
      <c r="H83" s="128"/>
      <c r="I83" s="128"/>
      <c r="J83" s="37"/>
      <c r="K83" s="37"/>
      <c r="L83" s="37"/>
      <c r="M83" s="37"/>
      <c r="N83" s="37"/>
    </row>
    <row x14ac:dyDescent="0.25" r="84" customHeight="1" ht="17.25">
      <c r="A84" s="185" t="s">
        <v>124</v>
      </c>
      <c r="B84" s="186">
        <v>0.357</v>
      </c>
      <c r="C84" s="186">
        <v>0.529</v>
      </c>
      <c r="D84" s="187"/>
      <c r="E84" s="74"/>
      <c r="F84" s="143"/>
      <c r="G84" s="128"/>
      <c r="H84" s="128"/>
      <c r="I84" s="128"/>
      <c r="J84" s="37"/>
      <c r="K84" s="37"/>
      <c r="L84" s="37"/>
      <c r="M84" s="37"/>
      <c r="N84" s="37"/>
    </row>
    <row x14ac:dyDescent="0.25" r="85" customHeight="1" ht="17.25">
      <c r="A85" s="178" t="s">
        <v>125</v>
      </c>
      <c r="B85" s="179"/>
      <c r="C85" s="188"/>
      <c r="D85" s="74"/>
      <c r="E85" s="74"/>
      <c r="F85" s="143"/>
      <c r="G85" s="128"/>
      <c r="H85" s="128"/>
      <c r="I85" s="128"/>
      <c r="J85" s="37"/>
      <c r="K85" s="37"/>
      <c r="L85" s="37"/>
      <c r="M85" s="37"/>
      <c r="N85" s="37"/>
    </row>
    <row x14ac:dyDescent="0.25" r="86" customHeight="1" ht="17.25">
      <c r="A86" s="73" t="s">
        <v>117</v>
      </c>
      <c r="B86" s="183">
        <v>0.12</v>
      </c>
      <c r="C86" s="183">
        <v>0.028</v>
      </c>
      <c r="D86" s="74">
        <f>B86*C86</f>
      </c>
      <c r="E86" s="184" t="s">
        <v>118</v>
      </c>
      <c r="F86" s="143">
        <f>SUM(C86:C91)=100%</f>
      </c>
      <c r="G86" s="128"/>
      <c r="H86" s="128"/>
      <c r="I86" s="128"/>
      <c r="J86" s="37"/>
      <c r="K86" s="37"/>
      <c r="L86" s="37"/>
      <c r="M86" s="37"/>
      <c r="N86" s="37"/>
    </row>
    <row x14ac:dyDescent="0.25" r="87" customHeight="1" ht="17.25">
      <c r="A87" s="73" t="s">
        <v>119</v>
      </c>
      <c r="B87" s="183">
        <v>0.08</v>
      </c>
      <c r="C87" s="183">
        <v>0.2</v>
      </c>
      <c r="D87" s="74">
        <f>B87*C87</f>
      </c>
      <c r="E87" s="74">
        <f>SUM(D86:D91)</f>
      </c>
      <c r="F87" s="143">
        <f>SUM(C86:C91)</f>
      </c>
      <c r="G87" s="128"/>
      <c r="H87" s="128"/>
      <c r="I87" s="128"/>
      <c r="J87" s="37"/>
      <c r="K87" s="37"/>
      <c r="L87" s="37"/>
      <c r="M87" s="37"/>
      <c r="N87" s="37"/>
    </row>
    <row x14ac:dyDescent="0.25" r="88" customHeight="1" ht="17.25">
      <c r="A88" s="73" t="s">
        <v>120</v>
      </c>
      <c r="B88" s="183">
        <v>0.3</v>
      </c>
      <c r="C88" s="183">
        <v>0.328</v>
      </c>
      <c r="D88" s="74">
        <f>B88*C88</f>
      </c>
      <c r="E88" s="74"/>
      <c r="F88" s="143"/>
      <c r="G88" s="128"/>
      <c r="H88" s="128"/>
      <c r="I88" s="128"/>
      <c r="J88" s="37"/>
      <c r="K88" s="37"/>
      <c r="L88" s="37"/>
      <c r="M88" s="37"/>
      <c r="N88" s="37"/>
    </row>
    <row x14ac:dyDescent="0.25" r="89" customHeight="1" ht="17.25">
      <c r="A89" s="73" t="s">
        <v>121</v>
      </c>
      <c r="B89" s="183">
        <v>0.07</v>
      </c>
      <c r="C89" s="183">
        <v>0.066</v>
      </c>
      <c r="D89" s="74">
        <f>B89*C89</f>
      </c>
      <c r="E89" s="74"/>
      <c r="F89" s="143"/>
      <c r="G89" s="128"/>
      <c r="H89" s="128"/>
      <c r="I89" s="128"/>
      <c r="J89" s="37"/>
      <c r="K89" s="37"/>
      <c r="L89" s="37"/>
      <c r="M89" s="37"/>
      <c r="N89" s="37"/>
    </row>
    <row x14ac:dyDescent="0.25" r="90" customHeight="1" ht="17.25">
      <c r="A90" s="73" t="s">
        <v>122</v>
      </c>
      <c r="B90" s="183">
        <v>0.696</v>
      </c>
      <c r="C90" s="183">
        <v>0.378</v>
      </c>
      <c r="D90" s="74">
        <f>B90*C90</f>
      </c>
      <c r="E90" s="74"/>
      <c r="F90" s="143"/>
      <c r="G90" s="128"/>
      <c r="H90" s="128"/>
      <c r="I90" s="128"/>
      <c r="J90" s="37"/>
      <c r="K90" s="37"/>
      <c r="L90" s="37"/>
      <c r="M90" s="37"/>
      <c r="N90" s="37"/>
    </row>
    <row x14ac:dyDescent="0.25" r="91" customHeight="1" ht="17.25">
      <c r="A91" s="73" t="s">
        <v>123</v>
      </c>
      <c r="B91" s="183">
        <v>0.206</v>
      </c>
      <c r="C91" s="183">
        <v>0</v>
      </c>
      <c r="D91" s="74">
        <f>B91*C91</f>
      </c>
      <c r="E91" s="74"/>
      <c r="F91" s="143"/>
      <c r="G91" s="128"/>
      <c r="H91" s="128"/>
      <c r="I91" s="128"/>
      <c r="J91" s="37"/>
      <c r="K91" s="37"/>
      <c r="L91" s="37"/>
      <c r="M91" s="37"/>
      <c r="N91" s="37"/>
    </row>
    <row x14ac:dyDescent="0.25" r="92" customHeight="1" ht="17.25">
      <c r="A92" s="185" t="s">
        <v>124</v>
      </c>
      <c r="B92" s="186">
        <v>0.632</v>
      </c>
      <c r="C92" s="186">
        <v>0.521</v>
      </c>
      <c r="D92" s="187"/>
      <c r="E92" s="74"/>
      <c r="F92" s="143"/>
      <c r="G92" s="128"/>
      <c r="H92" s="128"/>
      <c r="I92" s="128"/>
      <c r="J92" s="37"/>
      <c r="K92" s="37"/>
      <c r="L92" s="37"/>
      <c r="M92" s="37"/>
      <c r="N92" s="37"/>
    </row>
    <row x14ac:dyDescent="0.25" r="93" customHeight="1" ht="17.25">
      <c r="A93" s="178" t="s">
        <v>126</v>
      </c>
      <c r="B93" s="179"/>
      <c r="C93" s="179"/>
      <c r="D93" s="74"/>
      <c r="E93" s="74"/>
      <c r="F93" s="143"/>
      <c r="G93" s="128"/>
      <c r="H93" s="128"/>
      <c r="I93" s="128"/>
      <c r="J93" s="37"/>
      <c r="K93" s="37"/>
      <c r="L93" s="37"/>
      <c r="M93" s="37"/>
      <c r="N93" s="37"/>
    </row>
    <row x14ac:dyDescent="0.25" r="94" customHeight="1" ht="17.25">
      <c r="A94" s="73" t="s">
        <v>120</v>
      </c>
      <c r="B94" s="183">
        <v>0.667</v>
      </c>
      <c r="C94" s="183">
        <v>0.286</v>
      </c>
      <c r="D94" s="74">
        <f>B94*C94</f>
      </c>
      <c r="E94" s="184" t="s">
        <v>118</v>
      </c>
      <c r="F94" s="143">
        <f>SUM(C94:C97)=100%</f>
      </c>
      <c r="G94" s="128"/>
      <c r="H94" s="128"/>
      <c r="I94" s="128"/>
      <c r="J94" s="37"/>
      <c r="K94" s="37"/>
      <c r="L94" s="37"/>
      <c r="M94" s="37"/>
      <c r="N94" s="37"/>
    </row>
    <row x14ac:dyDescent="0.25" r="95" customHeight="1" ht="17.25">
      <c r="A95" s="73" t="s">
        <v>121</v>
      </c>
      <c r="B95" s="183">
        <v>0.269</v>
      </c>
      <c r="C95" s="183">
        <v>0.007</v>
      </c>
      <c r="D95" s="74">
        <f>B95*C95</f>
      </c>
      <c r="E95" s="74">
        <f>SUM(D94:D97)</f>
      </c>
      <c r="F95" s="143">
        <f>SUM(C94:C97)</f>
      </c>
      <c r="G95" s="128"/>
      <c r="H95" s="128"/>
      <c r="I95" s="128"/>
      <c r="J95" s="37"/>
      <c r="K95" s="37"/>
      <c r="L95" s="37"/>
      <c r="M95" s="37"/>
      <c r="N95" s="37"/>
    </row>
    <row x14ac:dyDescent="0.25" r="96" customHeight="1" ht="17.25">
      <c r="A96" s="73" t="s">
        <v>122</v>
      </c>
      <c r="B96" s="183">
        <v>0.862</v>
      </c>
      <c r="C96" s="183">
        <v>0.671</v>
      </c>
      <c r="D96" s="74">
        <f>B96*C96</f>
      </c>
      <c r="E96" s="74"/>
      <c r="F96" s="127"/>
      <c r="G96" s="128"/>
      <c r="H96" s="128"/>
      <c r="I96" s="128"/>
      <c r="J96" s="37"/>
      <c r="K96" s="37"/>
      <c r="L96" s="37"/>
      <c r="M96" s="37"/>
      <c r="N96" s="37"/>
    </row>
    <row x14ac:dyDescent="0.25" r="97" customHeight="1" ht="17.25">
      <c r="A97" s="73" t="s">
        <v>123</v>
      </c>
      <c r="B97" s="183">
        <v>0.687</v>
      </c>
      <c r="C97" s="183">
        <v>0.036</v>
      </c>
      <c r="D97" s="74">
        <f>B97*C97</f>
      </c>
      <c r="E97" s="74"/>
      <c r="F97" s="127"/>
      <c r="G97" s="128"/>
      <c r="H97" s="128"/>
      <c r="I97" s="128"/>
      <c r="J97" s="37"/>
      <c r="K97" s="37"/>
      <c r="L97" s="37"/>
      <c r="M97" s="37"/>
      <c r="N97" s="37"/>
    </row>
    <row x14ac:dyDescent="0.25" r="98" customHeight="1" ht="17.25">
      <c r="A98" s="185" t="s">
        <v>124</v>
      </c>
      <c r="B98" s="186">
        <v>0.872</v>
      </c>
      <c r="C98" s="186">
        <v>0.624</v>
      </c>
      <c r="D98" s="187"/>
      <c r="E98" s="74"/>
      <c r="F98" s="127"/>
      <c r="G98" s="128"/>
      <c r="H98" s="128"/>
      <c r="I98" s="128"/>
      <c r="J98" s="37"/>
      <c r="K98" s="37"/>
      <c r="L98" s="37"/>
      <c r="M98" s="37"/>
      <c r="N98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"/>
  <sheetViews>
    <sheetView workbookViewId="0"/>
  </sheetViews>
  <sheetFormatPr defaultRowHeight="15" x14ac:dyDescent="0.25"/>
  <cols>
    <col min="1" max="1" style="82" width="27.862142857142857" customWidth="1" bestFit="1"/>
    <col min="2" max="2" style="120" width="13.43357142857143" customWidth="1" bestFit="1"/>
    <col min="3" max="3" style="120" width="13.43357142857143" customWidth="1" bestFit="1"/>
    <col min="4" max="4" style="120" width="13.43357142857143" customWidth="1" bestFit="1"/>
    <col min="5" max="5" style="120" width="30.14785714285714" customWidth="1" bestFit="1"/>
    <col min="6" max="6" style="120" width="13.43357142857143" customWidth="1" bestFit="1"/>
    <col min="7" max="7" style="120" width="13.43357142857143" customWidth="1" bestFit="1"/>
    <col min="8" max="8" style="120" width="12.43357142857143" customWidth="1" bestFit="1"/>
    <col min="9" max="9" style="120" width="12.43357142857143" customWidth="1" bestFit="1"/>
    <col min="10" max="10" style="85" width="12.43357142857143" customWidth="1" bestFit="1"/>
    <col min="11" max="11" style="30" width="12.43357142857143" customWidth="1" bestFit="1"/>
    <col min="12" max="12" style="30" width="12.43357142857143" customWidth="1" bestFit="1"/>
    <col min="13" max="13" style="30" width="12.43357142857143" customWidth="1" bestFit="1"/>
    <col min="14" max="14" style="30" width="12.43357142857143" customWidth="1" bestFit="1"/>
  </cols>
  <sheetData>
    <row x14ac:dyDescent="0.25" r="1" customHeight="1" ht="17.25">
      <c r="A1" s="96" t="s">
        <v>62</v>
      </c>
      <c r="B1" s="97" t="s">
        <v>5</v>
      </c>
      <c r="C1" s="98" t="s">
        <v>6</v>
      </c>
      <c r="D1" s="99" t="s">
        <v>8</v>
      </c>
      <c r="E1" s="99" t="s">
        <v>7</v>
      </c>
      <c r="F1" s="98" t="s">
        <v>9</v>
      </c>
      <c r="G1" s="99" t="s">
        <v>10</v>
      </c>
      <c r="H1" s="99" t="s">
        <v>11</v>
      </c>
      <c r="I1" s="100" t="s">
        <v>63</v>
      </c>
      <c r="J1" s="73"/>
      <c r="K1" s="12"/>
      <c r="L1" s="12"/>
      <c r="M1" s="12"/>
      <c r="N1" s="12"/>
    </row>
    <row x14ac:dyDescent="0.25" r="2" customHeight="1" ht="17.25">
      <c r="A2" s="4" t="s">
        <v>5</v>
      </c>
      <c r="B2" s="101">
        <f>1-C2-G2-F2-H2</f>
      </c>
      <c r="C2" s="102">
        <f>'FinalTransition-Control'!B12</f>
      </c>
      <c r="D2" s="40">
        <v>0</v>
      </c>
      <c r="E2" s="40">
        <v>0</v>
      </c>
      <c r="F2" s="103">
        <f>'FinalTransition-Control'!B13</f>
      </c>
      <c r="G2" s="101">
        <f>'FinalTransition-Control'!B14</f>
      </c>
      <c r="H2" s="101">
        <f>'FinalTransition-Control'!B15</f>
      </c>
      <c r="I2" s="104">
        <f>SUM(B2:H2)=1</f>
      </c>
      <c r="J2" s="105" t="s">
        <v>64</v>
      </c>
      <c r="K2" s="12"/>
      <c r="L2" s="12"/>
      <c r="M2" s="12"/>
      <c r="N2" s="12"/>
    </row>
    <row x14ac:dyDescent="0.25" r="3" customHeight="1" ht="17.25">
      <c r="A3" s="106" t="s">
        <v>6</v>
      </c>
      <c r="B3" s="107">
        <v>0</v>
      </c>
      <c r="C3" s="107">
        <v>0</v>
      </c>
      <c r="D3" s="108">
        <f>1-E3</f>
      </c>
      <c r="E3" s="109">
        <f>'FinalTransition-Control'!D34</f>
      </c>
      <c r="F3" s="107">
        <v>0</v>
      </c>
      <c r="G3" s="109">
        <f>'FinalTransition-Control'!D35</f>
      </c>
      <c r="H3" s="107">
        <v>0</v>
      </c>
      <c r="I3" s="104">
        <f>SUM(B3:H3)=1</f>
      </c>
      <c r="J3" s="110"/>
      <c r="K3" s="110"/>
      <c r="L3" s="110"/>
      <c r="M3" s="110"/>
      <c r="N3" s="110"/>
    </row>
    <row x14ac:dyDescent="0.25" r="4" customHeight="1" ht="17.25">
      <c r="A4" s="106" t="s">
        <v>8</v>
      </c>
      <c r="B4" s="107">
        <v>0</v>
      </c>
      <c r="C4" s="107">
        <v>0</v>
      </c>
      <c r="D4" s="111">
        <f>'FinalTransition-Control'!D60</f>
      </c>
      <c r="E4" s="107">
        <v>0</v>
      </c>
      <c r="F4" s="107">
        <v>0</v>
      </c>
      <c r="G4" s="111">
        <f>'FinalTransition-Control'!D61</f>
      </c>
      <c r="H4" s="107">
        <v>0</v>
      </c>
      <c r="I4" s="104">
        <f>SUM(B4:H4)=1</f>
      </c>
      <c r="J4" s="112"/>
      <c r="K4" s="110"/>
      <c r="L4" s="110"/>
      <c r="M4" s="110"/>
      <c r="N4" s="110"/>
    </row>
    <row x14ac:dyDescent="0.25" r="5" customHeight="1" ht="17.25">
      <c r="A5" s="106" t="s">
        <v>7</v>
      </c>
      <c r="B5" s="107">
        <v>0</v>
      </c>
      <c r="C5" s="109">
        <f>'FinalTransition-Control'!D51</f>
      </c>
      <c r="D5" s="107">
        <v>0</v>
      </c>
      <c r="E5" s="109">
        <f>'FinalTransition-Control'!D49</f>
      </c>
      <c r="F5" s="107">
        <v>0</v>
      </c>
      <c r="G5" s="108">
        <f>'FinalTransition-Control'!D50</f>
      </c>
      <c r="H5" s="107">
        <v>0</v>
      </c>
      <c r="I5" s="104">
        <f>SUM(B5:H5)=1</f>
      </c>
      <c r="J5" s="112" t="s">
        <v>65</v>
      </c>
      <c r="K5" s="110"/>
      <c r="L5" s="110"/>
      <c r="M5" s="110"/>
      <c r="N5" s="110"/>
    </row>
    <row x14ac:dyDescent="0.25" r="6" customHeight="1" ht="17.25">
      <c r="A6" s="113" t="s">
        <v>9</v>
      </c>
      <c r="B6" s="101">
        <f>1-C6-G6-H6</f>
      </c>
      <c r="C6" s="101">
        <f>C2</f>
      </c>
      <c r="D6" s="114">
        <v>0</v>
      </c>
      <c r="E6" s="114">
        <v>0</v>
      </c>
      <c r="F6" s="115">
        <v>0</v>
      </c>
      <c r="G6" s="101">
        <f>G2</f>
      </c>
      <c r="H6" s="101">
        <f>H2</f>
      </c>
      <c r="I6" s="104">
        <f>SUM(B6:H6)=1</f>
      </c>
      <c r="J6" s="116"/>
      <c r="K6" s="116"/>
      <c r="L6" s="116"/>
      <c r="M6" s="116"/>
      <c r="N6" s="116"/>
    </row>
    <row x14ac:dyDescent="0.25" r="7" customHeight="1" ht="17.25">
      <c r="A7" s="113" t="s">
        <v>10</v>
      </c>
      <c r="B7" s="114">
        <v>0</v>
      </c>
      <c r="C7" s="114">
        <v>0</v>
      </c>
      <c r="D7" s="114">
        <v>0</v>
      </c>
      <c r="E7" s="114">
        <v>0</v>
      </c>
      <c r="F7" s="114">
        <v>0</v>
      </c>
      <c r="G7" s="117">
        <v>1</v>
      </c>
      <c r="H7" s="114">
        <v>0</v>
      </c>
      <c r="I7" s="104">
        <f>SUM(B7:H7)=1</f>
      </c>
      <c r="J7" s="116"/>
      <c r="K7" s="116"/>
      <c r="L7" s="116"/>
      <c r="M7" s="116"/>
      <c r="N7" s="116"/>
    </row>
    <row x14ac:dyDescent="0.25" r="8" customHeight="1" ht="17.25">
      <c r="A8" s="113" t="s">
        <v>11</v>
      </c>
      <c r="B8" s="115">
        <v>0</v>
      </c>
      <c r="C8" s="115">
        <v>0</v>
      </c>
      <c r="D8" s="114">
        <v>0</v>
      </c>
      <c r="E8" s="114">
        <v>0</v>
      </c>
      <c r="F8" s="114">
        <v>0</v>
      </c>
      <c r="G8" s="114">
        <v>0</v>
      </c>
      <c r="H8" s="117">
        <v>1</v>
      </c>
      <c r="I8" s="104">
        <f>SUM(B8:H8)=1</f>
      </c>
      <c r="J8" s="118" t="s">
        <v>66</v>
      </c>
      <c r="K8" s="119"/>
      <c r="L8" s="119"/>
      <c r="M8" s="119"/>
      <c r="N8" s="1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4"/>
  <sheetViews>
    <sheetView workbookViewId="0"/>
  </sheetViews>
  <sheetFormatPr defaultRowHeight="15" x14ac:dyDescent="0.25"/>
  <cols>
    <col min="1" max="1" style="94" width="8.719285714285713" customWidth="1" bestFit="1"/>
    <col min="2" max="2" style="95" width="20.719285714285714" customWidth="1" bestFit="1"/>
    <col min="3" max="3" style="95" width="30.290714285714284" customWidth="1" bestFit="1"/>
    <col min="4" max="4" style="41" width="12.43357142857143" customWidth="1" bestFit="1"/>
  </cols>
  <sheetData>
    <row x14ac:dyDescent="0.25" r="1" customHeight="1" ht="36.75" customFormat="1" s="24">
      <c r="A1" s="89" t="s">
        <v>35</v>
      </c>
      <c r="B1" s="90" t="s">
        <v>59</v>
      </c>
      <c r="C1" s="91" t="s">
        <v>60</v>
      </c>
      <c r="D1" s="52"/>
    </row>
    <row x14ac:dyDescent="0.25" r="2" customHeight="1" ht="17.25">
      <c r="A2" s="11">
        <v>18</v>
      </c>
      <c r="B2" s="92">
        <v>0.000759</v>
      </c>
      <c r="C2" s="93">
        <f>'FinalTransition-Control'!G2</f>
      </c>
      <c r="D2" s="37" t="s">
        <v>61</v>
      </c>
    </row>
    <row x14ac:dyDescent="0.25" r="3" customHeight="1" ht="17.25">
      <c r="A3" s="11">
        <v>19</v>
      </c>
      <c r="B3" s="92">
        <v>0.0008655000000000001</v>
      </c>
      <c r="C3" s="93">
        <f>C2+(B3-B2)</f>
      </c>
      <c r="D3" s="37"/>
    </row>
    <row x14ac:dyDescent="0.25" r="4" customHeight="1" ht="17.25">
      <c r="A4" s="11">
        <v>20</v>
      </c>
      <c r="B4" s="92">
        <v>0.0009400000000000001</v>
      </c>
      <c r="C4" s="93">
        <f>C3+(B4-B3)</f>
      </c>
      <c r="D4" s="37"/>
    </row>
    <row x14ac:dyDescent="0.25" r="5" customHeight="1" ht="17.25">
      <c r="A5" s="11">
        <v>21</v>
      </c>
      <c r="B5" s="92">
        <v>0.001022</v>
      </c>
      <c r="C5" s="93">
        <f>C4+(B5-B4)</f>
      </c>
      <c r="D5" s="37"/>
    </row>
    <row x14ac:dyDescent="0.25" r="6" customHeight="1" ht="17.25">
      <c r="A6" s="11">
        <v>22</v>
      </c>
      <c r="B6" s="92">
        <v>0.0011075</v>
      </c>
      <c r="C6" s="93">
        <f>C5+(B6-B5)</f>
      </c>
      <c r="D6" s="37"/>
    </row>
    <row x14ac:dyDescent="0.25" r="7" customHeight="1" ht="17.25">
      <c r="A7" s="11">
        <v>23</v>
      </c>
      <c r="B7" s="92">
        <v>0.00119</v>
      </c>
      <c r="C7" s="93">
        <f>C6+(B7-B6)</f>
      </c>
      <c r="D7" s="37"/>
    </row>
    <row x14ac:dyDescent="0.25" r="8" customHeight="1" ht="17.25">
      <c r="A8" s="11">
        <v>24</v>
      </c>
      <c r="B8" s="92">
        <v>0.0012785000000000001</v>
      </c>
      <c r="C8" s="93">
        <f>C7+(B8-B7)</f>
      </c>
      <c r="D8" s="37"/>
    </row>
    <row x14ac:dyDescent="0.25" r="9" customHeight="1" ht="17.25">
      <c r="A9" s="11">
        <v>25</v>
      </c>
      <c r="B9" s="92">
        <v>0.001369</v>
      </c>
      <c r="C9" s="93">
        <f>C8+(B9-B8)</f>
      </c>
      <c r="D9" s="37"/>
    </row>
    <row x14ac:dyDescent="0.25" r="10" customHeight="1" ht="17.25">
      <c r="A10" s="11">
        <v>26</v>
      </c>
      <c r="B10" s="92">
        <v>0.0014565000000000001</v>
      </c>
      <c r="C10" s="93">
        <f>C9+(B10-B9)</f>
      </c>
      <c r="D10" s="37"/>
    </row>
    <row x14ac:dyDescent="0.25" r="11" customHeight="1" ht="17.25">
      <c r="A11" s="11">
        <v>27</v>
      </c>
      <c r="B11" s="92">
        <v>0.0015455</v>
      </c>
      <c r="C11" s="93">
        <f>C10+(B11-B10)</f>
      </c>
      <c r="D11" s="37"/>
    </row>
    <row x14ac:dyDescent="0.25" r="12" customHeight="1" ht="17.25">
      <c r="A12" s="11">
        <v>28</v>
      </c>
      <c r="B12" s="92">
        <v>0.001641</v>
      </c>
      <c r="C12" s="93">
        <f>C11+(B12-B11)</f>
      </c>
      <c r="D12" s="37"/>
    </row>
    <row x14ac:dyDescent="0.25" r="13" customHeight="1" ht="17.25">
      <c r="A13" s="11">
        <v>29</v>
      </c>
      <c r="B13" s="92">
        <v>0.001741</v>
      </c>
      <c r="C13" s="93">
        <f>C12+(B13-B12)</f>
      </c>
      <c r="D13" s="37"/>
    </row>
    <row x14ac:dyDescent="0.25" r="14" customHeight="1" ht="17.25">
      <c r="A14" s="11">
        <v>30</v>
      </c>
      <c r="B14" s="92">
        <v>0.001839</v>
      </c>
      <c r="C14" s="93">
        <f>C13+(B14-B13)</f>
      </c>
      <c r="D14" s="37"/>
    </row>
    <row x14ac:dyDescent="0.25" r="15" customHeight="1" ht="17.25">
      <c r="A15" s="11">
        <v>31</v>
      </c>
      <c r="B15" s="92">
        <v>0.0019375</v>
      </c>
      <c r="C15" s="93">
        <f>C14+(B15-B14)</f>
      </c>
      <c r="D15" s="37"/>
    </row>
    <row x14ac:dyDescent="0.25" r="16" customHeight="1" ht="17.25">
      <c r="A16" s="11">
        <v>32</v>
      </c>
      <c r="B16" s="92">
        <v>0.002038</v>
      </c>
      <c r="C16" s="93">
        <f>C15+(B16-B15)</f>
      </c>
      <c r="D16" s="37"/>
    </row>
    <row x14ac:dyDescent="0.25" r="17" customHeight="1" ht="17.25">
      <c r="A17" s="11">
        <v>33</v>
      </c>
      <c r="B17" s="92">
        <v>0.0021319999999999998</v>
      </c>
      <c r="C17" s="93">
        <f>C16+(B17-B16)</f>
      </c>
      <c r="D17" s="37"/>
    </row>
    <row x14ac:dyDescent="0.25" r="18" customHeight="1" ht="17.25">
      <c r="A18" s="11">
        <v>34</v>
      </c>
      <c r="B18" s="92">
        <v>0.0022195</v>
      </c>
      <c r="C18" s="93">
        <f>C17+(B18-B17)</f>
      </c>
      <c r="D18" s="37"/>
    </row>
    <row x14ac:dyDescent="0.25" r="19" customHeight="1" ht="17.25">
      <c r="A19" s="11">
        <v>35</v>
      </c>
      <c r="B19" s="92">
        <v>0.002309</v>
      </c>
      <c r="C19" s="93">
        <f>C18+(B19-B18)</f>
      </c>
      <c r="D19" s="37"/>
    </row>
    <row x14ac:dyDescent="0.25" r="20" customHeight="1" ht="17.25">
      <c r="A20" s="11">
        <v>36</v>
      </c>
      <c r="B20" s="92">
        <v>0.0024005</v>
      </c>
      <c r="C20" s="93">
        <f>C19+(B20-B19)</f>
      </c>
      <c r="D20" s="37"/>
    </row>
    <row x14ac:dyDescent="0.25" r="21" customHeight="1" ht="17.25">
      <c r="A21" s="11">
        <v>37</v>
      </c>
      <c r="B21" s="92">
        <v>0.002507</v>
      </c>
      <c r="C21" s="93">
        <f>C20+(B21-B20)</f>
      </c>
      <c r="D21" s="37"/>
    </row>
    <row x14ac:dyDescent="0.25" r="22" customHeight="1" ht="17.25">
      <c r="A22" s="11">
        <v>38</v>
      </c>
      <c r="B22" s="92">
        <v>0.002634</v>
      </c>
      <c r="C22" s="93">
        <f>C21+(B22-B21)</f>
      </c>
      <c r="D22" s="37"/>
    </row>
    <row x14ac:dyDescent="0.25" r="23" customHeight="1" ht="17.25">
      <c r="A23" s="11">
        <v>39</v>
      </c>
      <c r="B23" s="92">
        <v>0.002774</v>
      </c>
      <c r="C23" s="93">
        <f>C22+(B23-B22)</f>
      </c>
      <c r="D23" s="37"/>
    </row>
    <row x14ac:dyDescent="0.25" r="24" customHeight="1" ht="17.25">
      <c r="A24" s="11">
        <v>40</v>
      </c>
      <c r="B24" s="92">
        <v>0.0029230000000000003</v>
      </c>
      <c r="C24" s="93">
        <f>C23+(B24-B23)</f>
      </c>
      <c r="D24" s="37"/>
    </row>
    <row x14ac:dyDescent="0.25" r="25" customHeight="1" ht="17.25">
      <c r="A25" s="11">
        <v>41</v>
      </c>
      <c r="B25" s="92">
        <v>0.00308</v>
      </c>
      <c r="C25" s="93">
        <f>C24+(B25-B24)</f>
      </c>
      <c r="D25" s="37"/>
    </row>
    <row x14ac:dyDescent="0.25" r="26" customHeight="1" ht="17.25">
      <c r="A26" s="11">
        <v>42</v>
      </c>
      <c r="B26" s="92">
        <v>0.0032475</v>
      </c>
      <c r="C26" s="93">
        <f>C25+(B26-B25)</f>
      </c>
      <c r="D26" s="37"/>
    </row>
    <row x14ac:dyDescent="0.25" r="27" customHeight="1" ht="17.25">
      <c r="A27" s="11" t="s">
        <v>56</v>
      </c>
      <c r="B27" s="92">
        <v>0.0034094999999999998</v>
      </c>
      <c r="C27" s="93">
        <f>C26+(B27-B26)</f>
      </c>
      <c r="D27" s="37"/>
    </row>
    <row x14ac:dyDescent="0.25" r="28" customHeight="1" ht="17.25">
      <c r="A28" s="11">
        <v>44</v>
      </c>
      <c r="B28" s="92">
        <v>0.003581</v>
      </c>
      <c r="C28" s="93">
        <f>C27+(B28-B27)</f>
      </c>
      <c r="D28" s="37"/>
    </row>
    <row x14ac:dyDescent="0.25" r="29" customHeight="1" ht="17.25">
      <c r="A29" s="11">
        <v>45</v>
      </c>
      <c r="B29" s="92">
        <v>0.0037814999999999997</v>
      </c>
      <c r="C29" s="93">
        <f>C28+(B29-B28)</f>
      </c>
      <c r="D29" s="37"/>
    </row>
    <row x14ac:dyDescent="0.25" r="30" customHeight="1" ht="17.25">
      <c r="A30" s="11">
        <v>46</v>
      </c>
      <c r="B30" s="92">
        <v>0.004029</v>
      </c>
      <c r="C30" s="93">
        <f>C29+(B30-B29)</f>
      </c>
      <c r="D30" s="37"/>
    </row>
    <row x14ac:dyDescent="0.25" r="31" customHeight="1" ht="17.25">
      <c r="A31" s="11">
        <v>47</v>
      </c>
      <c r="B31" s="92">
        <v>0.004309</v>
      </c>
      <c r="C31" s="93">
        <f>C30+(B31-B30)</f>
      </c>
      <c r="D31" s="37"/>
    </row>
    <row x14ac:dyDescent="0.25" r="32" customHeight="1" ht="17.25">
      <c r="A32" s="11">
        <v>48</v>
      </c>
      <c r="B32" s="92">
        <v>0.0046315</v>
      </c>
      <c r="C32" s="93">
        <f>C31+(B32-B31)</f>
      </c>
      <c r="D32" s="37"/>
    </row>
    <row x14ac:dyDescent="0.25" r="33" customHeight="1" ht="17.25">
      <c r="A33" s="11">
        <v>49</v>
      </c>
      <c r="B33" s="92">
        <v>0.0049715</v>
      </c>
      <c r="C33" s="93">
        <f>C32+(B33-B32)</f>
      </c>
      <c r="D33" s="37"/>
    </row>
    <row x14ac:dyDescent="0.25" r="34" customHeight="1" ht="17.25">
      <c r="A34" s="11">
        <v>50</v>
      </c>
      <c r="B34" s="92">
        <v>0.005341</v>
      </c>
      <c r="C34" s="93">
        <f>C33+(B34-B33)</f>
      </c>
      <c r="D34" s="37"/>
    </row>
    <row x14ac:dyDescent="0.25" r="35" customHeight="1" ht="17.25">
      <c r="A35" s="11">
        <v>51</v>
      </c>
      <c r="B35" s="92">
        <v>0.0057365</v>
      </c>
      <c r="C35" s="93">
        <f>C34+(B35-B34)</f>
      </c>
      <c r="D35" s="37"/>
    </row>
    <row x14ac:dyDescent="0.25" r="36" customHeight="1" ht="17.25">
      <c r="A36" s="11">
        <v>52</v>
      </c>
      <c r="B36" s="92">
        <v>0.0061849999999999995</v>
      </c>
      <c r="C36" s="93">
        <f>C35+(B36-B35)</f>
      </c>
      <c r="D36" s="37"/>
    </row>
    <row x14ac:dyDescent="0.25" r="37" customHeight="1" ht="17.25">
      <c r="A37" s="11">
        <v>53</v>
      </c>
      <c r="B37" s="92">
        <v>0.006666</v>
      </c>
      <c r="C37" s="93">
        <f>C36+(B37-B36)</f>
      </c>
      <c r="D37" s="37"/>
    </row>
    <row x14ac:dyDescent="0.25" r="38" customHeight="1" ht="17.25">
      <c r="A38" s="11">
        <v>54</v>
      </c>
      <c r="B38" s="92">
        <v>0.0072025</v>
      </c>
      <c r="C38" s="93">
        <f>C37+(B38-B37)</f>
      </c>
      <c r="D38" s="37"/>
    </row>
    <row x14ac:dyDescent="0.25" r="39" customHeight="1" ht="17.25">
      <c r="A39" s="11">
        <v>55</v>
      </c>
      <c r="B39" s="92">
        <v>0.0078005</v>
      </c>
      <c r="C39" s="93">
        <f>C38+(B39-B38)</f>
      </c>
      <c r="D39" s="37"/>
    </row>
    <row x14ac:dyDescent="0.25" r="40" customHeight="1" ht="17.25">
      <c r="A40" s="11">
        <v>56</v>
      </c>
      <c r="B40" s="92">
        <v>0.0084465</v>
      </c>
      <c r="C40" s="93">
        <f>C39+(B40-B39)</f>
      </c>
      <c r="D40" s="37"/>
    </row>
    <row x14ac:dyDescent="0.25" r="41" customHeight="1" ht="17.25">
      <c r="A41" s="11">
        <v>57</v>
      </c>
      <c r="B41" s="92">
        <v>0.0091175</v>
      </c>
      <c r="C41" s="93">
        <f>C40+(B41-B40)</f>
      </c>
      <c r="D41" s="37"/>
    </row>
    <row x14ac:dyDescent="0.25" r="42" customHeight="1" ht="17.25">
      <c r="A42" s="11">
        <v>58</v>
      </c>
      <c r="B42" s="92">
        <v>0.009845</v>
      </c>
      <c r="C42" s="93">
        <f>C41+(B42-B41)</f>
      </c>
      <c r="D42" s="37"/>
    </row>
    <row x14ac:dyDescent="0.25" r="43" customHeight="1" ht="17.25">
      <c r="A43" s="11">
        <v>59</v>
      </c>
      <c r="B43" s="92">
        <v>0.010628499999999999</v>
      </c>
      <c r="C43" s="93">
        <f>C42+(B43-B42)</f>
      </c>
      <c r="D43" s="37"/>
    </row>
    <row x14ac:dyDescent="0.25" r="44" customHeight="1" ht="17.25">
      <c r="A44" s="11">
        <v>60</v>
      </c>
      <c r="B44" s="92">
        <v>0.011477000000000001</v>
      </c>
      <c r="C44" s="93">
        <f>C43+(B44-B43)</f>
      </c>
      <c r="D44" s="37"/>
    </row>
    <row x14ac:dyDescent="0.25" r="45" customHeight="1" ht="17.25">
      <c r="A45" s="11">
        <v>61</v>
      </c>
      <c r="B45" s="92">
        <v>0.012382</v>
      </c>
      <c r="C45" s="93">
        <f>C44+(B45-B44)</f>
      </c>
      <c r="D45" s="37"/>
    </row>
    <row x14ac:dyDescent="0.25" r="46" customHeight="1" ht="17.25">
      <c r="A46" s="11">
        <v>62</v>
      </c>
      <c r="B46" s="92">
        <v>0.0133115</v>
      </c>
      <c r="C46" s="93">
        <f>C45+(B46-B45)</f>
      </c>
      <c r="D46" s="37"/>
    </row>
    <row x14ac:dyDescent="0.25" r="47" customHeight="1" ht="17.25">
      <c r="A47" s="11">
        <v>63</v>
      </c>
      <c r="B47" s="92">
        <v>0.014232999999999999</v>
      </c>
      <c r="C47" s="93">
        <f>C46+(B47-B46)</f>
      </c>
      <c r="D47" s="37"/>
    </row>
    <row x14ac:dyDescent="0.25" r="48" customHeight="1" ht="17.25">
      <c r="A48" s="11">
        <v>64</v>
      </c>
      <c r="B48" s="92">
        <v>0.015154500000000001</v>
      </c>
      <c r="C48" s="93">
        <f>C47+(B48-B47)</f>
      </c>
      <c r="D48" s="37"/>
    </row>
    <row x14ac:dyDescent="0.25" r="49" customHeight="1" ht="17.25">
      <c r="A49" s="11">
        <v>65</v>
      </c>
      <c r="B49" s="92">
        <v>0.016065</v>
      </c>
      <c r="C49" s="93">
        <f>C48+(B49-B48)</f>
      </c>
      <c r="D49" s="37"/>
    </row>
    <row x14ac:dyDescent="0.25" r="50" customHeight="1" ht="17.25">
      <c r="A50" s="11">
        <v>66</v>
      </c>
      <c r="B50" s="92">
        <v>0.017028</v>
      </c>
      <c r="C50" s="93">
        <f>C49+(B50-B49)</f>
      </c>
      <c r="D50" s="37"/>
    </row>
    <row x14ac:dyDescent="0.25" r="51" customHeight="1" ht="17.25">
      <c r="A51" s="11">
        <v>67</v>
      </c>
      <c r="B51" s="92">
        <v>0.0181335</v>
      </c>
      <c r="C51" s="93">
        <f>C50+(B51-B50)</f>
      </c>
      <c r="D51" s="37"/>
    </row>
    <row x14ac:dyDescent="0.25" r="52" customHeight="1" ht="17.25">
      <c r="A52" s="11">
        <v>68</v>
      </c>
      <c r="B52" s="92">
        <v>0.019355</v>
      </c>
      <c r="C52" s="93">
        <f>C51+(B52-B51)</f>
      </c>
      <c r="D52" s="37"/>
    </row>
    <row x14ac:dyDescent="0.25" r="53" customHeight="1" ht="17.25">
      <c r="A53" s="11">
        <v>69</v>
      </c>
      <c r="B53" s="92">
        <v>0.020692500000000003</v>
      </c>
      <c r="C53" s="93">
        <f>C52+(B53-B52)</f>
      </c>
      <c r="D53" s="37"/>
    </row>
    <row x14ac:dyDescent="0.25" r="54" customHeight="1" ht="17.25">
      <c r="A54" s="11">
        <v>70</v>
      </c>
      <c r="B54" s="92">
        <v>0.0221895</v>
      </c>
      <c r="C54" s="93">
        <f>C53+(B54-B53)</f>
      </c>
      <c r="D54" s="37"/>
    </row>
    <row x14ac:dyDescent="0.25" r="55" customHeight="1" ht="17.25">
      <c r="A55" s="11">
        <v>71</v>
      </c>
      <c r="B55" s="92">
        <v>0.023914499999999998</v>
      </c>
      <c r="C55" s="93">
        <f>C54+(B55-B54)</f>
      </c>
      <c r="D55" s="37"/>
    </row>
    <row x14ac:dyDescent="0.25" r="56" customHeight="1" ht="17.25">
      <c r="A56" s="11">
        <v>72</v>
      </c>
      <c r="B56" s="92">
        <v>0.025898499999999998</v>
      </c>
      <c r="C56" s="93">
        <f>C55+(B56-B55)</f>
      </c>
      <c r="D56" s="37"/>
    </row>
    <row x14ac:dyDescent="0.25" r="57" customHeight="1" ht="17.25">
      <c r="A57" s="11">
        <v>73</v>
      </c>
      <c r="B57" s="92">
        <v>0.028187</v>
      </c>
      <c r="C57" s="93">
        <f>C56+(B57-B56)</f>
      </c>
      <c r="D57" s="37"/>
    </row>
    <row x14ac:dyDescent="0.25" r="58" customHeight="1" ht="17.25">
      <c r="A58" s="11">
        <v>74</v>
      </c>
      <c r="B58" s="92">
        <v>0.0308525</v>
      </c>
      <c r="C58" s="93">
        <f>C57+(B58-B57)</f>
      </c>
      <c r="D58" s="37"/>
    </row>
    <row x14ac:dyDescent="0.25" r="59" customHeight="1" ht="17.25">
      <c r="A59" s="11">
        <v>75</v>
      </c>
      <c r="B59" s="92">
        <v>0.0342345</v>
      </c>
      <c r="C59" s="93">
        <f>C58+(B59-B58)</f>
      </c>
      <c r="D59" s="37"/>
    </row>
    <row x14ac:dyDescent="0.25" r="60" customHeight="1" ht="17.25">
      <c r="A60" s="11">
        <v>76</v>
      </c>
      <c r="B60" s="92">
        <v>0.0376165</v>
      </c>
      <c r="C60" s="93">
        <f>C59+(B60-B59)</f>
      </c>
      <c r="D60" s="37"/>
    </row>
    <row x14ac:dyDescent="0.25" r="61" customHeight="1" ht="17.25">
      <c r="A61" s="11">
        <v>77</v>
      </c>
      <c r="B61" s="92">
        <v>0.041318999999999995</v>
      </c>
      <c r="C61" s="93">
        <f>C60+(B61-B60)</f>
      </c>
      <c r="D61" s="37"/>
    </row>
    <row x14ac:dyDescent="0.25" r="62" customHeight="1" ht="17.25">
      <c r="A62" s="11">
        <v>78</v>
      </c>
      <c r="B62" s="92">
        <v>0.0454245</v>
      </c>
      <c r="C62" s="93">
        <f>C61+(B62-B61)</f>
      </c>
      <c r="D62" s="37"/>
    </row>
    <row x14ac:dyDescent="0.25" r="63" customHeight="1" ht="17.25">
      <c r="A63" s="11">
        <v>79</v>
      </c>
      <c r="B63" s="92">
        <v>0.0502515</v>
      </c>
      <c r="C63" s="93">
        <f>C62+(B63-B62)</f>
      </c>
      <c r="D63" s="37"/>
    </row>
    <row x14ac:dyDescent="0.25" r="64" customHeight="1" ht="17.25">
      <c r="A64" s="11">
        <v>80</v>
      </c>
      <c r="B64" s="92">
        <v>0.05547049999999999</v>
      </c>
      <c r="C64" s="93">
        <f>C63+(B64-B63)</f>
      </c>
      <c r="D64" s="37"/>
    </row>
    <row x14ac:dyDescent="0.25" r="65" customHeight="1" ht="17.25">
      <c r="A65" s="11">
        <v>81</v>
      </c>
      <c r="B65" s="92">
        <v>0.0611405</v>
      </c>
      <c r="C65" s="93">
        <f>C64+(B65-B64)</f>
      </c>
      <c r="D65" s="37"/>
    </row>
    <row x14ac:dyDescent="0.25" r="66" customHeight="1" ht="17.25">
      <c r="A66" s="11">
        <v>82</v>
      </c>
      <c r="B66" s="92">
        <v>0.0673725</v>
      </c>
      <c r="C66" s="93">
        <f>C65+(B66-B65)</f>
      </c>
      <c r="D66" s="37"/>
    </row>
    <row x14ac:dyDescent="0.25" r="67" customHeight="1" ht="17.25">
      <c r="A67" s="11">
        <v>83</v>
      </c>
      <c r="B67" s="92">
        <v>0.07448250000000001</v>
      </c>
      <c r="C67" s="93">
        <f>C66+(B67-B66)</f>
      </c>
      <c r="D67" s="37"/>
    </row>
    <row x14ac:dyDescent="0.25" r="68" customHeight="1" ht="17.25">
      <c r="A68" s="11">
        <v>84</v>
      </c>
      <c r="B68" s="92">
        <v>0.08275650000000001</v>
      </c>
      <c r="C68" s="93">
        <f>C67+(B68-B67)</f>
      </c>
      <c r="D68" s="37"/>
    </row>
    <row x14ac:dyDescent="0.25" r="69" customHeight="1" ht="17.25">
      <c r="A69" s="11">
        <v>85</v>
      </c>
      <c r="B69" s="92">
        <v>0.092137</v>
      </c>
      <c r="C69" s="93">
        <f>C68+(B69-B68)</f>
      </c>
      <c r="D69" s="37"/>
    </row>
    <row x14ac:dyDescent="0.25" r="70" customHeight="1" ht="17.25">
      <c r="A70" s="11">
        <v>86</v>
      </c>
      <c r="B70" s="92">
        <v>0.1026445</v>
      </c>
      <c r="C70" s="93">
        <f>C69+(B70-B69)</f>
      </c>
      <c r="D70" s="37"/>
    </row>
    <row x14ac:dyDescent="0.25" r="71" customHeight="1" ht="17.25">
      <c r="A71" s="11">
        <v>87</v>
      </c>
      <c r="B71" s="92">
        <v>0.114273</v>
      </c>
      <c r="C71" s="93">
        <f>C70+(B71-B70)</f>
      </c>
      <c r="D71" s="37"/>
    </row>
    <row x14ac:dyDescent="0.25" r="72" customHeight="1" ht="17.25">
      <c r="A72" s="11">
        <v>88</v>
      </c>
      <c r="B72" s="92">
        <v>0.126606</v>
      </c>
      <c r="C72" s="93">
        <f>C71+(B72-B71)</f>
      </c>
      <c r="D72" s="37"/>
    </row>
    <row x14ac:dyDescent="0.25" r="73" customHeight="1" ht="17.25">
      <c r="A73" s="11">
        <v>89</v>
      </c>
      <c r="B73" s="92">
        <v>0.140358</v>
      </c>
      <c r="C73" s="93">
        <f>C72+(B73-B72)</f>
      </c>
      <c r="D73" s="37"/>
    </row>
    <row x14ac:dyDescent="0.25" r="74" customHeight="1" ht="17.25">
      <c r="A74" s="11">
        <v>90</v>
      </c>
      <c r="B74" s="92">
        <v>0.155805</v>
      </c>
      <c r="C74" s="93">
        <f>C73+(B74-B73)</f>
      </c>
      <c r="D74" s="37"/>
    </row>
    <row x14ac:dyDescent="0.25" r="75" customHeight="1" ht="17.25">
      <c r="A75" s="11">
        <v>91</v>
      </c>
      <c r="B75" s="92">
        <v>0.172816</v>
      </c>
      <c r="C75" s="93">
        <f>C74+(B75-B74)</f>
      </c>
      <c r="D75" s="37"/>
    </row>
    <row x14ac:dyDescent="0.25" r="76" customHeight="1" ht="17.25">
      <c r="A76" s="11">
        <v>92</v>
      </c>
      <c r="B76" s="92">
        <v>0.191212</v>
      </c>
      <c r="C76" s="93">
        <f>C75+(B76-B75)</f>
      </c>
      <c r="D76" s="37"/>
    </row>
    <row x14ac:dyDescent="0.25" r="77" customHeight="1" ht="17.25">
      <c r="A77" s="11">
        <v>93</v>
      </c>
      <c r="B77" s="92">
        <v>0.21014</v>
      </c>
      <c r="C77" s="93">
        <f>C76+(B77-B76)</f>
      </c>
      <c r="D77" s="37"/>
    </row>
    <row x14ac:dyDescent="0.25" r="78" customHeight="1" ht="17.25">
      <c r="A78" s="11">
        <v>94</v>
      </c>
      <c r="B78" s="92">
        <v>0.2292365</v>
      </c>
      <c r="C78" s="93">
        <f>C77+(B78-B77)</f>
      </c>
      <c r="D78" s="37"/>
    </row>
    <row x14ac:dyDescent="0.25" r="79" customHeight="1" ht="17.25">
      <c r="A79" s="11">
        <v>95</v>
      </c>
      <c r="B79" s="92">
        <v>0.24841649999999998</v>
      </c>
      <c r="C79" s="93">
        <f>C78+(B79-B78)</f>
      </c>
      <c r="D79" s="37"/>
    </row>
    <row x14ac:dyDescent="0.25" r="80" customHeight="1" ht="17.25">
      <c r="A80" s="11">
        <v>96</v>
      </c>
      <c r="B80" s="92">
        <v>0.267405</v>
      </c>
      <c r="C80" s="93">
        <f>C79+(B80-B79)</f>
      </c>
      <c r="D80" s="37"/>
    </row>
    <row x14ac:dyDescent="0.25" r="81" customHeight="1" ht="17.25">
      <c r="A81" s="11">
        <v>97</v>
      </c>
      <c r="B81" s="92">
        <v>0.2859065</v>
      </c>
      <c r="C81" s="93">
        <f>C80+(B81-B80)</f>
      </c>
      <c r="D81" s="37"/>
    </row>
    <row x14ac:dyDescent="0.25" r="82" customHeight="1" ht="17.25">
      <c r="A82" s="11">
        <v>98</v>
      </c>
      <c r="B82" s="92">
        <v>0.3036105</v>
      </c>
      <c r="C82" s="93">
        <f>C81+(B82-B81)</f>
      </c>
      <c r="D82" s="37"/>
    </row>
    <row x14ac:dyDescent="0.25" r="83" customHeight="1" ht="17.25">
      <c r="A83" s="11">
        <v>99</v>
      </c>
      <c r="B83" s="92">
        <v>0.32020000000000004</v>
      </c>
      <c r="C83" s="93">
        <f>C82+(B83-B82)</f>
      </c>
      <c r="D83" s="37"/>
    </row>
    <row x14ac:dyDescent="0.25" r="84" customHeight="1" ht="17.25">
      <c r="A84" s="11">
        <v>100</v>
      </c>
      <c r="B84" s="92">
        <v>0.337704</v>
      </c>
      <c r="C84" s="93">
        <v>1</v>
      </c>
      <c r="D8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4"/>
  <sheetViews>
    <sheetView workbookViewId="0" tabSelected="1"/>
  </sheetViews>
  <sheetFormatPr defaultRowHeight="15" x14ac:dyDescent="0.25"/>
  <cols>
    <col min="1" max="1" style="42" width="12.43357142857143" customWidth="1" bestFit="1"/>
    <col min="2" max="2" style="88" width="9.290714285714287" customWidth="1" bestFit="1"/>
  </cols>
  <sheetData>
    <row x14ac:dyDescent="0.25" r="1" customHeight="1" ht="17.25">
      <c r="A1" s="13" t="s">
        <v>57</v>
      </c>
      <c r="B1" s="87" t="s">
        <v>58</v>
      </c>
    </row>
    <row x14ac:dyDescent="0.25" r="2" customHeight="1" ht="17.25">
      <c r="A2" s="13">
        <v>18</v>
      </c>
      <c r="B2" s="64">
        <v>0.004592</v>
      </c>
    </row>
    <row x14ac:dyDescent="0.25" r="3" customHeight="1" ht="17.25">
      <c r="A3" s="13">
        <f>A2+1</f>
      </c>
      <c r="B3" s="64">
        <v>0.004592</v>
      </c>
    </row>
    <row x14ac:dyDescent="0.25" r="4" customHeight="1" ht="17.25">
      <c r="A4" s="13">
        <f>A3+1</f>
      </c>
      <c r="B4" s="64">
        <v>0.004592</v>
      </c>
    </row>
    <row x14ac:dyDescent="0.25" r="5" customHeight="1" ht="17.25">
      <c r="A5" s="13">
        <f>A4+1</f>
      </c>
      <c r="B5" s="64">
        <v>0.004592</v>
      </c>
    </row>
    <row x14ac:dyDescent="0.25" r="6" customHeight="1" ht="17.25">
      <c r="A6" s="13">
        <f>A5+1</f>
      </c>
      <c r="B6" s="64">
        <v>0.004592</v>
      </c>
    </row>
    <row x14ac:dyDescent="0.25" r="7" customHeight="1" ht="17.25">
      <c r="A7" s="13">
        <f>A6+1</f>
      </c>
      <c r="B7" s="64">
        <v>0.004592</v>
      </c>
    </row>
    <row x14ac:dyDescent="0.25" r="8" customHeight="1" ht="17.25">
      <c r="A8" s="13">
        <f>A7+1</f>
      </c>
      <c r="B8" s="64">
        <v>0.004592</v>
      </c>
    </row>
    <row x14ac:dyDescent="0.25" r="9" customHeight="1" ht="17.25">
      <c r="A9" s="13">
        <f>A8+1</f>
      </c>
      <c r="B9" s="64">
        <v>0.004592</v>
      </c>
    </row>
    <row x14ac:dyDescent="0.25" r="10" customHeight="1" ht="17.25">
      <c r="A10" s="13">
        <f>A9+1</f>
      </c>
      <c r="B10" s="64">
        <v>0.004592</v>
      </c>
    </row>
    <row x14ac:dyDescent="0.25" r="11" customHeight="1" ht="17.25">
      <c r="A11" s="13">
        <f>A10+1</f>
      </c>
      <c r="B11" s="64">
        <v>0.004592</v>
      </c>
    </row>
    <row x14ac:dyDescent="0.25" r="12" customHeight="1" ht="17.25">
      <c r="A12" s="13">
        <f>A11+1</f>
      </c>
      <c r="B12" s="64">
        <v>0.004592</v>
      </c>
    </row>
    <row x14ac:dyDescent="0.25" r="13" customHeight="1" ht="17.25">
      <c r="A13" s="13">
        <f>A12+1</f>
      </c>
      <c r="B13" s="64">
        <v>0.004592</v>
      </c>
    </row>
    <row x14ac:dyDescent="0.25" r="14" customHeight="1" ht="17.25">
      <c r="A14" s="13">
        <f>A13+1</f>
      </c>
      <c r="B14" s="64">
        <v>0.004592</v>
      </c>
    </row>
    <row x14ac:dyDescent="0.25" r="15" customHeight="1" ht="17.25">
      <c r="A15" s="13">
        <f>A14+1</f>
      </c>
      <c r="B15" s="64">
        <v>0.01455</v>
      </c>
    </row>
    <row x14ac:dyDescent="0.25" r="16" customHeight="1" ht="17.25">
      <c r="A16" s="13">
        <f>A15+1</f>
      </c>
      <c r="B16" s="64">
        <v>0.01455</v>
      </c>
    </row>
    <row x14ac:dyDescent="0.25" r="17" customHeight="1" ht="17.25">
      <c r="A17" s="13">
        <f>A16+1</f>
      </c>
      <c r="B17" s="64">
        <v>0.01455</v>
      </c>
    </row>
    <row x14ac:dyDescent="0.25" r="18" customHeight="1" ht="17.25">
      <c r="A18" s="13">
        <f>A17+1</f>
      </c>
      <c r="B18" s="64">
        <v>0.01455</v>
      </c>
    </row>
    <row x14ac:dyDescent="0.25" r="19" customHeight="1" ht="17.25">
      <c r="A19" s="13">
        <f>A18+1</f>
      </c>
      <c r="B19" s="64">
        <v>0.01455</v>
      </c>
    </row>
    <row x14ac:dyDescent="0.25" r="20" customHeight="1" ht="17.25">
      <c r="A20" s="13">
        <f>A19+1</f>
      </c>
      <c r="B20" s="64">
        <v>0.01455</v>
      </c>
    </row>
    <row x14ac:dyDescent="0.25" r="21" customHeight="1" ht="17.25">
      <c r="A21" s="13">
        <f>A20+1</f>
      </c>
      <c r="B21" s="64">
        <v>0.01455</v>
      </c>
    </row>
    <row x14ac:dyDescent="0.25" r="22" customHeight="1" ht="17.25">
      <c r="A22" s="13">
        <f>A21+1</f>
      </c>
      <c r="B22" s="64">
        <v>0.01455</v>
      </c>
    </row>
    <row x14ac:dyDescent="0.25" r="23" customHeight="1" ht="17.25">
      <c r="A23" s="13">
        <f>A22+1</f>
      </c>
      <c r="B23" s="64">
        <v>0.01455</v>
      </c>
    </row>
    <row x14ac:dyDescent="0.25" r="24" customHeight="1" ht="17.25">
      <c r="A24" s="13">
        <f>A23+1</f>
      </c>
      <c r="B24" s="64">
        <v>0.01455</v>
      </c>
    </row>
    <row x14ac:dyDescent="0.25" r="25" customHeight="1" ht="17.25">
      <c r="A25" s="13">
        <f>A24+1</f>
      </c>
      <c r="B25" s="64">
        <v>0.02525</v>
      </c>
    </row>
    <row x14ac:dyDescent="0.25" r="26" customHeight="1" ht="17.25">
      <c r="A26" s="13">
        <f>A25+1</f>
      </c>
      <c r="B26" s="64">
        <v>0.02525</v>
      </c>
    </row>
    <row x14ac:dyDescent="0.25" r="27" customHeight="1" ht="17.25">
      <c r="A27" s="13">
        <f>A26+1</f>
      </c>
      <c r="B27" s="64">
        <v>0.02525</v>
      </c>
    </row>
    <row x14ac:dyDescent="0.25" r="28" customHeight="1" ht="17.25">
      <c r="A28" s="13">
        <f>A27+1</f>
      </c>
      <c r="B28" s="64">
        <v>0.02525</v>
      </c>
    </row>
    <row x14ac:dyDescent="0.25" r="29" customHeight="1" ht="17.25">
      <c r="A29" s="13">
        <f>A28+1</f>
      </c>
      <c r="B29" s="64">
        <v>0.02525</v>
      </c>
    </row>
    <row x14ac:dyDescent="0.25" r="30" customHeight="1" ht="17.25">
      <c r="A30" s="13">
        <f>A29+1</f>
      </c>
      <c r="B30" s="64">
        <v>0.02525</v>
      </c>
    </row>
    <row x14ac:dyDescent="0.25" r="31" customHeight="1" ht="17.25">
      <c r="A31" s="13">
        <f>A30+1</f>
      </c>
      <c r="B31" s="64">
        <v>0.02525</v>
      </c>
    </row>
    <row x14ac:dyDescent="0.25" r="32" customHeight="1" ht="17.25">
      <c r="A32" s="13">
        <f>A31+1</f>
      </c>
      <c r="B32" s="64">
        <v>0.02525</v>
      </c>
    </row>
    <row x14ac:dyDescent="0.25" r="33" customHeight="1" ht="17.25">
      <c r="A33" s="13">
        <f>A32+1</f>
      </c>
      <c r="B33" s="64">
        <v>0.02525</v>
      </c>
    </row>
    <row x14ac:dyDescent="0.25" r="34" customHeight="1" ht="17.25">
      <c r="A34" s="13">
        <f>A33+1</f>
      </c>
      <c r="B34" s="64">
        <v>0.02525</v>
      </c>
    </row>
    <row x14ac:dyDescent="0.25" r="35" customHeight="1" ht="17.25">
      <c r="A35" s="13">
        <f>A34+1</f>
      </c>
      <c r="B35" s="64">
        <v>0.03354</v>
      </c>
    </row>
    <row x14ac:dyDescent="0.25" r="36" customHeight="1" ht="17.25">
      <c r="A36" s="13">
        <f>A35+1</f>
      </c>
      <c r="B36" s="64">
        <v>0.03354</v>
      </c>
    </row>
    <row x14ac:dyDescent="0.25" r="37" customHeight="1" ht="17.25">
      <c r="A37" s="13">
        <f>A36+1</f>
      </c>
      <c r="B37" s="64">
        <v>0.03354</v>
      </c>
    </row>
    <row x14ac:dyDescent="0.25" r="38" customHeight="1" ht="17.25">
      <c r="A38" s="13">
        <f>A37+1</f>
      </c>
      <c r="B38" s="64">
        <v>0.03354</v>
      </c>
    </row>
    <row x14ac:dyDescent="0.25" r="39" customHeight="1" ht="17.25">
      <c r="A39" s="13">
        <f>A38+1</f>
      </c>
      <c r="B39" s="64">
        <v>0.03354</v>
      </c>
    </row>
    <row x14ac:dyDescent="0.25" r="40" customHeight="1" ht="17.25">
      <c r="A40" s="13">
        <f>A39+1</f>
      </c>
      <c r="B40" s="64">
        <v>0.03354</v>
      </c>
    </row>
    <row x14ac:dyDescent="0.25" r="41" customHeight="1" ht="17.25">
      <c r="A41" s="13">
        <f>A40+1</f>
      </c>
      <c r="B41" s="64">
        <v>0.03354</v>
      </c>
    </row>
    <row x14ac:dyDescent="0.25" r="42" customHeight="1" ht="17.25">
      <c r="A42" s="13">
        <f>A41+1</f>
      </c>
      <c r="B42" s="64">
        <v>0.03354</v>
      </c>
    </row>
    <row x14ac:dyDescent="0.25" r="43" customHeight="1" ht="17.25">
      <c r="A43" s="13">
        <f>A42+1</f>
      </c>
      <c r="B43" s="64">
        <v>0.03354</v>
      </c>
    </row>
    <row x14ac:dyDescent="0.25" r="44" customHeight="1" ht="17.25">
      <c r="A44" s="13">
        <f>A43+1</f>
      </c>
      <c r="B44" s="64">
        <v>0.03354</v>
      </c>
    </row>
    <row x14ac:dyDescent="0.25" r="45" customHeight="1" ht="17.25">
      <c r="A45" s="13">
        <f>A44+1</f>
      </c>
      <c r="B45" s="64">
        <v>0.01548</v>
      </c>
    </row>
    <row x14ac:dyDescent="0.25" r="46" customHeight="1" ht="17.25">
      <c r="A46" s="13">
        <f>A45+1</f>
      </c>
      <c r="B46" s="64">
        <v>0.01548</v>
      </c>
    </row>
    <row x14ac:dyDescent="0.25" r="47" customHeight="1" ht="17.25">
      <c r="A47" s="13">
        <f>A46+1</f>
      </c>
      <c r="B47" s="64">
        <v>0.01548</v>
      </c>
    </row>
    <row x14ac:dyDescent="0.25" r="48" customHeight="1" ht="17.25">
      <c r="A48" s="13">
        <f>A47+1</f>
      </c>
      <c r="B48" s="64">
        <v>0.01548</v>
      </c>
    </row>
    <row x14ac:dyDescent="0.25" r="49" customHeight="1" ht="17.25">
      <c r="A49" s="13">
        <f>A48+1</f>
      </c>
      <c r="B49" s="64">
        <v>0.01548</v>
      </c>
    </row>
    <row x14ac:dyDescent="0.25" r="50" customHeight="1" ht="17.25">
      <c r="A50" s="13">
        <f>A49+1</f>
      </c>
      <c r="B50" s="64">
        <v>0.01548</v>
      </c>
    </row>
    <row x14ac:dyDescent="0.25" r="51" customHeight="1" ht="17.25">
      <c r="A51" s="13">
        <f>A50+1</f>
      </c>
      <c r="B51" s="64">
        <v>0.01548</v>
      </c>
    </row>
    <row x14ac:dyDescent="0.25" r="52" customHeight="1" ht="17.25">
      <c r="A52" s="13">
        <f>A51+1</f>
      </c>
      <c r="B52" s="64">
        <v>0.01548</v>
      </c>
    </row>
    <row x14ac:dyDescent="0.25" r="53" customHeight="1" ht="17.25">
      <c r="A53" s="13">
        <f>A52+1</f>
      </c>
      <c r="B53" s="64">
        <v>0.01548</v>
      </c>
    </row>
    <row x14ac:dyDescent="0.25" r="54" customHeight="1" ht="17.25">
      <c r="A54" s="13">
        <f>A53+1</f>
      </c>
      <c r="B54" s="64">
        <v>0.01548</v>
      </c>
    </row>
    <row x14ac:dyDescent="0.25" r="55" customHeight="1" ht="17.25">
      <c r="A55" s="13">
        <f>A54+1</f>
      </c>
      <c r="B55" s="64">
        <v>0.00393</v>
      </c>
    </row>
    <row x14ac:dyDescent="0.25" r="56" customHeight="1" ht="17.25">
      <c r="A56" s="13">
        <f>A55+1</f>
      </c>
      <c r="B56" s="64">
        <v>0.00393</v>
      </c>
    </row>
    <row x14ac:dyDescent="0.25" r="57" customHeight="1" ht="17.25">
      <c r="A57" s="13">
        <f>A56+1</f>
      </c>
      <c r="B57" s="64">
        <v>0.00393</v>
      </c>
    </row>
    <row x14ac:dyDescent="0.25" r="58" customHeight="1" ht="17.25">
      <c r="A58" s="13">
        <f>A57+1</f>
      </c>
      <c r="B58" s="64">
        <v>0.00393</v>
      </c>
    </row>
    <row x14ac:dyDescent="0.25" r="59" customHeight="1" ht="17.25">
      <c r="A59" s="13">
        <f>A58+1</f>
      </c>
      <c r="B59" s="64">
        <v>0.00393</v>
      </c>
    </row>
    <row x14ac:dyDescent="0.25" r="60" customHeight="1" ht="17.25">
      <c r="A60" s="13">
        <f>A59+1</f>
      </c>
      <c r="B60" s="64">
        <v>0.00393</v>
      </c>
    </row>
    <row x14ac:dyDescent="0.25" r="61" customHeight="1" ht="17.25">
      <c r="A61" s="13">
        <f>A60+1</f>
      </c>
      <c r="B61" s="64">
        <v>0.00393</v>
      </c>
    </row>
    <row x14ac:dyDescent="0.25" r="62" customHeight="1" ht="17.25">
      <c r="A62" s="13">
        <f>A61+1</f>
      </c>
      <c r="B62" s="64">
        <v>0.00393</v>
      </c>
    </row>
    <row x14ac:dyDescent="0.25" r="63" customHeight="1" ht="17.25">
      <c r="A63" s="13">
        <f>A62+1</f>
      </c>
      <c r="B63" s="64">
        <v>0.00393</v>
      </c>
    </row>
    <row x14ac:dyDescent="0.25" r="64" customHeight="1" ht="17.25">
      <c r="A64" s="13">
        <f>A63+1</f>
      </c>
      <c r="B64" s="64">
        <v>0.00393</v>
      </c>
    </row>
    <row x14ac:dyDescent="0.25" r="65" customHeight="1" ht="17.25">
      <c r="A65" s="13">
        <f>A64+1</f>
      </c>
      <c r="B65" s="64">
        <v>0.00113</v>
      </c>
    </row>
    <row x14ac:dyDescent="0.25" r="66" customHeight="1" ht="17.25">
      <c r="A66" s="13">
        <f>A65+1</f>
      </c>
      <c r="B66" s="64">
        <v>0.00113</v>
      </c>
    </row>
    <row x14ac:dyDescent="0.25" r="67" customHeight="1" ht="17.25">
      <c r="A67" s="13">
        <f>A66+1</f>
      </c>
      <c r="B67" s="64">
        <v>0.00113</v>
      </c>
    </row>
    <row x14ac:dyDescent="0.25" r="68" customHeight="1" ht="17.25">
      <c r="A68" s="13">
        <f>A67+1</f>
      </c>
      <c r="B68" s="64">
        <v>0.00113</v>
      </c>
    </row>
    <row x14ac:dyDescent="0.25" r="69" customHeight="1" ht="17.25">
      <c r="A69" s="13">
        <f>A68+1</f>
      </c>
      <c r="B69" s="64">
        <v>0.00113</v>
      </c>
    </row>
    <row x14ac:dyDescent="0.25" r="70" customHeight="1" ht="17.25">
      <c r="A70" s="13">
        <f>A69+1</f>
      </c>
      <c r="B70" s="64">
        <v>0.00113</v>
      </c>
    </row>
    <row x14ac:dyDescent="0.25" r="71" customHeight="1" ht="17.25">
      <c r="A71" s="13">
        <f>A70+1</f>
      </c>
      <c r="B71" s="64">
        <v>0.00113</v>
      </c>
    </row>
    <row x14ac:dyDescent="0.25" r="72" customHeight="1" ht="17.25">
      <c r="A72" s="13">
        <f>A71+1</f>
      </c>
      <c r="B72" s="64">
        <v>0.00113</v>
      </c>
    </row>
    <row x14ac:dyDescent="0.25" r="73" customHeight="1" ht="17.25">
      <c r="A73" s="13">
        <f>A72+1</f>
      </c>
      <c r="B73" s="64">
        <v>0.00113</v>
      </c>
    </row>
    <row x14ac:dyDescent="0.25" r="74" customHeight="1" ht="17.25">
      <c r="A74" s="13">
        <f>A73+1</f>
      </c>
      <c r="B74" s="64">
        <v>0.00015</v>
      </c>
    </row>
    <row x14ac:dyDescent="0.25" r="75" customHeight="1" ht="17.25">
      <c r="A75" s="13">
        <f>A74+1</f>
      </c>
      <c r="B75" s="64">
        <v>0.00015</v>
      </c>
    </row>
    <row x14ac:dyDescent="0.25" r="76" customHeight="1" ht="17.25">
      <c r="A76" s="13">
        <f>A75+1</f>
      </c>
      <c r="B76" s="64">
        <v>0.00015</v>
      </c>
    </row>
    <row x14ac:dyDescent="0.25" r="77" customHeight="1" ht="17.25">
      <c r="A77" s="13">
        <f>A76+1</f>
      </c>
      <c r="B77" s="64">
        <v>0.00015</v>
      </c>
    </row>
    <row x14ac:dyDescent="0.25" r="78" customHeight="1" ht="17.25">
      <c r="A78" s="13">
        <f>A77+1</f>
      </c>
      <c r="B78" s="64">
        <v>0.00015</v>
      </c>
    </row>
    <row x14ac:dyDescent="0.25" r="79" customHeight="1" ht="17.25">
      <c r="A79" s="13">
        <f>A78+1</f>
      </c>
      <c r="B79" s="64">
        <v>0.00015</v>
      </c>
    </row>
    <row x14ac:dyDescent="0.25" r="80" customHeight="1" ht="17.25">
      <c r="A80" s="13">
        <f>A79+1</f>
      </c>
      <c r="B80" s="64">
        <v>0.00015</v>
      </c>
    </row>
    <row x14ac:dyDescent="0.25" r="81" customHeight="1" ht="17.25">
      <c r="A81" s="13">
        <f>A80+1</f>
      </c>
      <c r="B81" s="64">
        <v>0.00015</v>
      </c>
    </row>
    <row x14ac:dyDescent="0.25" r="82" customHeight="1" ht="17.25">
      <c r="A82" s="13">
        <f>A81+1</f>
      </c>
      <c r="B82" s="64">
        <v>0.00015</v>
      </c>
    </row>
    <row x14ac:dyDescent="0.25" r="83" customHeight="1" ht="17.25">
      <c r="A83" s="13">
        <f>A82+1</f>
      </c>
      <c r="B83" s="64">
        <v>0.00015</v>
      </c>
    </row>
    <row x14ac:dyDescent="0.25" r="84" customHeight="1" ht="17.25">
      <c r="A84" s="13">
        <f>A83+1</f>
      </c>
      <c r="B84" s="64">
        <v>0.00015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23"/>
  <sheetViews>
    <sheetView workbookViewId="0"/>
  </sheetViews>
  <sheetFormatPr defaultRowHeight="15" x14ac:dyDescent="0.25"/>
  <cols>
    <col min="1" max="1" style="80" width="12.43357142857143" customWidth="1" bestFit="1"/>
    <col min="2" max="2" style="81" width="13.719285714285713" customWidth="1" bestFit="1"/>
    <col min="3" max="3" style="80" width="12.43357142857143" customWidth="1" bestFit="1"/>
    <col min="4" max="4" style="81" width="12.43357142857143" customWidth="1" bestFit="1"/>
    <col min="5" max="5" style="81" width="12.43357142857143" customWidth="1" bestFit="1"/>
    <col min="6" max="6" style="80" width="12.43357142857143" customWidth="1" bestFit="1"/>
    <col min="7" max="7" style="81" width="12.43357142857143" customWidth="1" bestFit="1"/>
    <col min="8" max="8" style="82" width="6.719285714285714" customWidth="1" bestFit="1"/>
    <col min="9" max="9" style="83" width="13.576428571428572" customWidth="1" bestFit="1"/>
    <col min="10" max="10" style="42" width="9.005" customWidth="1" bestFit="1"/>
    <col min="11" max="11" style="84" width="8.147857142857141" customWidth="1" bestFit="1"/>
    <col min="12" max="12" style="84" width="8.576428571428572" customWidth="1" bestFit="1"/>
    <col min="13" max="13" style="84" width="11.43357142857143" customWidth="1" bestFit="1"/>
    <col min="14" max="14" style="83" width="12.43357142857143" customWidth="1" bestFit="1"/>
    <col min="15" max="15" style="85" width="9.005" customWidth="1" bestFit="1"/>
    <col min="16" max="16" style="86" width="14.290714285714287" customWidth="1" bestFit="1"/>
    <col min="17" max="17" style="43" width="9.005" customWidth="1" bestFit="1"/>
    <col min="18" max="18" style="83" width="9.005" customWidth="1" bestFit="1"/>
    <col min="19" max="19" style="43" width="11.147857142857141" customWidth="1" bestFit="1"/>
    <col min="20" max="20" style="43" width="9.005" customWidth="1" bestFit="1"/>
  </cols>
  <sheetData>
    <row x14ac:dyDescent="0.25" r="1" customHeight="1" ht="73.5">
      <c r="A1" s="44" t="s">
        <v>31</v>
      </c>
      <c r="B1" s="45" t="s">
        <v>32</v>
      </c>
      <c r="C1" s="46"/>
      <c r="D1" s="47"/>
      <c r="E1" s="45" t="s">
        <v>33</v>
      </c>
      <c r="F1" s="46"/>
      <c r="G1" s="47"/>
      <c r="H1" s="48"/>
      <c r="I1" s="49" t="s">
        <v>34</v>
      </c>
      <c r="J1" s="50" t="s">
        <v>35</v>
      </c>
      <c r="K1" s="51" t="s">
        <v>36</v>
      </c>
      <c r="L1" s="51" t="s">
        <v>37</v>
      </c>
      <c r="M1" s="51" t="s">
        <v>38</v>
      </c>
      <c r="N1" s="52"/>
      <c r="O1" s="53" t="s">
        <v>39</v>
      </c>
      <c r="P1" s="54"/>
      <c r="Q1" s="55"/>
      <c r="R1" s="56"/>
      <c r="S1" s="57" t="s">
        <v>40</v>
      </c>
      <c r="T1" s="57" t="s">
        <v>41</v>
      </c>
    </row>
    <row x14ac:dyDescent="0.25" r="2" customHeight="1" ht="41.25">
      <c r="A2" s="58" t="s">
        <v>42</v>
      </c>
      <c r="B2" s="59" t="s">
        <v>10</v>
      </c>
      <c r="C2" s="44" t="s">
        <v>43</v>
      </c>
      <c r="D2" s="59" t="s">
        <v>44</v>
      </c>
      <c r="E2" s="59" t="s">
        <v>10</v>
      </c>
      <c r="F2" s="44" t="s">
        <v>43</v>
      </c>
      <c r="G2" s="59" t="s">
        <v>44</v>
      </c>
      <c r="H2" s="48"/>
      <c r="I2" s="52"/>
      <c r="J2" s="60">
        <v>18</v>
      </c>
      <c r="K2" s="61">
        <v>0.0011</v>
      </c>
      <c r="L2" s="61">
        <v>0.000418</v>
      </c>
      <c r="M2" s="61">
        <f>AVERAGE(K2:L2)</f>
      </c>
      <c r="N2" s="52"/>
      <c r="O2" s="62" t="s">
        <v>45</v>
      </c>
      <c r="P2" s="63">
        <v>0.0597</v>
      </c>
      <c r="Q2" s="64">
        <f>P2/13</f>
      </c>
      <c r="R2" s="52"/>
      <c r="S2" s="64">
        <v>0.004592</v>
      </c>
      <c r="T2" s="65">
        <v>0</v>
      </c>
    </row>
    <row x14ac:dyDescent="0.25" r="3" customHeight="1" ht="40.5">
      <c r="A3" s="66"/>
      <c r="B3" s="67" t="s">
        <v>46</v>
      </c>
      <c r="C3" s="68" t="s">
        <v>47</v>
      </c>
      <c r="D3" s="69" t="s">
        <v>48</v>
      </c>
      <c r="E3" s="67" t="s">
        <v>46</v>
      </c>
      <c r="F3" s="68" t="s">
        <v>47</v>
      </c>
      <c r="G3" s="69" t="s">
        <v>48</v>
      </c>
      <c r="H3" s="48"/>
      <c r="I3" s="52"/>
      <c r="J3" s="60">
        <v>19</v>
      </c>
      <c r="K3" s="61">
        <v>0.00127</v>
      </c>
      <c r="L3" s="61">
        <v>0.000461</v>
      </c>
      <c r="M3" s="61">
        <f>AVERAGE(K3:L3)</f>
      </c>
      <c r="N3" s="52"/>
      <c r="O3" s="62" t="s">
        <v>49</v>
      </c>
      <c r="P3" s="63">
        <v>0.1455</v>
      </c>
      <c r="Q3" s="64">
        <f>P3/10</f>
      </c>
      <c r="R3" s="52"/>
      <c r="S3" s="64">
        <v>0.004592</v>
      </c>
      <c r="T3" s="65">
        <v>0</v>
      </c>
    </row>
    <row x14ac:dyDescent="0.25" r="4" customHeight="1" ht="24">
      <c r="A4" s="70">
        <v>0</v>
      </c>
      <c r="B4" s="71">
        <v>0.00586</v>
      </c>
      <c r="C4" s="70">
        <v>100000</v>
      </c>
      <c r="D4" s="71">
        <v>73.54</v>
      </c>
      <c r="E4" s="71">
        <v>0.005063</v>
      </c>
      <c r="F4" s="70">
        <v>100000</v>
      </c>
      <c r="G4" s="71">
        <v>79.3</v>
      </c>
      <c r="H4" s="72"/>
      <c r="I4" s="52"/>
      <c r="J4" s="60">
        <v>20</v>
      </c>
      <c r="K4" s="61">
        <v>0.001373</v>
      </c>
      <c r="L4" s="61">
        <v>0.000507</v>
      </c>
      <c r="M4" s="61">
        <f>AVERAGE(K4:L4)</f>
      </c>
      <c r="N4" s="52"/>
      <c r="O4" s="62" t="s">
        <v>50</v>
      </c>
      <c r="P4" s="63">
        <v>0.2525</v>
      </c>
      <c r="Q4" s="64">
        <f>P4/10</f>
      </c>
      <c r="R4" s="52"/>
      <c r="S4" s="64">
        <v>0.004592</v>
      </c>
      <c r="T4" s="65">
        <v>0</v>
      </c>
    </row>
    <row x14ac:dyDescent="0.25" r="5" customHeight="1" ht="24">
      <c r="A5" s="70">
        <v>1</v>
      </c>
      <c r="B5" s="71">
        <v>0.00042</v>
      </c>
      <c r="C5" s="70">
        <v>99414</v>
      </c>
      <c r="D5" s="71">
        <v>72.97</v>
      </c>
      <c r="E5" s="71">
        <v>0.000393</v>
      </c>
      <c r="F5" s="70">
        <v>99494</v>
      </c>
      <c r="G5" s="71">
        <v>78.7</v>
      </c>
      <c r="H5" s="72"/>
      <c r="I5" s="52"/>
      <c r="J5" s="60">
        <v>21</v>
      </c>
      <c r="K5" s="61">
        <v>0.001488</v>
      </c>
      <c r="L5" s="61">
        <v>0.000556</v>
      </c>
      <c r="M5" s="61">
        <f>AVERAGE(K5:L5)</f>
      </c>
      <c r="N5" s="52"/>
      <c r="O5" s="62" t="s">
        <v>51</v>
      </c>
      <c r="P5" s="63">
        <v>0.3354</v>
      </c>
      <c r="Q5" s="64">
        <f>P5/10</f>
      </c>
      <c r="R5" s="52"/>
      <c r="S5" s="64">
        <v>0.004592</v>
      </c>
      <c r="T5" s="65">
        <v>0</v>
      </c>
    </row>
    <row x14ac:dyDescent="0.25" r="6" customHeight="1" ht="24">
      <c r="A6" s="70">
        <v>2</v>
      </c>
      <c r="B6" s="71">
        <v>0.000272</v>
      </c>
      <c r="C6" s="70">
        <v>99372</v>
      </c>
      <c r="D6" s="70">
        <v>72</v>
      </c>
      <c r="E6" s="71">
        <v>0.000223</v>
      </c>
      <c r="F6" s="70">
        <v>99455</v>
      </c>
      <c r="G6" s="71">
        <v>77.74</v>
      </c>
      <c r="H6" s="72"/>
      <c r="I6" s="52"/>
      <c r="J6" s="60">
        <v>22</v>
      </c>
      <c r="K6" s="61">
        <v>0.001605</v>
      </c>
      <c r="L6" s="61">
        <v>0.00061</v>
      </c>
      <c r="M6" s="61">
        <f>AVERAGE(K6:L6)</f>
      </c>
      <c r="N6" s="52"/>
      <c r="O6" s="62" t="s">
        <v>52</v>
      </c>
      <c r="P6" s="63">
        <v>0.1548</v>
      </c>
      <c r="Q6" s="64">
        <f>P6/10</f>
      </c>
      <c r="R6" s="52"/>
      <c r="S6" s="64">
        <v>0.004592</v>
      </c>
      <c r="T6" s="65">
        <v>0</v>
      </c>
    </row>
    <row x14ac:dyDescent="0.25" r="7" customHeight="1" ht="24">
      <c r="A7" s="70">
        <v>3</v>
      </c>
      <c r="B7" s="71">
        <v>0.000225</v>
      </c>
      <c r="C7" s="70">
        <v>99345</v>
      </c>
      <c r="D7" s="71">
        <v>71.02</v>
      </c>
      <c r="E7" s="71">
        <v>0.000177</v>
      </c>
      <c r="F7" s="70">
        <v>99432</v>
      </c>
      <c r="G7" s="71">
        <v>76.75</v>
      </c>
      <c r="H7" s="72"/>
      <c r="I7" s="52"/>
      <c r="J7" s="60">
        <v>23</v>
      </c>
      <c r="K7" s="61">
        <v>0.001714</v>
      </c>
      <c r="L7" s="61">
        <v>0.000666</v>
      </c>
      <c r="M7" s="61">
        <f>AVERAGE(K7:L7)</f>
      </c>
      <c r="N7" s="52"/>
      <c r="O7" s="62" t="s">
        <v>53</v>
      </c>
      <c r="P7" s="63">
        <v>0.0393</v>
      </c>
      <c r="Q7" s="64">
        <f>P7/10</f>
      </c>
      <c r="R7" s="52"/>
      <c r="S7" s="64">
        <v>0.004592</v>
      </c>
      <c r="T7" s="65">
        <v>0</v>
      </c>
    </row>
    <row x14ac:dyDescent="0.25" r="8" customHeight="1" ht="24">
      <c r="A8" s="70">
        <v>4</v>
      </c>
      <c r="B8" s="71">
        <v>0.000184</v>
      </c>
      <c r="C8" s="70">
        <v>99323</v>
      </c>
      <c r="D8" s="71">
        <v>70.04</v>
      </c>
      <c r="E8" s="71">
        <v>0.000144</v>
      </c>
      <c r="F8" s="70">
        <v>99415</v>
      </c>
      <c r="G8" s="71">
        <v>75.77</v>
      </c>
      <c r="H8" s="72"/>
      <c r="I8" s="52"/>
      <c r="J8" s="60">
        <v>24</v>
      </c>
      <c r="K8" s="61">
        <v>0.001835</v>
      </c>
      <c r="L8" s="61">
        <v>0.000722</v>
      </c>
      <c r="M8" s="61">
        <f>AVERAGE(K8:L8)</f>
      </c>
      <c r="N8" s="52"/>
      <c r="O8" s="62" t="s">
        <v>54</v>
      </c>
      <c r="P8" s="63">
        <v>0.0113</v>
      </c>
      <c r="Q8" s="64">
        <f>P8/10</f>
      </c>
      <c r="R8" s="52"/>
      <c r="S8" s="64">
        <v>0.004592</v>
      </c>
      <c r="T8" s="65">
        <v>0</v>
      </c>
    </row>
    <row x14ac:dyDescent="0.25" r="9" customHeight="1" ht="24">
      <c r="A9" s="70">
        <v>5</v>
      </c>
      <c r="B9" s="71">
        <v>0.000157</v>
      </c>
      <c r="C9" s="70">
        <v>99304</v>
      </c>
      <c r="D9" s="71">
        <v>69.05</v>
      </c>
      <c r="E9" s="71">
        <v>0.000122</v>
      </c>
      <c r="F9" s="70">
        <v>99400</v>
      </c>
      <c r="G9" s="71">
        <v>74.78</v>
      </c>
      <c r="H9" s="72"/>
      <c r="I9" s="52"/>
      <c r="J9" s="60">
        <v>25</v>
      </c>
      <c r="K9" s="61">
        <v>0.001963</v>
      </c>
      <c r="L9" s="61">
        <v>0.000775</v>
      </c>
      <c r="M9" s="61">
        <f>AVERAGE(K9:L9)</f>
      </c>
      <c r="N9" s="52"/>
      <c r="O9" s="62" t="s">
        <v>55</v>
      </c>
      <c r="P9" s="63">
        <v>0.0015</v>
      </c>
      <c r="Q9" s="64">
        <f>P9/10</f>
      </c>
      <c r="R9" s="52"/>
      <c r="S9" s="64">
        <v>0.004592</v>
      </c>
      <c r="T9" s="65">
        <v>0</v>
      </c>
    </row>
    <row x14ac:dyDescent="0.25" r="10" customHeight="1" ht="24">
      <c r="A10" s="70">
        <v>6</v>
      </c>
      <c r="B10" s="71">
        <v>0.00014</v>
      </c>
      <c r="C10" s="70">
        <v>99289</v>
      </c>
      <c r="D10" s="71">
        <v>68.06</v>
      </c>
      <c r="E10" s="71">
        <v>0.000109</v>
      </c>
      <c r="F10" s="70">
        <v>99388</v>
      </c>
      <c r="G10" s="71">
        <v>73.79</v>
      </c>
      <c r="H10" s="72"/>
      <c r="I10" s="52"/>
      <c r="J10" s="60">
        <v>26</v>
      </c>
      <c r="K10" s="61">
        <v>0.002082</v>
      </c>
      <c r="L10" s="61">
        <v>0.000831</v>
      </c>
      <c r="M10" s="61">
        <f>AVERAGE(K10:L10)</f>
      </c>
      <c r="N10" s="52"/>
      <c r="O10" s="73"/>
      <c r="P10" s="74"/>
      <c r="Q10" s="14"/>
      <c r="R10" s="52"/>
      <c r="S10" s="64">
        <v>0.004592</v>
      </c>
      <c r="T10" s="65">
        <v>0</v>
      </c>
    </row>
    <row x14ac:dyDescent="0.25" r="11" customHeight="1" ht="24">
      <c r="A11" s="70">
        <v>7</v>
      </c>
      <c r="B11" s="71">
        <v>0.000128</v>
      </c>
      <c r="C11" s="70">
        <v>99275</v>
      </c>
      <c r="D11" s="71">
        <v>67.07</v>
      </c>
      <c r="E11" s="71">
        <v>0.000102</v>
      </c>
      <c r="F11" s="70">
        <v>99378</v>
      </c>
      <c r="G11" s="71">
        <v>72.79</v>
      </c>
      <c r="H11" s="72"/>
      <c r="I11" s="52"/>
      <c r="J11" s="60">
        <v>27</v>
      </c>
      <c r="K11" s="61">
        <v>0.002202</v>
      </c>
      <c r="L11" s="61">
        <v>0.000889</v>
      </c>
      <c r="M11" s="61">
        <f>AVERAGE(K11:L11)</f>
      </c>
      <c r="N11" s="52"/>
      <c r="O11" s="73"/>
      <c r="P11" s="63"/>
      <c r="Q11" s="14"/>
      <c r="R11" s="52"/>
      <c r="S11" s="64">
        <v>0.004592</v>
      </c>
      <c r="T11" s="65">
        <v>0</v>
      </c>
    </row>
    <row x14ac:dyDescent="0.25" r="12" customHeight="1" ht="24">
      <c r="A12" s="70">
        <v>8</v>
      </c>
      <c r="B12" s="71">
        <v>0.000122</v>
      </c>
      <c r="C12" s="70">
        <v>99262</v>
      </c>
      <c r="D12" s="71">
        <v>66.08</v>
      </c>
      <c r="E12" s="71">
        <v>0.000098</v>
      </c>
      <c r="F12" s="70">
        <v>99367</v>
      </c>
      <c r="G12" s="71">
        <v>71.8</v>
      </c>
      <c r="H12" s="72"/>
      <c r="I12" s="52"/>
      <c r="J12" s="60">
        <v>28</v>
      </c>
      <c r="K12" s="61">
        <v>0.00233</v>
      </c>
      <c r="L12" s="61">
        <v>0.000952</v>
      </c>
      <c r="M12" s="61">
        <f>AVERAGE(K12:L12)</f>
      </c>
      <c r="N12" s="52"/>
      <c r="O12" s="73"/>
      <c r="P12" s="74"/>
      <c r="Q12" s="14"/>
      <c r="R12" s="52"/>
      <c r="S12" s="64">
        <v>0.004592</v>
      </c>
      <c r="T12" s="65">
        <v>0</v>
      </c>
    </row>
    <row x14ac:dyDescent="0.25" r="13" customHeight="1" ht="24">
      <c r="A13" s="70">
        <v>9</v>
      </c>
      <c r="B13" s="71">
        <v>0.000123</v>
      </c>
      <c r="C13" s="70">
        <v>99250</v>
      </c>
      <c r="D13" s="71">
        <v>65.09</v>
      </c>
      <c r="E13" s="71">
        <v>0.000097</v>
      </c>
      <c r="F13" s="70">
        <v>99358</v>
      </c>
      <c r="G13" s="71">
        <v>70.81</v>
      </c>
      <c r="H13" s="72"/>
      <c r="I13" s="52"/>
      <c r="J13" s="60">
        <v>29</v>
      </c>
      <c r="K13" s="61">
        <v>0.002457</v>
      </c>
      <c r="L13" s="61">
        <v>0.001025</v>
      </c>
      <c r="M13" s="61">
        <f>AVERAGE(K13:L13)</f>
      </c>
      <c r="N13" s="52"/>
      <c r="O13" s="73"/>
      <c r="P13" s="74"/>
      <c r="Q13" s="14"/>
      <c r="R13" s="52"/>
      <c r="S13" s="64">
        <v>0.004592</v>
      </c>
      <c r="T13" s="65">
        <v>0</v>
      </c>
    </row>
    <row x14ac:dyDescent="0.25" r="14" customHeight="1" ht="24">
      <c r="A14" s="70">
        <v>10</v>
      </c>
      <c r="B14" s="71">
        <v>0.000129</v>
      </c>
      <c r="C14" s="70">
        <v>99238</v>
      </c>
      <c r="D14" s="71">
        <v>64.1</v>
      </c>
      <c r="E14" s="71">
        <v>0.000103</v>
      </c>
      <c r="F14" s="70">
        <v>99348</v>
      </c>
      <c r="G14" s="71">
        <v>69.82</v>
      </c>
      <c r="H14" s="72"/>
      <c r="I14" s="52"/>
      <c r="J14" s="60">
        <v>30</v>
      </c>
      <c r="K14" s="61">
        <v>0.002574</v>
      </c>
      <c r="L14" s="61">
        <v>0.001104</v>
      </c>
      <c r="M14" s="61">
        <f>AVERAGE(K14:L14)</f>
      </c>
      <c r="N14" s="52"/>
      <c r="O14" s="73"/>
      <c r="P14" s="74"/>
      <c r="Q14" s="14"/>
      <c r="R14" s="52"/>
      <c r="S14" s="64">
        <v>0.004592</v>
      </c>
      <c r="T14" s="65">
        <v>0</v>
      </c>
    </row>
    <row x14ac:dyDescent="0.25" r="15" customHeight="1" ht="24">
      <c r="A15" s="70">
        <v>11</v>
      </c>
      <c r="B15" s="71">
        <v>0.000138</v>
      </c>
      <c r="C15" s="70">
        <v>99225</v>
      </c>
      <c r="D15" s="71">
        <v>63.1</v>
      </c>
      <c r="E15" s="71">
        <v>0.000113</v>
      </c>
      <c r="F15" s="70">
        <v>99338</v>
      </c>
      <c r="G15" s="71">
        <v>68.82</v>
      </c>
      <c r="H15" s="72"/>
      <c r="I15" s="52"/>
      <c r="J15" s="60">
        <v>31</v>
      </c>
      <c r="K15" s="61">
        <v>0.002683</v>
      </c>
      <c r="L15" s="61">
        <v>0.001192</v>
      </c>
      <c r="M15" s="61">
        <f>AVERAGE(K15:L15)</f>
      </c>
      <c r="N15" s="52"/>
      <c r="O15" s="73"/>
      <c r="P15" s="74"/>
      <c r="Q15" s="14"/>
      <c r="R15" s="52"/>
      <c r="S15" s="64">
        <v>0.01455</v>
      </c>
      <c r="T15" s="65">
        <v>0</v>
      </c>
    </row>
    <row x14ac:dyDescent="0.25" r="16" customHeight="1" ht="24">
      <c r="A16" s="70">
        <v>12</v>
      </c>
      <c r="B16" s="71">
        <v>0.000164</v>
      </c>
      <c r="C16" s="70">
        <v>99211</v>
      </c>
      <c r="D16" s="71">
        <v>62.11</v>
      </c>
      <c r="E16" s="71">
        <v>0.000131</v>
      </c>
      <c r="F16" s="70">
        <v>99327</v>
      </c>
      <c r="G16" s="71">
        <v>67.83</v>
      </c>
      <c r="H16" s="72"/>
      <c r="I16" s="52"/>
      <c r="J16" s="60">
        <v>32</v>
      </c>
      <c r="K16" s="61">
        <v>0.002787</v>
      </c>
      <c r="L16" s="61">
        <v>0.001289</v>
      </c>
      <c r="M16" s="61">
        <f>AVERAGE(K16:L16)</f>
      </c>
      <c r="N16" s="52"/>
      <c r="O16" s="73"/>
      <c r="P16" s="74"/>
      <c r="Q16" s="14"/>
      <c r="R16" s="52"/>
      <c r="S16" s="64">
        <v>0.01455</v>
      </c>
      <c r="T16" s="65">
        <v>0</v>
      </c>
    </row>
    <row x14ac:dyDescent="0.25" r="17" customHeight="1" ht="24">
      <c r="A17" s="70">
        <v>13</v>
      </c>
      <c r="B17" s="71">
        <v>0.00022</v>
      </c>
      <c r="C17" s="70">
        <v>99195</v>
      </c>
      <c r="D17" s="71">
        <v>61.12</v>
      </c>
      <c r="E17" s="71">
        <v>0.000157</v>
      </c>
      <c r="F17" s="70">
        <v>99314</v>
      </c>
      <c r="G17" s="71">
        <v>66.84</v>
      </c>
      <c r="H17" s="72"/>
      <c r="I17" s="52"/>
      <c r="J17" s="60">
        <v>33</v>
      </c>
      <c r="K17" s="61">
        <v>0.002881</v>
      </c>
      <c r="L17" s="61">
        <v>0.001383</v>
      </c>
      <c r="M17" s="61">
        <f>AVERAGE(K17:L17)</f>
      </c>
      <c r="N17" s="52"/>
      <c r="O17" s="73"/>
      <c r="P17" s="74"/>
      <c r="Q17" s="14"/>
      <c r="R17" s="52"/>
      <c r="S17" s="64">
        <v>0.01455</v>
      </c>
      <c r="T17" s="65">
        <v>0</v>
      </c>
    </row>
    <row x14ac:dyDescent="0.25" r="18" customHeight="1" ht="24">
      <c r="A18" s="70">
        <v>14</v>
      </c>
      <c r="B18" s="71">
        <v>0.00031</v>
      </c>
      <c r="C18" s="70">
        <v>99173</v>
      </c>
      <c r="D18" s="71">
        <v>60.14</v>
      </c>
      <c r="E18" s="71">
        <v>0.00019</v>
      </c>
      <c r="F18" s="70">
        <v>99298</v>
      </c>
      <c r="G18" s="71">
        <v>65.85</v>
      </c>
      <c r="H18" s="72"/>
      <c r="I18" s="52"/>
      <c r="J18" s="60">
        <v>34</v>
      </c>
      <c r="K18" s="61">
        <v>0.002974</v>
      </c>
      <c r="L18" s="61">
        <v>0.001465</v>
      </c>
      <c r="M18" s="61">
        <f>AVERAGE(K18:L18)</f>
      </c>
      <c r="N18" s="52"/>
      <c r="O18" s="73"/>
      <c r="P18" s="74"/>
      <c r="Q18" s="14"/>
      <c r="R18" s="52"/>
      <c r="S18" s="64">
        <v>0.01455</v>
      </c>
      <c r="T18" s="65">
        <v>0</v>
      </c>
    </row>
    <row x14ac:dyDescent="0.25" r="19" customHeight="1" ht="24">
      <c r="A19" s="70">
        <v>15</v>
      </c>
      <c r="B19" s="71">
        <v>0.000446</v>
      </c>
      <c r="C19" s="70">
        <v>99143</v>
      </c>
      <c r="D19" s="71">
        <v>59.16</v>
      </c>
      <c r="E19" s="71">
        <v>0.000233</v>
      </c>
      <c r="F19" s="70">
        <v>99279</v>
      </c>
      <c r="G19" s="71">
        <v>64.86</v>
      </c>
      <c r="H19" s="72"/>
      <c r="I19" s="52"/>
      <c r="J19" s="60">
        <v>35</v>
      </c>
      <c r="K19" s="61">
        <v>0.003074</v>
      </c>
      <c r="L19" s="61">
        <v>0.001544</v>
      </c>
      <c r="M19" s="61">
        <f>AVERAGE(K19:L19)</f>
      </c>
      <c r="N19" s="52"/>
      <c r="O19" s="73"/>
      <c r="P19" s="74"/>
      <c r="Q19" s="14"/>
      <c r="R19" s="52"/>
      <c r="S19" s="64">
        <v>0.01455</v>
      </c>
      <c r="T19" s="65">
        <v>0</v>
      </c>
    </row>
    <row x14ac:dyDescent="0.25" r="20" customHeight="1" ht="24">
      <c r="A20" s="70">
        <v>16</v>
      </c>
      <c r="B20" s="71">
        <v>0.000637</v>
      </c>
      <c r="C20" s="70">
        <v>99098</v>
      </c>
      <c r="D20" s="71">
        <v>58.18</v>
      </c>
      <c r="E20" s="71">
        <v>0.000291</v>
      </c>
      <c r="F20" s="70">
        <v>99256</v>
      </c>
      <c r="G20" s="71">
        <v>63.88</v>
      </c>
      <c r="H20" s="72"/>
      <c r="I20" s="52"/>
      <c r="J20" s="60">
        <v>36</v>
      </c>
      <c r="K20" s="61">
        <v>0.003175</v>
      </c>
      <c r="L20" s="61">
        <v>0.001626</v>
      </c>
      <c r="M20" s="61">
        <f>AVERAGE(K20:L20)</f>
      </c>
      <c r="N20" s="52"/>
      <c r="O20" s="73"/>
      <c r="P20" s="74"/>
      <c r="Q20" s="14"/>
      <c r="R20" s="52"/>
      <c r="S20" s="64">
        <v>0.01455</v>
      </c>
      <c r="T20" s="65">
        <v>0</v>
      </c>
    </row>
    <row x14ac:dyDescent="0.25" r="21" customHeight="1" ht="24">
      <c r="A21" s="70">
        <v>17</v>
      </c>
      <c r="B21" s="71">
        <v>0.000868</v>
      </c>
      <c r="C21" s="70">
        <v>99035</v>
      </c>
      <c r="D21" s="71">
        <v>57.22</v>
      </c>
      <c r="E21" s="71">
        <v>0.000355</v>
      </c>
      <c r="F21" s="70">
        <v>99227</v>
      </c>
      <c r="G21" s="71">
        <v>62.9</v>
      </c>
      <c r="H21" s="72"/>
      <c r="I21" s="52"/>
      <c r="J21" s="60">
        <v>37</v>
      </c>
      <c r="K21" s="61">
        <v>0.003295</v>
      </c>
      <c r="L21" s="61">
        <v>0.001719</v>
      </c>
      <c r="M21" s="61">
        <f>AVERAGE(K21:L21)</f>
      </c>
      <c r="N21" s="52"/>
      <c r="O21" s="73"/>
      <c r="P21" s="74"/>
      <c r="Q21" s="14"/>
      <c r="R21" s="52"/>
      <c r="S21" s="64">
        <v>0.01455</v>
      </c>
      <c r="T21" s="65">
        <v>0</v>
      </c>
    </row>
    <row x14ac:dyDescent="0.25" r="22" customHeight="1" ht="24">
      <c r="A22" s="70">
        <v>18</v>
      </c>
      <c r="B22" s="71">
        <v>0.0011</v>
      </c>
      <c r="C22" s="70">
        <v>98949</v>
      </c>
      <c r="D22" s="71">
        <v>56.27</v>
      </c>
      <c r="E22" s="71">
        <v>0.000418</v>
      </c>
      <c r="F22" s="70">
        <v>99192</v>
      </c>
      <c r="G22" s="71">
        <v>61.92</v>
      </c>
      <c r="H22" s="72"/>
      <c r="I22" s="52"/>
      <c r="J22" s="60">
        <v>38</v>
      </c>
      <c r="K22" s="61">
        <v>0.003444</v>
      </c>
      <c r="L22" s="61">
        <v>0.001824</v>
      </c>
      <c r="M22" s="61">
        <f>AVERAGE(K22:L22)</f>
      </c>
      <c r="N22" s="52"/>
      <c r="O22" s="73"/>
      <c r="P22" s="74"/>
      <c r="Q22" s="14"/>
      <c r="R22" s="52"/>
      <c r="S22" s="64">
        <v>0.01455</v>
      </c>
      <c r="T22" s="65">
        <v>0</v>
      </c>
    </row>
    <row x14ac:dyDescent="0.25" r="23" customHeight="1" ht="24">
      <c r="A23" s="70">
        <v>19</v>
      </c>
      <c r="B23" s="71">
        <v>0.00127</v>
      </c>
      <c r="C23" s="70">
        <v>98840</v>
      </c>
      <c r="D23" s="71">
        <v>55.33</v>
      </c>
      <c r="E23" s="71">
        <v>0.000461</v>
      </c>
      <c r="F23" s="70">
        <v>99150</v>
      </c>
      <c r="G23" s="71">
        <v>60.94</v>
      </c>
      <c r="H23" s="72"/>
      <c r="I23" s="52"/>
      <c r="J23" s="60">
        <v>39</v>
      </c>
      <c r="K23" s="61">
        <v>0.003608</v>
      </c>
      <c r="L23" s="61">
        <v>0.00194</v>
      </c>
      <c r="M23" s="61">
        <f>AVERAGE(K23:L23)</f>
      </c>
      <c r="N23" s="52"/>
      <c r="O23" s="73"/>
      <c r="P23" s="74"/>
      <c r="Q23" s="14"/>
      <c r="R23" s="52"/>
      <c r="S23" s="64">
        <v>0.01455</v>
      </c>
      <c r="T23" s="65">
        <v>0</v>
      </c>
    </row>
    <row x14ac:dyDescent="0.25" r="24" customHeight="1" ht="24">
      <c r="A24" s="70">
        <v>20</v>
      </c>
      <c r="B24" s="71">
        <v>0.001373</v>
      </c>
      <c r="C24" s="70">
        <v>98715</v>
      </c>
      <c r="D24" s="71">
        <v>54.4</v>
      </c>
      <c r="E24" s="71">
        <v>0.000507</v>
      </c>
      <c r="F24" s="70">
        <v>99105</v>
      </c>
      <c r="G24" s="71">
        <v>59.97</v>
      </c>
      <c r="H24" s="72"/>
      <c r="I24" s="52"/>
      <c r="J24" s="60">
        <v>40</v>
      </c>
      <c r="K24" s="61">
        <v>0.00378</v>
      </c>
      <c r="L24" s="61">
        <v>0.002066</v>
      </c>
      <c r="M24" s="61">
        <f>AVERAGE(K24:L24)</f>
      </c>
      <c r="N24" s="52"/>
      <c r="O24" s="73"/>
      <c r="P24" s="74"/>
      <c r="Q24" s="14"/>
      <c r="R24" s="52"/>
      <c r="S24" s="64">
        <v>0.01455</v>
      </c>
      <c r="T24" s="65">
        <v>0</v>
      </c>
    </row>
    <row x14ac:dyDescent="0.25" r="25" customHeight="1" ht="24">
      <c r="A25" s="70">
        <v>21</v>
      </c>
      <c r="B25" s="71">
        <v>0.001488</v>
      </c>
      <c r="C25" s="70">
        <v>98579</v>
      </c>
      <c r="D25" s="71">
        <v>53.47</v>
      </c>
      <c r="E25" s="71">
        <v>0.000556</v>
      </c>
      <c r="F25" s="70">
        <v>99055</v>
      </c>
      <c r="G25" s="70">
        <v>59</v>
      </c>
      <c r="H25" s="72"/>
      <c r="I25" s="52"/>
      <c r="J25" s="60">
        <v>41</v>
      </c>
      <c r="K25" s="61">
        <v>0.003958</v>
      </c>
      <c r="L25" s="61">
        <v>0.002202</v>
      </c>
      <c r="M25" s="61">
        <f>AVERAGE(K25:L25)</f>
      </c>
      <c r="N25" s="52"/>
      <c r="O25" s="73"/>
      <c r="P25" s="74"/>
      <c r="Q25" s="14"/>
      <c r="R25" s="52"/>
      <c r="S25" s="64">
        <v>0.02525</v>
      </c>
      <c r="T25" s="65">
        <v>0</v>
      </c>
    </row>
    <row x14ac:dyDescent="0.25" r="26" customHeight="1" ht="17.25">
      <c r="A26" s="70">
        <v>22</v>
      </c>
      <c r="B26" s="71">
        <v>0.001605</v>
      </c>
      <c r="C26" s="70">
        <v>98433</v>
      </c>
      <c r="D26" s="71">
        <v>52.55</v>
      </c>
      <c r="E26" s="71">
        <v>0.00061</v>
      </c>
      <c r="F26" s="70">
        <v>98999</v>
      </c>
      <c r="G26" s="71">
        <v>58.03</v>
      </c>
      <c r="H26" s="72"/>
      <c r="I26" s="52"/>
      <c r="J26" s="60">
        <v>42</v>
      </c>
      <c r="K26" s="61">
        <v>0.004144</v>
      </c>
      <c r="L26" s="61">
        <v>0.002351</v>
      </c>
      <c r="M26" s="61">
        <f>AVERAGE(K26:L26)</f>
      </c>
      <c r="N26" s="52"/>
      <c r="O26" s="73"/>
      <c r="P26" s="74"/>
      <c r="Q26" s="14"/>
      <c r="R26" s="52"/>
      <c r="S26" s="64">
        <v>0.02525</v>
      </c>
      <c r="T26" s="65">
        <v>0</v>
      </c>
    </row>
    <row x14ac:dyDescent="0.25" r="27" customHeight="1" ht="17.25">
      <c r="A27" s="70">
        <v>23</v>
      </c>
      <c r="B27" s="71">
        <v>0.001714</v>
      </c>
      <c r="C27" s="70">
        <v>98275</v>
      </c>
      <c r="D27" s="71">
        <v>51.64</v>
      </c>
      <c r="E27" s="71">
        <v>0.000666</v>
      </c>
      <c r="F27" s="70">
        <v>98939</v>
      </c>
      <c r="G27" s="71">
        <v>57.07</v>
      </c>
      <c r="H27" s="72"/>
      <c r="I27" s="52"/>
      <c r="J27" s="60" t="s">
        <v>56</v>
      </c>
      <c r="K27" s="61">
        <v>0.004337</v>
      </c>
      <c r="L27" s="61">
        <v>0.002482</v>
      </c>
      <c r="M27" s="61">
        <f>AVERAGE(K27:L27)</f>
      </c>
      <c r="N27" s="52"/>
      <c r="O27" s="73"/>
      <c r="P27" s="74"/>
      <c r="Q27" s="14"/>
      <c r="R27" s="52"/>
      <c r="S27" s="64">
        <v>0.02525</v>
      </c>
      <c r="T27" s="65">
        <v>0</v>
      </c>
    </row>
    <row x14ac:dyDescent="0.25" r="28" customHeight="1" ht="17.25">
      <c r="A28" s="70">
        <v>24</v>
      </c>
      <c r="B28" s="71">
        <v>0.001835</v>
      </c>
      <c r="C28" s="70">
        <v>98106</v>
      </c>
      <c r="D28" s="71">
        <v>50.72</v>
      </c>
      <c r="E28" s="71">
        <v>0.000722</v>
      </c>
      <c r="F28" s="70">
        <v>98873</v>
      </c>
      <c r="G28" s="71">
        <v>56.11</v>
      </c>
      <c r="H28" s="72"/>
      <c r="I28" s="52"/>
      <c r="J28" s="60">
        <v>44</v>
      </c>
      <c r="K28" s="61">
        <v>0.00454</v>
      </c>
      <c r="L28" s="61">
        <v>0.002622</v>
      </c>
      <c r="M28" s="61">
        <f>AVERAGE(K28:L28)</f>
      </c>
      <c r="N28" s="52"/>
      <c r="O28" s="73"/>
      <c r="P28" s="74"/>
      <c r="Q28" s="14"/>
      <c r="R28" s="52"/>
      <c r="S28" s="64">
        <v>0.02525</v>
      </c>
      <c r="T28" s="65">
        <v>0</v>
      </c>
    </row>
    <row x14ac:dyDescent="0.25" r="29" customHeight="1" ht="17.25">
      <c r="A29" s="70">
        <v>25</v>
      </c>
      <c r="B29" s="71">
        <v>0.001963</v>
      </c>
      <c r="C29" s="70">
        <v>97926</v>
      </c>
      <c r="D29" s="71">
        <v>49.82</v>
      </c>
      <c r="E29" s="71">
        <v>0.000775</v>
      </c>
      <c r="F29" s="70">
        <v>98802</v>
      </c>
      <c r="G29" s="71">
        <v>55.15</v>
      </c>
      <c r="H29" s="72"/>
      <c r="I29" s="52"/>
      <c r="J29" s="60">
        <v>45</v>
      </c>
      <c r="K29" s="61">
        <v>0.004774</v>
      </c>
      <c r="L29" s="61">
        <v>0.002789</v>
      </c>
      <c r="M29" s="61">
        <f>AVERAGE(K29:L29)</f>
      </c>
      <c r="N29" s="52"/>
      <c r="O29" s="73"/>
      <c r="P29" s="74"/>
      <c r="Q29" s="14"/>
      <c r="R29" s="52"/>
      <c r="S29" s="64">
        <v>0.02525</v>
      </c>
      <c r="T29" s="65">
        <v>0</v>
      </c>
    </row>
    <row x14ac:dyDescent="0.25" r="30" customHeight="1" ht="17.25">
      <c r="A30" s="70">
        <v>26</v>
      </c>
      <c r="B30" s="71">
        <v>0.002082</v>
      </c>
      <c r="C30" s="70">
        <v>97734</v>
      </c>
      <c r="D30" s="71">
        <v>48.91</v>
      </c>
      <c r="E30" s="71">
        <v>0.000831</v>
      </c>
      <c r="F30" s="70">
        <v>98725</v>
      </c>
      <c r="G30" s="71">
        <v>54.19</v>
      </c>
      <c r="H30" s="72"/>
      <c r="I30" s="52"/>
      <c r="J30" s="60">
        <v>46</v>
      </c>
      <c r="K30" s="61">
        <v>0.005064</v>
      </c>
      <c r="L30" s="61">
        <v>0.002994</v>
      </c>
      <c r="M30" s="61">
        <f>AVERAGE(K30:L30)</f>
      </c>
      <c r="N30" s="52"/>
      <c r="O30" s="73"/>
      <c r="P30" s="74"/>
      <c r="Q30" s="14"/>
      <c r="R30" s="52"/>
      <c r="S30" s="64">
        <v>0.02525</v>
      </c>
      <c r="T30" s="65">
        <v>0</v>
      </c>
    </row>
    <row x14ac:dyDescent="0.25" r="31" customHeight="1" ht="17.25">
      <c r="A31" s="70">
        <v>27</v>
      </c>
      <c r="B31" s="71">
        <v>0.002202</v>
      </c>
      <c r="C31" s="70">
        <v>97530</v>
      </c>
      <c r="D31" s="71">
        <v>48.01</v>
      </c>
      <c r="E31" s="71">
        <v>0.000889</v>
      </c>
      <c r="F31" s="70">
        <v>98643</v>
      </c>
      <c r="G31" s="71">
        <v>53.23</v>
      </c>
      <c r="H31" s="72"/>
      <c r="I31" s="52"/>
      <c r="J31" s="60">
        <v>47</v>
      </c>
      <c r="K31" s="61">
        <v>0.005399</v>
      </c>
      <c r="L31" s="61">
        <v>0.003219</v>
      </c>
      <c r="M31" s="61">
        <f>AVERAGE(K31:L31)</f>
      </c>
      <c r="N31" s="52"/>
      <c r="O31" s="73"/>
      <c r="P31" s="74"/>
      <c r="Q31" s="14"/>
      <c r="R31" s="52"/>
      <c r="S31" s="64">
        <v>0.02525</v>
      </c>
      <c r="T31" s="65">
        <v>0</v>
      </c>
    </row>
    <row x14ac:dyDescent="0.25" r="32" customHeight="1" ht="17.25">
      <c r="A32" s="70">
        <v>28</v>
      </c>
      <c r="B32" s="71">
        <v>0.00233</v>
      </c>
      <c r="C32" s="70">
        <v>97316</v>
      </c>
      <c r="D32" s="71">
        <v>47.12</v>
      </c>
      <c r="E32" s="71">
        <v>0.000952</v>
      </c>
      <c r="F32" s="70">
        <v>98555</v>
      </c>
      <c r="G32" s="71">
        <v>52.28</v>
      </c>
      <c r="H32" s="72"/>
      <c r="I32" s="52"/>
      <c r="J32" s="60">
        <v>48</v>
      </c>
      <c r="K32" s="61">
        <v>0.005796</v>
      </c>
      <c r="L32" s="61">
        <v>0.003467</v>
      </c>
      <c r="M32" s="61">
        <f>AVERAGE(K32:L32)</f>
      </c>
      <c r="N32" s="52"/>
      <c r="O32" s="73"/>
      <c r="P32" s="74"/>
      <c r="Q32" s="14"/>
      <c r="R32" s="52"/>
      <c r="S32" s="64">
        <v>0.02525</v>
      </c>
      <c r="T32" s="65">
        <v>0</v>
      </c>
    </row>
    <row x14ac:dyDescent="0.25" r="33" customHeight="1" ht="17.25">
      <c r="A33" s="70">
        <v>29</v>
      </c>
      <c r="B33" s="71">
        <v>0.002457</v>
      </c>
      <c r="C33" s="70">
        <v>97089</v>
      </c>
      <c r="D33" s="71">
        <v>46.23</v>
      </c>
      <c r="E33" s="71">
        <v>0.001025</v>
      </c>
      <c r="F33" s="70">
        <v>98462</v>
      </c>
      <c r="G33" s="71">
        <v>51.33</v>
      </c>
      <c r="H33" s="72"/>
      <c r="I33" s="52"/>
      <c r="J33" s="60">
        <v>49</v>
      </c>
      <c r="K33" s="61">
        <v>0.006214</v>
      </c>
      <c r="L33" s="61">
        <v>0.003729</v>
      </c>
      <c r="M33" s="61">
        <f>AVERAGE(K33:L33)</f>
      </c>
      <c r="N33" s="52"/>
      <c r="O33" s="73"/>
      <c r="P33" s="74"/>
      <c r="Q33" s="14"/>
      <c r="R33" s="52"/>
      <c r="S33" s="64">
        <v>0.02525</v>
      </c>
      <c r="T33" s="65">
        <v>0</v>
      </c>
    </row>
    <row x14ac:dyDescent="0.25" r="34" customHeight="1" ht="17.25">
      <c r="A34" s="70">
        <v>30</v>
      </c>
      <c r="B34" s="71">
        <v>0.002574</v>
      </c>
      <c r="C34" s="70">
        <v>96850</v>
      </c>
      <c r="D34" s="71">
        <v>45.34</v>
      </c>
      <c r="E34" s="71">
        <v>0.001104</v>
      </c>
      <c r="F34" s="70">
        <v>98361</v>
      </c>
      <c r="G34" s="71">
        <v>50.38</v>
      </c>
      <c r="H34" s="72"/>
      <c r="I34" s="52"/>
      <c r="J34" s="60">
        <v>50</v>
      </c>
      <c r="K34" s="61">
        <v>0.006671</v>
      </c>
      <c r="L34" s="61">
        <v>0.004011</v>
      </c>
      <c r="M34" s="61">
        <f>AVERAGE(K34:L34)</f>
      </c>
      <c r="N34" s="52"/>
      <c r="O34" s="73"/>
      <c r="P34" s="74"/>
      <c r="Q34" s="14"/>
      <c r="R34" s="52"/>
      <c r="S34" s="64">
        <v>0.02525</v>
      </c>
      <c r="T34" s="65">
        <v>0</v>
      </c>
    </row>
    <row x14ac:dyDescent="0.25" r="35" customHeight="1" ht="17.25">
      <c r="A35" s="70">
        <v>31</v>
      </c>
      <c r="B35" s="71">
        <v>0.002683</v>
      </c>
      <c r="C35" s="70">
        <v>96601</v>
      </c>
      <c r="D35" s="71">
        <v>44.46</v>
      </c>
      <c r="E35" s="71">
        <v>0.001192</v>
      </c>
      <c r="F35" s="70">
        <v>98252</v>
      </c>
      <c r="G35" s="71">
        <v>49.44</v>
      </c>
      <c r="H35" s="72"/>
      <c r="I35" s="52"/>
      <c r="J35" s="60">
        <v>51</v>
      </c>
      <c r="K35" s="61">
        <v>0.007167</v>
      </c>
      <c r="L35" s="61">
        <v>0.004306</v>
      </c>
      <c r="M35" s="61">
        <f>AVERAGE(K35:L35)</f>
      </c>
      <c r="N35" s="52"/>
      <c r="O35" s="73"/>
      <c r="P35" s="74"/>
      <c r="Q35" s="14"/>
      <c r="R35" s="52"/>
      <c r="S35" s="64">
        <v>0.03354</v>
      </c>
      <c r="T35" s="65">
        <v>0</v>
      </c>
    </row>
    <row x14ac:dyDescent="0.25" r="36" customHeight="1" ht="17.25">
      <c r="A36" s="70">
        <v>32</v>
      </c>
      <c r="B36" s="71">
        <v>0.002787</v>
      </c>
      <c r="C36" s="70">
        <v>96342</v>
      </c>
      <c r="D36" s="71">
        <v>43.57</v>
      </c>
      <c r="E36" s="71">
        <v>0.001289</v>
      </c>
      <c r="F36" s="70">
        <v>98135</v>
      </c>
      <c r="G36" s="71">
        <v>48.5</v>
      </c>
      <c r="H36" s="72"/>
      <c r="I36" s="52"/>
      <c r="J36" s="60">
        <v>52</v>
      </c>
      <c r="K36" s="61">
        <v>0.007736</v>
      </c>
      <c r="L36" s="61">
        <v>0.004634</v>
      </c>
      <c r="M36" s="61">
        <f>AVERAGE(K36:L36)</f>
      </c>
      <c r="N36" s="52"/>
      <c r="O36" s="73"/>
      <c r="P36" s="74"/>
      <c r="Q36" s="14"/>
      <c r="R36" s="52"/>
      <c r="S36" s="64">
        <v>0.03354</v>
      </c>
      <c r="T36" s="65">
        <v>0</v>
      </c>
    </row>
    <row x14ac:dyDescent="0.25" r="37" customHeight="1" ht="17.25">
      <c r="A37" s="70">
        <v>33</v>
      </c>
      <c r="B37" s="71">
        <v>0.002881</v>
      </c>
      <c r="C37" s="70">
        <v>96073</v>
      </c>
      <c r="D37" s="71">
        <v>42.69</v>
      </c>
      <c r="E37" s="71">
        <v>0.001383</v>
      </c>
      <c r="F37" s="70">
        <v>98008</v>
      </c>
      <c r="G37" s="71">
        <v>47.56</v>
      </c>
      <c r="H37" s="72"/>
      <c r="I37" s="52"/>
      <c r="J37" s="60">
        <v>53</v>
      </c>
      <c r="K37" s="61">
        <v>0.008351</v>
      </c>
      <c r="L37" s="61">
        <v>0.004981</v>
      </c>
      <c r="M37" s="61">
        <f>AVERAGE(K37:L37)</f>
      </c>
      <c r="N37" s="52"/>
      <c r="O37" s="73"/>
      <c r="P37" s="74"/>
      <c r="Q37" s="14"/>
      <c r="R37" s="52"/>
      <c r="S37" s="64">
        <v>0.03354</v>
      </c>
      <c r="T37" s="65">
        <v>0</v>
      </c>
    </row>
    <row x14ac:dyDescent="0.25" r="38" customHeight="1" ht="17.25">
      <c r="A38" s="70">
        <v>34</v>
      </c>
      <c r="B38" s="71">
        <v>0.002974</v>
      </c>
      <c r="C38" s="70">
        <v>95797</v>
      </c>
      <c r="D38" s="71">
        <v>41.82</v>
      </c>
      <c r="E38" s="71">
        <v>0.001465</v>
      </c>
      <c r="F38" s="70">
        <v>97873</v>
      </c>
      <c r="G38" s="71">
        <v>46.62</v>
      </c>
      <c r="H38" s="72"/>
      <c r="I38" s="52"/>
      <c r="J38" s="60">
        <v>54</v>
      </c>
      <c r="K38" s="61">
        <v>0.009035</v>
      </c>
      <c r="L38" s="61">
        <v>0.00537</v>
      </c>
      <c r="M38" s="61">
        <f>AVERAGE(K38:L38)</f>
      </c>
      <c r="N38" s="52"/>
      <c r="O38" s="73"/>
      <c r="P38" s="74"/>
      <c r="Q38" s="14"/>
      <c r="R38" s="52"/>
      <c r="S38" s="64">
        <v>0.03354</v>
      </c>
      <c r="T38" s="65">
        <v>0</v>
      </c>
    </row>
    <row x14ac:dyDescent="0.25" r="39" customHeight="1" ht="17.25">
      <c r="A39" s="70">
        <v>35</v>
      </c>
      <c r="B39" s="71">
        <v>0.003074</v>
      </c>
      <c r="C39" s="70">
        <v>95512</v>
      </c>
      <c r="D39" s="71">
        <v>40.94</v>
      </c>
      <c r="E39" s="71">
        <v>0.001544</v>
      </c>
      <c r="F39" s="70">
        <v>97730</v>
      </c>
      <c r="G39" s="71">
        <v>45.69</v>
      </c>
      <c r="H39" s="72"/>
      <c r="I39" s="52"/>
      <c r="J39" s="60">
        <v>55</v>
      </c>
      <c r="K39" s="61">
        <v>0.00977</v>
      </c>
      <c r="L39" s="61">
        <v>0.005831</v>
      </c>
      <c r="M39" s="61">
        <f>AVERAGE(K39:L39)</f>
      </c>
      <c r="N39" s="52"/>
      <c r="O39" s="73"/>
      <c r="P39" s="74"/>
      <c r="Q39" s="14"/>
      <c r="R39" s="52"/>
      <c r="S39" s="64">
        <v>0.03354</v>
      </c>
      <c r="T39" s="65">
        <v>0</v>
      </c>
    </row>
    <row x14ac:dyDescent="0.25" r="40" customHeight="1" ht="17.25">
      <c r="A40" s="70">
        <v>36</v>
      </c>
      <c r="B40" s="71">
        <v>0.003175</v>
      </c>
      <c r="C40" s="70">
        <v>95218</v>
      </c>
      <c r="D40" s="71">
        <v>40.06</v>
      </c>
      <c r="E40" s="71">
        <v>0.001626</v>
      </c>
      <c r="F40" s="70">
        <v>97579</v>
      </c>
      <c r="G40" s="71">
        <v>44.76</v>
      </c>
      <c r="H40" s="72"/>
      <c r="I40" s="52"/>
      <c r="J40" s="60">
        <v>56</v>
      </c>
      <c r="K40" s="61">
        <v>0.010567</v>
      </c>
      <c r="L40" s="61">
        <v>0.006326</v>
      </c>
      <c r="M40" s="61">
        <f>AVERAGE(K40:L40)</f>
      </c>
      <c r="N40" s="52"/>
      <c r="O40" s="73"/>
      <c r="P40" s="74"/>
      <c r="Q40" s="14"/>
      <c r="R40" s="52"/>
      <c r="S40" s="64">
        <v>0.03354</v>
      </c>
      <c r="T40" s="65">
        <v>0</v>
      </c>
    </row>
    <row x14ac:dyDescent="0.25" r="41" customHeight="1" ht="17.25">
      <c r="A41" s="70">
        <v>37</v>
      </c>
      <c r="B41" s="71">
        <v>0.003295</v>
      </c>
      <c r="C41" s="70">
        <v>94916</v>
      </c>
      <c r="D41" s="71">
        <v>39.19</v>
      </c>
      <c r="E41" s="71">
        <v>0.001719</v>
      </c>
      <c r="F41" s="70">
        <v>97420</v>
      </c>
      <c r="G41" s="71">
        <v>43.83</v>
      </c>
      <c r="H41" s="72"/>
      <c r="I41" s="52"/>
      <c r="J41" s="60">
        <v>57</v>
      </c>
      <c r="K41" s="61">
        <v>0.011398</v>
      </c>
      <c r="L41" s="61">
        <v>0.006837</v>
      </c>
      <c r="M41" s="61">
        <f>AVERAGE(K41:L41)</f>
      </c>
      <c r="N41" s="52"/>
      <c r="O41" s="73"/>
      <c r="P41" s="74"/>
      <c r="Q41" s="14"/>
      <c r="R41" s="52"/>
      <c r="S41" s="64">
        <v>0.03354</v>
      </c>
      <c r="T41" s="65">
        <v>0</v>
      </c>
    </row>
    <row x14ac:dyDescent="0.25" r="42" customHeight="1" ht="17.25">
      <c r="A42" s="70">
        <v>38</v>
      </c>
      <c r="B42" s="71">
        <v>0.003444</v>
      </c>
      <c r="C42" s="70">
        <v>94603</v>
      </c>
      <c r="D42" s="71">
        <v>38.32</v>
      </c>
      <c r="E42" s="71">
        <v>0.001824</v>
      </c>
      <c r="F42" s="70">
        <v>97252</v>
      </c>
      <c r="G42" s="71">
        <v>42.91</v>
      </c>
      <c r="H42" s="72"/>
      <c r="I42" s="52"/>
      <c r="J42" s="60">
        <v>58</v>
      </c>
      <c r="K42" s="61">
        <v>0.012291</v>
      </c>
      <c r="L42" s="61">
        <v>0.007399</v>
      </c>
      <c r="M42" s="61">
        <f>AVERAGE(K42:L42)</f>
      </c>
      <c r="N42" s="52"/>
      <c r="O42" s="73"/>
      <c r="P42" s="74"/>
      <c r="Q42" s="14"/>
      <c r="R42" s="52"/>
      <c r="S42" s="64">
        <v>0.03354</v>
      </c>
      <c r="T42" s="65">
        <v>0</v>
      </c>
    </row>
    <row x14ac:dyDescent="0.25" r="43" customHeight="1" ht="17.25">
      <c r="A43" s="70">
        <v>39</v>
      </c>
      <c r="B43" s="71">
        <v>0.003608</v>
      </c>
      <c r="C43" s="70">
        <v>94277</v>
      </c>
      <c r="D43" s="71">
        <v>37.45</v>
      </c>
      <c r="E43" s="71">
        <v>0.00194</v>
      </c>
      <c r="F43" s="70">
        <v>97075</v>
      </c>
      <c r="G43" s="71">
        <v>41.98</v>
      </c>
      <c r="H43" s="72"/>
      <c r="I43" s="52"/>
      <c r="J43" s="60">
        <v>59</v>
      </c>
      <c r="K43" s="61">
        <v>0.013224</v>
      </c>
      <c r="L43" s="61">
        <v>0.008033</v>
      </c>
      <c r="M43" s="61">
        <f>AVERAGE(K43:L43)</f>
      </c>
      <c r="N43" s="52"/>
      <c r="O43" s="73"/>
      <c r="P43" s="74"/>
      <c r="Q43" s="14"/>
      <c r="R43" s="52"/>
      <c r="S43" s="64">
        <v>0.03354</v>
      </c>
      <c r="T43" s="65">
        <v>0</v>
      </c>
    </row>
    <row x14ac:dyDescent="0.25" r="44" customHeight="1" ht="17.25">
      <c r="A44" s="70">
        <v>40</v>
      </c>
      <c r="B44" s="71">
        <v>0.00378</v>
      </c>
      <c r="C44" s="70">
        <v>93937</v>
      </c>
      <c r="D44" s="71">
        <v>36.58</v>
      </c>
      <c r="E44" s="71">
        <v>0.002066</v>
      </c>
      <c r="F44" s="70">
        <v>96887</v>
      </c>
      <c r="G44" s="71">
        <v>41.07</v>
      </c>
      <c r="H44" s="72"/>
      <c r="I44" s="52"/>
      <c r="J44" s="60">
        <v>60</v>
      </c>
      <c r="K44" s="61">
        <v>0.014267</v>
      </c>
      <c r="L44" s="61">
        <v>0.008687</v>
      </c>
      <c r="M44" s="61">
        <f>AVERAGE(K44:L44)</f>
      </c>
      <c r="N44" s="52"/>
      <c r="O44" s="73"/>
      <c r="P44" s="74"/>
      <c r="Q44" s="14"/>
      <c r="R44" s="52"/>
      <c r="S44" s="64">
        <v>0.03354</v>
      </c>
      <c r="T44" s="65">
        <v>0</v>
      </c>
    </row>
    <row x14ac:dyDescent="0.25" r="45" customHeight="1" ht="17.25">
      <c r="A45" s="70">
        <v>41</v>
      </c>
      <c r="B45" s="71">
        <v>0.003958</v>
      </c>
      <c r="C45" s="70">
        <v>93582</v>
      </c>
      <c r="D45" s="71">
        <v>35.72</v>
      </c>
      <c r="E45" s="71">
        <v>0.002202</v>
      </c>
      <c r="F45" s="70">
        <v>96687</v>
      </c>
      <c r="G45" s="71">
        <v>40.15</v>
      </c>
      <c r="H45" s="72"/>
      <c r="I45" s="52"/>
      <c r="J45" s="60">
        <v>61</v>
      </c>
      <c r="K45" s="61">
        <v>0.015353</v>
      </c>
      <c r="L45" s="61">
        <v>0.009411</v>
      </c>
      <c r="M45" s="61">
        <f>AVERAGE(K45:L45)</f>
      </c>
      <c r="N45" s="52"/>
      <c r="O45" s="73"/>
      <c r="P45" s="74"/>
      <c r="Q45" s="14"/>
      <c r="R45" s="52"/>
      <c r="S45" s="64">
        <v>0.01548</v>
      </c>
      <c r="T45" s="64">
        <v>0.07481875302078297</v>
      </c>
    </row>
    <row x14ac:dyDescent="0.25" r="46" customHeight="1" ht="17.25">
      <c r="A46" s="70">
        <v>42</v>
      </c>
      <c r="B46" s="71">
        <v>0.004144</v>
      </c>
      <c r="C46" s="70">
        <v>93211</v>
      </c>
      <c r="D46" s="71">
        <v>34.86</v>
      </c>
      <c r="E46" s="71">
        <v>0.002351</v>
      </c>
      <c r="F46" s="70">
        <v>96474</v>
      </c>
      <c r="G46" s="71">
        <v>39.24</v>
      </c>
      <c r="H46" s="72"/>
      <c r="I46" s="52"/>
      <c r="J46" s="60">
        <v>62</v>
      </c>
      <c r="K46" s="61">
        <v>0.016484</v>
      </c>
      <c r="L46" s="61">
        <v>0.010139</v>
      </c>
      <c r="M46" s="61">
        <f>AVERAGE(K46:L46)</f>
      </c>
      <c r="N46" s="52"/>
      <c r="O46" s="73"/>
      <c r="P46" s="74"/>
      <c r="Q46" s="14"/>
      <c r="R46" s="52"/>
      <c r="S46" s="64">
        <v>0.01548</v>
      </c>
      <c r="T46" s="64">
        <v>0.07481875302078297</v>
      </c>
    </row>
    <row x14ac:dyDescent="0.25" r="47" customHeight="1" ht="17.25">
      <c r="A47" s="70">
        <v>43</v>
      </c>
      <c r="B47" s="71">
        <v>0.004337</v>
      </c>
      <c r="C47" s="70">
        <v>92825</v>
      </c>
      <c r="D47" s="70">
        <v>34</v>
      </c>
      <c r="E47" s="71">
        <v>0.002482</v>
      </c>
      <c r="F47" s="70">
        <v>96247</v>
      </c>
      <c r="G47" s="71">
        <v>38.33</v>
      </c>
      <c r="H47" s="72"/>
      <c r="I47" s="52"/>
      <c r="J47" s="60">
        <v>63</v>
      </c>
      <c r="K47" s="61">
        <v>0.017617</v>
      </c>
      <c r="L47" s="61">
        <v>0.010849</v>
      </c>
      <c r="M47" s="61">
        <f>AVERAGE(K47:L47)</f>
      </c>
      <c r="N47" s="52"/>
      <c r="O47" s="73"/>
      <c r="P47" s="74"/>
      <c r="Q47" s="14"/>
      <c r="R47" s="52"/>
      <c r="S47" s="64">
        <v>0.01548</v>
      </c>
      <c r="T47" s="64">
        <v>0.07481875302078297</v>
      </c>
    </row>
    <row x14ac:dyDescent="0.25" r="48" customHeight="1" ht="17.25">
      <c r="A48" s="70">
        <v>44</v>
      </c>
      <c r="B48" s="71">
        <v>0.00454</v>
      </c>
      <c r="C48" s="70">
        <v>92423</v>
      </c>
      <c r="D48" s="71">
        <v>33.15</v>
      </c>
      <c r="E48" s="71">
        <v>0.002622</v>
      </c>
      <c r="F48" s="70">
        <v>96008</v>
      </c>
      <c r="G48" s="71">
        <v>37.42</v>
      </c>
      <c r="H48" s="72"/>
      <c r="I48" s="52"/>
      <c r="J48" s="60">
        <v>64</v>
      </c>
      <c r="K48" s="61">
        <v>0.018759</v>
      </c>
      <c r="L48" s="61">
        <v>0.01155</v>
      </c>
      <c r="M48" s="61">
        <f>AVERAGE(K48:L48)</f>
      </c>
      <c r="N48" s="52"/>
      <c r="O48" s="73"/>
      <c r="P48" s="74"/>
      <c r="Q48" s="14"/>
      <c r="R48" s="52"/>
      <c r="S48" s="64">
        <v>0.01548</v>
      </c>
      <c r="T48" s="64">
        <v>0.07481875302078297</v>
      </c>
    </row>
    <row x14ac:dyDescent="0.25" r="49" customHeight="1" ht="17.25">
      <c r="A49" s="70">
        <v>45</v>
      </c>
      <c r="B49" s="71">
        <v>0.004774</v>
      </c>
      <c r="C49" s="70">
        <v>92003</v>
      </c>
      <c r="D49" s="71">
        <v>32.3</v>
      </c>
      <c r="E49" s="71">
        <v>0.002789</v>
      </c>
      <c r="F49" s="70">
        <v>95756</v>
      </c>
      <c r="G49" s="71">
        <v>36.52</v>
      </c>
      <c r="H49" s="72"/>
      <c r="I49" s="52"/>
      <c r="J49" s="60">
        <v>65</v>
      </c>
      <c r="K49" s="61">
        <v>0.019914</v>
      </c>
      <c r="L49" s="61">
        <v>0.012216</v>
      </c>
      <c r="M49" s="61">
        <f>AVERAGE(K49:L49)</f>
      </c>
      <c r="N49" s="52"/>
      <c r="O49" s="73"/>
      <c r="P49" s="74"/>
      <c r="Q49" s="14"/>
      <c r="R49" s="52"/>
      <c r="S49" s="64">
        <v>0.01548</v>
      </c>
      <c r="T49" s="64">
        <v>0.07481875302078297</v>
      </c>
    </row>
    <row x14ac:dyDescent="0.25" r="50" customHeight="1" ht="17.25">
      <c r="A50" s="70">
        <v>46</v>
      </c>
      <c r="B50" s="71">
        <v>0.005064</v>
      </c>
      <c r="C50" s="70">
        <v>91564</v>
      </c>
      <c r="D50" s="71">
        <v>31.45</v>
      </c>
      <c r="E50" s="71">
        <v>0.002994</v>
      </c>
      <c r="F50" s="70">
        <v>95489</v>
      </c>
      <c r="G50" s="71">
        <v>35.62</v>
      </c>
      <c r="H50" s="72"/>
      <c r="I50" s="52"/>
      <c r="J50" s="60">
        <v>66</v>
      </c>
      <c r="K50" s="61">
        <v>0.021104</v>
      </c>
      <c r="L50" s="61">
        <v>0.012952</v>
      </c>
      <c r="M50" s="61">
        <f>AVERAGE(K50:L50)</f>
      </c>
      <c r="N50" s="52"/>
      <c r="O50" s="73"/>
      <c r="P50" s="74"/>
      <c r="Q50" s="14"/>
      <c r="R50" s="52"/>
      <c r="S50" s="64">
        <v>0.01548</v>
      </c>
      <c r="T50" s="64">
        <v>0.07481875302078297</v>
      </c>
    </row>
    <row x14ac:dyDescent="0.25" r="51" customHeight="1" ht="17.25">
      <c r="A51" s="70">
        <v>47</v>
      </c>
      <c r="B51" s="71">
        <v>0.005399</v>
      </c>
      <c r="C51" s="70">
        <v>91100</v>
      </c>
      <c r="D51" s="71">
        <v>30.61</v>
      </c>
      <c r="E51" s="71">
        <v>0.003219</v>
      </c>
      <c r="F51" s="70">
        <v>95203</v>
      </c>
      <c r="G51" s="71">
        <v>34.73</v>
      </c>
      <c r="H51" s="72"/>
      <c r="I51" s="52"/>
      <c r="J51" s="60">
        <v>67</v>
      </c>
      <c r="K51" s="61">
        <v>0.022423</v>
      </c>
      <c r="L51" s="61">
        <v>0.013844</v>
      </c>
      <c r="M51" s="61">
        <f>AVERAGE(K51:L51)</f>
      </c>
      <c r="N51" s="52"/>
      <c r="O51" s="73"/>
      <c r="P51" s="74"/>
      <c r="Q51" s="14"/>
      <c r="R51" s="52"/>
      <c r="S51" s="64">
        <v>0.01548</v>
      </c>
      <c r="T51" s="64">
        <v>0.07481875302078297</v>
      </c>
    </row>
    <row x14ac:dyDescent="0.25" r="52" customHeight="1" ht="17.25">
      <c r="A52" s="70">
        <v>48</v>
      </c>
      <c r="B52" s="71">
        <v>0.005796</v>
      </c>
      <c r="C52" s="70">
        <v>90608</v>
      </c>
      <c r="D52" s="71">
        <v>29.77</v>
      </c>
      <c r="E52" s="71">
        <v>0.003467</v>
      </c>
      <c r="F52" s="70">
        <v>94897</v>
      </c>
      <c r="G52" s="71">
        <v>33.84</v>
      </c>
      <c r="H52" s="72"/>
      <c r="I52" s="52"/>
      <c r="J52" s="60">
        <v>68</v>
      </c>
      <c r="K52" s="61">
        <v>0.023847</v>
      </c>
      <c r="L52" s="61">
        <v>0.014863</v>
      </c>
      <c r="M52" s="61">
        <f>AVERAGE(K52:L52)</f>
      </c>
      <c r="N52" s="52"/>
      <c r="O52" s="73"/>
      <c r="P52" s="74"/>
      <c r="Q52" s="14"/>
      <c r="R52" s="52"/>
      <c r="S52" s="64">
        <v>0.01548</v>
      </c>
      <c r="T52" s="64">
        <v>0.07481875302078297</v>
      </c>
    </row>
    <row x14ac:dyDescent="0.25" r="53" customHeight="1" ht="17.25">
      <c r="A53" s="70">
        <v>49</v>
      </c>
      <c r="B53" s="71">
        <v>0.006214</v>
      </c>
      <c r="C53" s="70">
        <v>90083</v>
      </c>
      <c r="D53" s="71">
        <v>28.94</v>
      </c>
      <c r="E53" s="71">
        <v>0.003729</v>
      </c>
      <c r="F53" s="70">
        <v>94568</v>
      </c>
      <c r="G53" s="71">
        <v>32.95</v>
      </c>
      <c r="H53" s="72"/>
      <c r="I53" s="52"/>
      <c r="J53" s="60">
        <v>69</v>
      </c>
      <c r="K53" s="61">
        <v>0.025357</v>
      </c>
      <c r="L53" s="61">
        <v>0.016028</v>
      </c>
      <c r="M53" s="61">
        <f>AVERAGE(K53:L53)</f>
      </c>
      <c r="N53" s="52"/>
      <c r="O53" s="73"/>
      <c r="P53" s="74"/>
      <c r="Q53" s="14"/>
      <c r="R53" s="52"/>
      <c r="S53" s="64">
        <v>0.01548</v>
      </c>
      <c r="T53" s="64">
        <v>0.07481875302078297</v>
      </c>
    </row>
    <row x14ac:dyDescent="0.25" r="54" customHeight="1" ht="17.25">
      <c r="A54" s="70">
        <v>50</v>
      </c>
      <c r="B54" s="71">
        <v>0.006671</v>
      </c>
      <c r="C54" s="70">
        <v>89523</v>
      </c>
      <c r="D54" s="71">
        <v>28.12</v>
      </c>
      <c r="E54" s="71">
        <v>0.004011</v>
      </c>
      <c r="F54" s="70">
        <v>94215</v>
      </c>
      <c r="G54" s="71">
        <v>32.07</v>
      </c>
      <c r="H54" s="72"/>
      <c r="I54" s="52"/>
      <c r="J54" s="60">
        <v>70</v>
      </c>
      <c r="K54" s="61">
        <v>0.02705</v>
      </c>
      <c r="L54" s="61">
        <v>0.017329</v>
      </c>
      <c r="M54" s="61">
        <f>AVERAGE(K54:L54)</f>
      </c>
      <c r="N54" s="52"/>
      <c r="O54" s="73"/>
      <c r="P54" s="74"/>
      <c r="Q54" s="14"/>
      <c r="R54" s="52"/>
      <c r="S54" s="64">
        <v>0.01548</v>
      </c>
      <c r="T54" s="64">
        <v>0.07481875302078297</v>
      </c>
    </row>
    <row x14ac:dyDescent="0.25" r="55" customHeight="1" ht="17.25">
      <c r="A55" s="70">
        <v>51</v>
      </c>
      <c r="B55" s="71">
        <v>0.007167</v>
      </c>
      <c r="C55" s="70">
        <v>88926</v>
      </c>
      <c r="D55" s="71">
        <v>27.3</v>
      </c>
      <c r="E55" s="71">
        <v>0.004306</v>
      </c>
      <c r="F55" s="70">
        <v>93837</v>
      </c>
      <c r="G55" s="71">
        <v>31.2</v>
      </c>
      <c r="H55" s="72"/>
      <c r="I55" s="52"/>
      <c r="J55" s="60">
        <v>71</v>
      </c>
      <c r="K55" s="61">
        <v>0.02897</v>
      </c>
      <c r="L55" s="61">
        <v>0.018859</v>
      </c>
      <c r="M55" s="61">
        <f>AVERAGE(K55:L55)</f>
      </c>
      <c r="N55" s="52"/>
      <c r="O55" s="73"/>
      <c r="P55" s="74"/>
      <c r="Q55" s="14"/>
      <c r="R55" s="52"/>
      <c r="S55" s="64">
        <v>0.00393</v>
      </c>
      <c r="T55" s="64">
        <v>0.01899468342194297</v>
      </c>
    </row>
    <row x14ac:dyDescent="0.25" r="56" customHeight="1" ht="17.25">
      <c r="A56" s="70">
        <v>52</v>
      </c>
      <c r="B56" s="71">
        <v>0.007736</v>
      </c>
      <c r="C56" s="70">
        <v>88289</v>
      </c>
      <c r="D56" s="71">
        <v>26.5</v>
      </c>
      <c r="E56" s="71">
        <v>0.004634</v>
      </c>
      <c r="F56" s="70">
        <v>93433</v>
      </c>
      <c r="G56" s="71">
        <v>30.33</v>
      </c>
      <c r="H56" s="72"/>
      <c r="I56" s="52"/>
      <c r="J56" s="60">
        <v>72</v>
      </c>
      <c r="K56" s="61">
        <v>0.031188</v>
      </c>
      <c r="L56" s="61">
        <v>0.020609</v>
      </c>
      <c r="M56" s="61">
        <f>AVERAGE(K56:L56)</f>
      </c>
      <c r="N56" s="52"/>
      <c r="O56" s="73"/>
      <c r="P56" s="74"/>
      <c r="Q56" s="14"/>
      <c r="R56" s="52"/>
      <c r="S56" s="64">
        <v>0.00393</v>
      </c>
      <c r="T56" s="64">
        <v>0.01899468342194297</v>
      </c>
    </row>
    <row x14ac:dyDescent="0.25" r="57" customHeight="1" ht="17.25">
      <c r="A57" s="70">
        <v>53</v>
      </c>
      <c r="B57" s="71">
        <v>0.008351</v>
      </c>
      <c r="C57" s="70">
        <v>87606</v>
      </c>
      <c r="D57" s="71">
        <v>25.7</v>
      </c>
      <c r="E57" s="71">
        <v>0.004981</v>
      </c>
      <c r="F57" s="70">
        <v>93000</v>
      </c>
      <c r="G57" s="71">
        <v>29.47</v>
      </c>
      <c r="H57" s="72"/>
      <c r="I57" s="52"/>
      <c r="J57" s="60">
        <v>73</v>
      </c>
      <c r="K57" s="61">
        <v>0.033754</v>
      </c>
      <c r="L57" s="61">
        <v>0.02262</v>
      </c>
      <c r="M57" s="61">
        <f>AVERAGE(K57:L57)</f>
      </c>
      <c r="N57" s="52"/>
      <c r="O57" s="73"/>
      <c r="P57" s="74"/>
      <c r="Q57" s="14"/>
      <c r="R57" s="52"/>
      <c r="S57" s="64">
        <v>0.00393</v>
      </c>
      <c r="T57" s="64">
        <v>0.01899468342194297</v>
      </c>
    </row>
    <row x14ac:dyDescent="0.25" r="58" customHeight="1" ht="17.25">
      <c r="A58" s="70">
        <v>54</v>
      </c>
      <c r="B58" s="71">
        <v>0.009035</v>
      </c>
      <c r="C58" s="70">
        <v>86874</v>
      </c>
      <c r="D58" s="71">
        <v>24.91</v>
      </c>
      <c r="E58" s="71">
        <v>0.00537</v>
      </c>
      <c r="F58" s="70">
        <v>92537</v>
      </c>
      <c r="G58" s="71">
        <v>28.62</v>
      </c>
      <c r="H58" s="72"/>
      <c r="I58" s="52"/>
      <c r="J58" s="60">
        <v>74</v>
      </c>
      <c r="K58" s="61">
        <v>0.036747</v>
      </c>
      <c r="L58" s="61">
        <v>0.024958</v>
      </c>
      <c r="M58" s="61">
        <f>AVERAGE(K58:L58)</f>
      </c>
      <c r="N58" s="52"/>
      <c r="O58" s="73"/>
      <c r="P58" s="74"/>
      <c r="Q58" s="14"/>
      <c r="R58" s="52"/>
      <c r="S58" s="64">
        <v>0.00393</v>
      </c>
      <c r="T58" s="64">
        <v>0.01899468342194297</v>
      </c>
    </row>
    <row x14ac:dyDescent="0.25" r="59" customHeight="1" ht="17.25">
      <c r="A59" s="70">
        <v>55</v>
      </c>
      <c r="B59" s="71">
        <v>0.00977</v>
      </c>
      <c r="C59" s="70">
        <v>86089</v>
      </c>
      <c r="D59" s="71">
        <v>24.14</v>
      </c>
      <c r="E59" s="71">
        <v>0.005831</v>
      </c>
      <c r="F59" s="70">
        <v>92040</v>
      </c>
      <c r="G59" s="71">
        <v>27.77</v>
      </c>
      <c r="H59" s="72"/>
      <c r="I59" s="52"/>
      <c r="J59" s="60">
        <v>75</v>
      </c>
      <c r="K59" s="61">
        <v>0.040563</v>
      </c>
      <c r="L59" s="61">
        <v>0.027906</v>
      </c>
      <c r="M59" s="61">
        <f>AVERAGE(K59:L59)</f>
      </c>
      <c r="N59" s="52"/>
      <c r="O59" s="73"/>
      <c r="P59" s="74"/>
      <c r="Q59" s="14"/>
      <c r="R59" s="52"/>
      <c r="S59" s="64">
        <v>0.00393</v>
      </c>
      <c r="T59" s="64">
        <v>0.01899468342194297</v>
      </c>
    </row>
    <row x14ac:dyDescent="0.25" r="60" customHeight="1" ht="17.25">
      <c r="A60" s="70">
        <v>56</v>
      </c>
      <c r="B60" s="71">
        <v>0.010567</v>
      </c>
      <c r="C60" s="70">
        <v>85248</v>
      </c>
      <c r="D60" s="71">
        <v>23.37</v>
      </c>
      <c r="E60" s="71">
        <v>0.006326</v>
      </c>
      <c r="F60" s="70">
        <v>91503</v>
      </c>
      <c r="G60" s="71">
        <v>26.93</v>
      </c>
      <c r="H60" s="72"/>
      <c r="I60" s="52"/>
      <c r="J60" s="60">
        <v>76</v>
      </c>
      <c r="K60" s="61">
        <v>0.044308</v>
      </c>
      <c r="L60" s="61">
        <v>0.030925</v>
      </c>
      <c r="M60" s="61">
        <f>AVERAGE(K60:L60)</f>
      </c>
      <c r="N60" s="52"/>
      <c r="O60" s="73"/>
      <c r="P60" s="74"/>
      <c r="Q60" s="14"/>
      <c r="R60" s="52"/>
      <c r="S60" s="64">
        <v>0.00393</v>
      </c>
      <c r="T60" s="64">
        <v>0.01899468342194297</v>
      </c>
    </row>
    <row x14ac:dyDescent="0.25" r="61" customHeight="1" ht="17.25">
      <c r="A61" s="70">
        <v>57</v>
      </c>
      <c r="B61" s="71">
        <v>0.011398</v>
      </c>
      <c r="C61" s="70">
        <v>84347</v>
      </c>
      <c r="D61" s="71">
        <v>22.61</v>
      </c>
      <c r="E61" s="71">
        <v>0.006837</v>
      </c>
      <c r="F61" s="70">
        <v>90924</v>
      </c>
      <c r="G61" s="71">
        <v>26.1</v>
      </c>
      <c r="H61" s="72"/>
      <c r="I61" s="52"/>
      <c r="J61" s="60">
        <v>77</v>
      </c>
      <c r="K61" s="61">
        <v>0.048498</v>
      </c>
      <c r="L61" s="61">
        <v>0.03414</v>
      </c>
      <c r="M61" s="61">
        <f>AVERAGE(K61:L61)</f>
      </c>
      <c r="N61" s="52"/>
      <c r="O61" s="73"/>
      <c r="P61" s="74"/>
      <c r="Q61" s="14"/>
      <c r="R61" s="52"/>
      <c r="S61" s="64">
        <v>0.00393</v>
      </c>
      <c r="T61" s="64">
        <v>0.01899468342194297</v>
      </c>
    </row>
    <row x14ac:dyDescent="0.25" r="62" customHeight="1" ht="17.25">
      <c r="A62" s="70">
        <v>58</v>
      </c>
      <c r="B62" s="71">
        <v>0.012291</v>
      </c>
      <c r="C62" s="70">
        <v>83386</v>
      </c>
      <c r="D62" s="71">
        <v>21.87</v>
      </c>
      <c r="E62" s="71">
        <v>0.007399</v>
      </c>
      <c r="F62" s="70">
        <v>90303</v>
      </c>
      <c r="G62" s="71">
        <v>25.27</v>
      </c>
      <c r="H62" s="72"/>
      <c r="I62" s="52"/>
      <c r="J62" s="60">
        <v>78</v>
      </c>
      <c r="K62" s="61">
        <v>0.053229</v>
      </c>
      <c r="L62" s="61">
        <v>0.03762</v>
      </c>
      <c r="M62" s="61">
        <f>AVERAGE(K62:L62)</f>
      </c>
      <c r="N62" s="52"/>
      <c r="O62" s="73"/>
      <c r="P62" s="74"/>
      <c r="Q62" s="14"/>
      <c r="R62" s="52"/>
      <c r="S62" s="64">
        <v>0.00393</v>
      </c>
      <c r="T62" s="64">
        <v>0.01899468342194297</v>
      </c>
    </row>
    <row x14ac:dyDescent="0.25" r="63" customHeight="1" ht="17.25">
      <c r="A63" s="70">
        <v>59</v>
      </c>
      <c r="B63" s="71">
        <v>0.013224</v>
      </c>
      <c r="C63" s="70">
        <v>82361</v>
      </c>
      <c r="D63" s="71">
        <v>21.13</v>
      </c>
      <c r="E63" s="71">
        <v>0.008033</v>
      </c>
      <c r="F63" s="70">
        <v>89635</v>
      </c>
      <c r="G63" s="71">
        <v>24.46</v>
      </c>
      <c r="H63" s="72"/>
      <c r="I63" s="52"/>
      <c r="J63" s="60">
        <v>79</v>
      </c>
      <c r="K63" s="61">
        <v>0.058778</v>
      </c>
      <c r="L63" s="61">
        <v>0.041725</v>
      </c>
      <c r="M63" s="61">
        <f>AVERAGE(K63:L63)</f>
      </c>
      <c r="N63" s="52"/>
      <c r="O63" s="73"/>
      <c r="P63" s="74"/>
      <c r="Q63" s="14"/>
      <c r="R63" s="52"/>
      <c r="S63" s="64">
        <v>0.00393</v>
      </c>
      <c r="T63" s="64">
        <v>0.01899468342194297</v>
      </c>
    </row>
    <row x14ac:dyDescent="0.25" r="64" customHeight="1" ht="17.25">
      <c r="A64" s="70">
        <v>60</v>
      </c>
      <c r="B64" s="71">
        <v>0.014267</v>
      </c>
      <c r="C64" s="70">
        <v>81272</v>
      </c>
      <c r="D64" s="71">
        <v>20.41</v>
      </c>
      <c r="E64" s="71">
        <v>0.008687</v>
      </c>
      <c r="F64" s="70">
        <v>88915</v>
      </c>
      <c r="G64" s="71">
        <v>23.65</v>
      </c>
      <c r="H64" s="72"/>
      <c r="I64" s="52"/>
      <c r="J64" s="60">
        <v>80</v>
      </c>
      <c r="K64" s="61">
        <v>0.064617</v>
      </c>
      <c r="L64" s="61">
        <v>0.046324</v>
      </c>
      <c r="M64" s="61">
        <f>AVERAGE(K64:L64)</f>
      </c>
      <c r="N64" s="52"/>
      <c r="O64" s="73"/>
      <c r="P64" s="74"/>
      <c r="Q64" s="14"/>
      <c r="R64" s="52"/>
      <c r="S64" s="64">
        <v>0.00393</v>
      </c>
      <c r="T64" s="64">
        <v>0.01899468342194297</v>
      </c>
    </row>
    <row x14ac:dyDescent="0.25" r="65" customHeight="1" ht="17.25">
      <c r="A65" s="70">
        <v>61</v>
      </c>
      <c r="B65" s="71">
        <v>0.015353</v>
      </c>
      <c r="C65" s="70">
        <v>80112</v>
      </c>
      <c r="D65" s="71">
        <v>19.7</v>
      </c>
      <c r="E65" s="71">
        <v>0.009411</v>
      </c>
      <c r="F65" s="70">
        <v>88142</v>
      </c>
      <c r="G65" s="71">
        <v>22.86</v>
      </c>
      <c r="H65" s="72"/>
      <c r="I65" s="52"/>
      <c r="J65" s="60">
        <v>81</v>
      </c>
      <c r="K65" s="61">
        <v>0.070947</v>
      </c>
      <c r="L65" s="61">
        <v>0.051334</v>
      </c>
      <c r="M65" s="61">
        <f>AVERAGE(K65:L65)</f>
      </c>
      <c r="N65" s="52"/>
      <c r="O65" s="73"/>
      <c r="P65" s="74"/>
      <c r="Q65" s="14"/>
      <c r="R65" s="52"/>
      <c r="S65" s="64">
        <v>0.00113</v>
      </c>
      <c r="T65" s="64">
        <v>0.005461575640405993</v>
      </c>
    </row>
    <row x14ac:dyDescent="0.25" r="66" customHeight="1" ht="17.25">
      <c r="A66" s="70">
        <v>62</v>
      </c>
      <c r="B66" s="71">
        <v>0.016484</v>
      </c>
      <c r="C66" s="70">
        <v>78882</v>
      </c>
      <c r="D66" s="70">
        <v>19</v>
      </c>
      <c r="E66" s="71">
        <v>0.010139</v>
      </c>
      <c r="F66" s="70">
        <v>87313</v>
      </c>
      <c r="G66" s="71">
        <v>22.07</v>
      </c>
      <c r="H66" s="72"/>
      <c r="I66" s="52"/>
      <c r="J66" s="60">
        <v>82</v>
      </c>
      <c r="K66" s="61">
        <v>0.077834</v>
      </c>
      <c r="L66" s="61">
        <v>0.056911</v>
      </c>
      <c r="M66" s="61">
        <f>AVERAGE(K66:L66)</f>
      </c>
      <c r="N66" s="52"/>
      <c r="O66" s="73"/>
      <c r="P66" s="74"/>
      <c r="Q66" s="14"/>
      <c r="R66" s="52"/>
      <c r="S66" s="64">
        <v>0.00113</v>
      </c>
      <c r="T66" s="64">
        <v>0.005461575640405993</v>
      </c>
    </row>
    <row x14ac:dyDescent="0.25" r="67" customHeight="1" ht="17.25">
      <c r="A67" s="70">
        <v>63</v>
      </c>
      <c r="B67" s="71">
        <v>0.017617</v>
      </c>
      <c r="C67" s="70">
        <v>77582</v>
      </c>
      <c r="D67" s="71">
        <v>18.31</v>
      </c>
      <c r="E67" s="71">
        <v>0.010849</v>
      </c>
      <c r="F67" s="70">
        <v>86427</v>
      </c>
      <c r="G67" s="71">
        <v>21.29</v>
      </c>
      <c r="H67" s="72"/>
      <c r="I67" s="52"/>
      <c r="J67" s="60">
        <v>83</v>
      </c>
      <c r="K67" s="61">
        <v>0.085686</v>
      </c>
      <c r="L67" s="61">
        <v>0.063279</v>
      </c>
      <c r="M67" s="61">
        <f>AVERAGE(K67:L67)</f>
      </c>
      <c r="N67" s="52"/>
      <c r="O67" s="73"/>
      <c r="P67" s="74"/>
      <c r="Q67" s="14"/>
      <c r="R67" s="52"/>
      <c r="S67" s="64">
        <v>0.00113</v>
      </c>
      <c r="T67" s="64">
        <v>0.005461575640405993</v>
      </c>
    </row>
    <row x14ac:dyDescent="0.25" r="68" customHeight="1" ht="17.25">
      <c r="A68" s="70">
        <v>64</v>
      </c>
      <c r="B68" s="71">
        <v>0.018759</v>
      </c>
      <c r="C68" s="70">
        <v>76215</v>
      </c>
      <c r="D68" s="71">
        <v>17.63</v>
      </c>
      <c r="E68" s="71">
        <v>0.01155</v>
      </c>
      <c r="F68" s="70">
        <v>85490</v>
      </c>
      <c r="G68" s="71">
        <v>20.52</v>
      </c>
      <c r="H68" s="72"/>
      <c r="I68" s="52"/>
      <c r="J68" s="60">
        <v>84</v>
      </c>
      <c r="K68" s="61">
        <v>0.094809</v>
      </c>
      <c r="L68" s="61">
        <v>0.070704</v>
      </c>
      <c r="M68" s="61">
        <f>AVERAGE(K68:L68)</f>
      </c>
      <c r="N68" s="52"/>
      <c r="O68" s="73"/>
      <c r="P68" s="74"/>
      <c r="Q68" s="14"/>
      <c r="R68" s="52"/>
      <c r="S68" s="64">
        <v>0.00113</v>
      </c>
      <c r="T68" s="64">
        <v>0.005461575640405993</v>
      </c>
    </row>
    <row x14ac:dyDescent="0.25" r="69" customHeight="1" ht="17.25">
      <c r="A69" s="70">
        <v>65</v>
      </c>
      <c r="B69" s="71">
        <v>0.019914</v>
      </c>
      <c r="C69" s="70">
        <v>74786</v>
      </c>
      <c r="D69" s="71">
        <v>16.95</v>
      </c>
      <c r="E69" s="71">
        <v>0.012216</v>
      </c>
      <c r="F69" s="70">
        <v>84502</v>
      </c>
      <c r="G69" s="71">
        <v>19.75</v>
      </c>
      <c r="H69" s="72"/>
      <c r="I69" s="52"/>
      <c r="J69" s="60">
        <v>85</v>
      </c>
      <c r="K69" s="61">
        <v>0.10509</v>
      </c>
      <c r="L69" s="61">
        <v>0.079184</v>
      </c>
      <c r="M69" s="61">
        <f>AVERAGE(K69:L69)</f>
      </c>
      <c r="N69" s="52"/>
      <c r="O69" s="73"/>
      <c r="P69" s="74"/>
      <c r="Q69" s="14"/>
      <c r="R69" s="52"/>
      <c r="S69" s="64">
        <v>0.00113</v>
      </c>
      <c r="T69" s="64">
        <v>0.005461575640405993</v>
      </c>
    </row>
    <row x14ac:dyDescent="0.25" r="70" customHeight="1" ht="17.25">
      <c r="A70" s="70">
        <v>66</v>
      </c>
      <c r="B70" s="71">
        <v>0.021104</v>
      </c>
      <c r="C70" s="70">
        <v>73296</v>
      </c>
      <c r="D70" s="71">
        <v>16.29</v>
      </c>
      <c r="E70" s="71">
        <v>0.012952</v>
      </c>
      <c r="F70" s="70">
        <v>83470</v>
      </c>
      <c r="G70" s="71">
        <v>18.99</v>
      </c>
      <c r="H70" s="72"/>
      <c r="I70" s="52"/>
      <c r="J70" s="60">
        <v>86</v>
      </c>
      <c r="K70" s="61">
        <v>0.116592</v>
      </c>
      <c r="L70" s="61">
        <v>0.088697</v>
      </c>
      <c r="M70" s="61">
        <f>AVERAGE(K70:L70)</f>
      </c>
      <c r="N70" s="52"/>
      <c r="O70" s="73"/>
      <c r="P70" s="74"/>
      <c r="Q70" s="14"/>
      <c r="R70" s="52"/>
      <c r="S70" s="64">
        <v>0.00113</v>
      </c>
      <c r="T70" s="64">
        <v>0.005461575640405993</v>
      </c>
    </row>
    <row x14ac:dyDescent="0.25" r="71" customHeight="1" ht="17.25">
      <c r="A71" s="70">
        <v>67</v>
      </c>
      <c r="B71" s="71">
        <v>0.022423</v>
      </c>
      <c r="C71" s="70">
        <v>71749</v>
      </c>
      <c r="D71" s="71">
        <v>15.63</v>
      </c>
      <c r="E71" s="71">
        <v>0.013844</v>
      </c>
      <c r="F71" s="70">
        <v>82389</v>
      </c>
      <c r="G71" s="71">
        <v>18.23</v>
      </c>
      <c r="H71" s="72"/>
      <c r="I71" s="52"/>
      <c r="J71" s="60">
        <v>87</v>
      </c>
      <c r="K71" s="61">
        <v>0.129306</v>
      </c>
      <c r="L71" s="61">
        <v>0.09924</v>
      </c>
      <c r="M71" s="61">
        <f>AVERAGE(K71:L71)</f>
      </c>
      <c r="N71" s="52"/>
      <c r="O71" s="73"/>
      <c r="P71" s="74"/>
      <c r="Q71" s="14"/>
      <c r="R71" s="52"/>
      <c r="S71" s="64">
        <v>0.00113</v>
      </c>
      <c r="T71" s="64">
        <v>0.005461575640405993</v>
      </c>
    </row>
    <row x14ac:dyDescent="0.25" r="72" customHeight="1" ht="17.25">
      <c r="A72" s="70">
        <v>68</v>
      </c>
      <c r="B72" s="71">
        <v>0.023847</v>
      </c>
      <c r="C72" s="70">
        <v>70141</v>
      </c>
      <c r="D72" s="71">
        <v>14.98</v>
      </c>
      <c r="E72" s="71">
        <v>0.014863</v>
      </c>
      <c r="F72" s="70">
        <v>81248</v>
      </c>
      <c r="G72" s="71">
        <v>17.48</v>
      </c>
      <c r="H72" s="72"/>
      <c r="I72" s="52"/>
      <c r="J72" s="60">
        <v>88</v>
      </c>
      <c r="K72" s="61">
        <v>0.142732</v>
      </c>
      <c r="L72" s="61">
        <v>0.11048</v>
      </c>
      <c r="M72" s="61">
        <f>AVERAGE(K72:L72)</f>
      </c>
      <c r="N72" s="52"/>
      <c r="O72" s="73"/>
      <c r="P72" s="74"/>
      <c r="Q72" s="14"/>
      <c r="R72" s="52"/>
      <c r="S72" s="64">
        <v>0.00113</v>
      </c>
      <c r="T72" s="64">
        <v>0.005461575640405993</v>
      </c>
    </row>
    <row x14ac:dyDescent="0.25" r="73" customHeight="1" ht="17.25">
      <c r="A73" s="70">
        <v>69</v>
      </c>
      <c r="B73" s="71">
        <v>0.025357</v>
      </c>
      <c r="C73" s="70">
        <v>68468</v>
      </c>
      <c r="D73" s="71">
        <v>14.33</v>
      </c>
      <c r="E73" s="71">
        <v>0.016028</v>
      </c>
      <c r="F73" s="70">
        <v>80041</v>
      </c>
      <c r="G73" s="71">
        <v>16.74</v>
      </c>
      <c r="H73" s="72"/>
      <c r="I73" s="52"/>
      <c r="J73" s="60">
        <v>89</v>
      </c>
      <c r="K73" s="61">
        <v>0.157638</v>
      </c>
      <c r="L73" s="61">
        <v>0.123078</v>
      </c>
      <c r="M73" s="61">
        <f>AVERAGE(K73:L73)</f>
      </c>
      <c r="N73" s="52"/>
      <c r="O73" s="73"/>
      <c r="P73" s="74"/>
      <c r="Q73" s="14"/>
      <c r="R73" s="52"/>
      <c r="S73" s="64">
        <v>0.00113</v>
      </c>
      <c r="T73" s="64">
        <v>0.005461575640405993</v>
      </c>
    </row>
    <row x14ac:dyDescent="0.25" r="74" customHeight="1" ht="17.25">
      <c r="A74" s="70">
        <v>70</v>
      </c>
      <c r="B74" s="71">
        <v>0.02705</v>
      </c>
      <c r="C74" s="70">
        <v>66732</v>
      </c>
      <c r="D74" s="71">
        <v>13.69</v>
      </c>
      <c r="E74" s="71">
        <v>0.017329</v>
      </c>
      <c r="F74" s="70">
        <v>78758</v>
      </c>
      <c r="G74" s="70">
        <v>16</v>
      </c>
      <c r="H74" s="72"/>
      <c r="I74" s="52"/>
      <c r="J74" s="60">
        <v>90</v>
      </c>
      <c r="K74" s="61">
        <v>0.174458</v>
      </c>
      <c r="L74" s="61">
        <v>0.137152</v>
      </c>
      <c r="M74" s="61">
        <f>AVERAGE(K74:L74)</f>
      </c>
      <c r="N74" s="52"/>
      <c r="O74" s="73"/>
      <c r="P74" s="74"/>
      <c r="Q74" s="14"/>
      <c r="R74" s="52"/>
      <c r="S74" s="64">
        <v>0.00015</v>
      </c>
      <c r="T74" s="64">
        <v>0.005461575640405993</v>
      </c>
    </row>
    <row x14ac:dyDescent="0.25" r="75" customHeight="1" ht="17.25">
      <c r="A75" s="70">
        <v>71</v>
      </c>
      <c r="B75" s="71">
        <v>0.02897</v>
      </c>
      <c r="C75" s="70">
        <v>64927</v>
      </c>
      <c r="D75" s="71">
        <v>13.06</v>
      </c>
      <c r="E75" s="71">
        <v>0.018859</v>
      </c>
      <c r="F75" s="70">
        <v>77393</v>
      </c>
      <c r="G75" s="71">
        <v>15.27</v>
      </c>
      <c r="H75" s="72"/>
      <c r="I75" s="52"/>
      <c r="J75" s="60">
        <v>91</v>
      </c>
      <c r="K75" s="61">
        <v>0.193027</v>
      </c>
      <c r="L75" s="61">
        <v>0.152605</v>
      </c>
      <c r="M75" s="61">
        <f>AVERAGE(K75:L75)</f>
      </c>
      <c r="N75" s="52"/>
      <c r="O75" s="73"/>
      <c r="P75" s="74"/>
      <c r="Q75" s="14"/>
      <c r="R75" s="52"/>
      <c r="S75" s="64">
        <v>0.00015</v>
      </c>
      <c r="T75" s="64">
        <v>0.0007249879168680523</v>
      </c>
    </row>
    <row x14ac:dyDescent="0.25" r="76" customHeight="1" ht="17.25">
      <c r="A76" s="70">
        <v>72</v>
      </c>
      <c r="B76" s="71">
        <v>0.031188</v>
      </c>
      <c r="C76" s="70">
        <v>63046</v>
      </c>
      <c r="D76" s="71">
        <v>12.43</v>
      </c>
      <c r="E76" s="71">
        <v>0.020609</v>
      </c>
      <c r="F76" s="70">
        <v>75934</v>
      </c>
      <c r="G76" s="71">
        <v>14.56</v>
      </c>
      <c r="H76" s="72"/>
      <c r="I76" s="52"/>
      <c r="J76" s="60">
        <v>92</v>
      </c>
      <c r="K76" s="61">
        <v>0.21293</v>
      </c>
      <c r="L76" s="61">
        <v>0.169494</v>
      </c>
      <c r="M76" s="61">
        <f>AVERAGE(K76:L76)</f>
      </c>
      <c r="N76" s="52"/>
      <c r="O76" s="73"/>
      <c r="P76" s="74"/>
      <c r="Q76" s="14"/>
      <c r="R76" s="52"/>
      <c r="S76" s="64">
        <v>0.00015</v>
      </c>
      <c r="T76" s="64">
        <v>0.0007249879168680523</v>
      </c>
    </row>
    <row x14ac:dyDescent="0.25" r="77" customHeight="1" ht="17.25">
      <c r="A77" s="70">
        <v>73</v>
      </c>
      <c r="B77" s="71">
        <v>0.033754</v>
      </c>
      <c r="C77" s="70">
        <v>61080</v>
      </c>
      <c r="D77" s="71">
        <v>11.82</v>
      </c>
      <c r="E77" s="71">
        <v>0.02262</v>
      </c>
      <c r="F77" s="70">
        <v>74369</v>
      </c>
      <c r="G77" s="71">
        <v>13.85</v>
      </c>
      <c r="H77" s="72"/>
      <c r="I77" s="52"/>
      <c r="J77" s="60">
        <v>93</v>
      </c>
      <c r="K77" s="61">
        <v>0.232657</v>
      </c>
      <c r="L77" s="61">
        <v>0.187623</v>
      </c>
      <c r="M77" s="61">
        <f>AVERAGE(K77:L77)</f>
      </c>
      <c r="N77" s="52"/>
      <c r="O77" s="73"/>
      <c r="P77" s="74"/>
      <c r="Q77" s="14"/>
      <c r="R77" s="52"/>
      <c r="S77" s="64">
        <v>0.00015</v>
      </c>
      <c r="T77" s="64">
        <v>0.0007249879168680523</v>
      </c>
    </row>
    <row x14ac:dyDescent="0.25" r="78" customHeight="1" ht="17.25">
      <c r="A78" s="70">
        <v>74</v>
      </c>
      <c r="B78" s="71">
        <v>0.036747</v>
      </c>
      <c r="C78" s="70">
        <v>59018</v>
      </c>
      <c r="D78" s="71">
        <v>11.21</v>
      </c>
      <c r="E78" s="71">
        <v>0.024958</v>
      </c>
      <c r="F78" s="70">
        <v>72686</v>
      </c>
      <c r="G78" s="71">
        <v>13.16</v>
      </c>
      <c r="H78" s="72"/>
      <c r="I78" s="52"/>
      <c r="J78" s="60">
        <v>94</v>
      </c>
      <c r="K78" s="61">
        <v>0.251826</v>
      </c>
      <c r="L78" s="61">
        <v>0.206647</v>
      </c>
      <c r="M78" s="61">
        <f>AVERAGE(K78:L78)</f>
      </c>
      <c r="N78" s="52"/>
      <c r="O78" s="73"/>
      <c r="P78" s="74"/>
      <c r="Q78" s="14"/>
      <c r="R78" s="52"/>
      <c r="S78" s="64">
        <v>0.00015</v>
      </c>
      <c r="T78" s="64">
        <v>0.0007249879168680523</v>
      </c>
    </row>
    <row x14ac:dyDescent="0.25" r="79" customHeight="1" ht="17.25">
      <c r="A79" s="70">
        <v>75</v>
      </c>
      <c r="B79" s="71">
        <v>0.040563</v>
      </c>
      <c r="C79" s="70">
        <v>56849</v>
      </c>
      <c r="D79" s="71">
        <v>10.62</v>
      </c>
      <c r="E79" s="71">
        <v>0.027906</v>
      </c>
      <c r="F79" s="70">
        <v>70872</v>
      </c>
      <c r="G79" s="71">
        <v>12.49</v>
      </c>
      <c r="H79" s="72"/>
      <c r="I79" s="52"/>
      <c r="J79" s="60">
        <v>95</v>
      </c>
      <c r="K79" s="61">
        <v>0.270943</v>
      </c>
      <c r="L79" s="61">
        <v>0.22589</v>
      </c>
      <c r="M79" s="61">
        <f>AVERAGE(K79:L79)</f>
      </c>
      <c r="N79" s="52"/>
      <c r="O79" s="73"/>
      <c r="P79" s="74"/>
      <c r="Q79" s="14"/>
      <c r="R79" s="52"/>
      <c r="S79" s="64">
        <v>0.00015</v>
      </c>
      <c r="T79" s="64">
        <v>0.0007249879168680523</v>
      </c>
    </row>
    <row x14ac:dyDescent="0.25" r="80" customHeight="1" ht="17.25">
      <c r="A80" s="70">
        <v>76</v>
      </c>
      <c r="B80" s="71">
        <v>0.044308</v>
      </c>
      <c r="C80" s="70">
        <v>54543</v>
      </c>
      <c r="D80" s="71">
        <v>10.05</v>
      </c>
      <c r="E80" s="71">
        <v>0.030925</v>
      </c>
      <c r="F80" s="70">
        <v>68895</v>
      </c>
      <c r="G80" s="71">
        <v>11.83</v>
      </c>
      <c r="H80" s="72"/>
      <c r="I80" s="52"/>
      <c r="J80" s="60">
        <v>96</v>
      </c>
      <c r="K80" s="61">
        <v>0.289756</v>
      </c>
      <c r="L80" s="61">
        <v>0.245054</v>
      </c>
      <c r="M80" s="61">
        <f>AVERAGE(K80:L80)</f>
      </c>
      <c r="N80" s="52"/>
      <c r="O80" s="73"/>
      <c r="P80" s="74"/>
      <c r="Q80" s="14"/>
      <c r="R80" s="52"/>
      <c r="S80" s="64">
        <v>0.00015</v>
      </c>
      <c r="T80" s="64">
        <v>0.0007249879168680523</v>
      </c>
    </row>
    <row x14ac:dyDescent="0.25" r="81" customHeight="1" ht="17.25">
      <c r="A81" s="70">
        <v>77</v>
      </c>
      <c r="B81" s="71">
        <v>0.048498</v>
      </c>
      <c r="C81" s="70">
        <v>52126</v>
      </c>
      <c r="D81" s="71">
        <v>9.49</v>
      </c>
      <c r="E81" s="71">
        <v>0.03414</v>
      </c>
      <c r="F81" s="70">
        <v>66764</v>
      </c>
      <c r="G81" s="71">
        <v>11.19</v>
      </c>
      <c r="H81" s="72"/>
      <c r="I81" s="52"/>
      <c r="J81" s="60">
        <v>97</v>
      </c>
      <c r="K81" s="61">
        <v>0.307998</v>
      </c>
      <c r="L81" s="61">
        <v>0.263815</v>
      </c>
      <c r="M81" s="61">
        <f>AVERAGE(K81:L81)</f>
      </c>
      <c r="N81" s="52"/>
      <c r="O81" s="73"/>
      <c r="P81" s="74"/>
      <c r="Q81" s="14"/>
      <c r="R81" s="52"/>
      <c r="S81" s="64">
        <v>0.00015</v>
      </c>
      <c r="T81" s="64">
        <v>0.0007249879168680523</v>
      </c>
    </row>
    <row x14ac:dyDescent="0.25" r="82" customHeight="1" ht="17.25">
      <c r="A82" s="70">
        <v>78</v>
      </c>
      <c r="B82" s="71">
        <v>0.053229</v>
      </c>
      <c r="C82" s="70">
        <v>49598</v>
      </c>
      <c r="D82" s="71">
        <v>8.95</v>
      </c>
      <c r="E82" s="71">
        <v>0.03762</v>
      </c>
      <c r="F82" s="70">
        <v>64485</v>
      </c>
      <c r="G82" s="71">
        <v>10.57</v>
      </c>
      <c r="H82" s="72"/>
      <c r="I82" s="52"/>
      <c r="J82" s="60">
        <v>98</v>
      </c>
      <c r="K82" s="61">
        <v>0.325393</v>
      </c>
      <c r="L82" s="61">
        <v>0.281828</v>
      </c>
      <c r="M82" s="61">
        <f>AVERAGE(K82:L82)</f>
      </c>
      <c r="N82" s="52"/>
      <c r="O82" s="73"/>
      <c r="P82" s="74"/>
      <c r="Q82" s="14"/>
      <c r="R82" s="52"/>
      <c r="S82" s="64">
        <v>0.00015</v>
      </c>
      <c r="T82" s="64">
        <v>0.0007249879168680523</v>
      </c>
    </row>
    <row x14ac:dyDescent="0.25" r="83" customHeight="1" ht="17.25">
      <c r="A83" s="70">
        <v>79</v>
      </c>
      <c r="B83" s="71">
        <v>0.058778</v>
      </c>
      <c r="C83" s="70">
        <v>46958</v>
      </c>
      <c r="D83" s="71">
        <v>8.42</v>
      </c>
      <c r="E83" s="71">
        <v>0.041725</v>
      </c>
      <c r="F83" s="70">
        <v>62059</v>
      </c>
      <c r="G83" s="71">
        <v>9.96</v>
      </c>
      <c r="H83" s="72"/>
      <c r="I83" s="52"/>
      <c r="J83" s="60">
        <v>99</v>
      </c>
      <c r="K83" s="61">
        <v>0.341662</v>
      </c>
      <c r="L83" s="61">
        <v>0.298738</v>
      </c>
      <c r="M83" s="61">
        <f>AVERAGE(K83:L83)</f>
      </c>
      <c r="N83" s="52"/>
      <c r="O83" s="73"/>
      <c r="P83" s="74"/>
      <c r="Q83" s="14"/>
      <c r="R83" s="52"/>
      <c r="S83" s="64">
        <v>0.00015</v>
      </c>
      <c r="T83" s="64">
        <v>0.0007249879168680523</v>
      </c>
    </row>
    <row x14ac:dyDescent="0.25" r="84" customHeight="1" ht="17.25">
      <c r="A84" s="70">
        <v>80</v>
      </c>
      <c r="B84" s="71">
        <v>0.064617</v>
      </c>
      <c r="C84" s="70">
        <v>44198</v>
      </c>
      <c r="D84" s="71">
        <v>7.92</v>
      </c>
      <c r="E84" s="71">
        <v>0.046324</v>
      </c>
      <c r="F84" s="70">
        <v>59469</v>
      </c>
      <c r="G84" s="71">
        <v>9.38</v>
      </c>
      <c r="H84" s="72"/>
      <c r="I84" s="52"/>
      <c r="J84" s="60">
        <v>100</v>
      </c>
      <c r="K84" s="61">
        <v>0.358746</v>
      </c>
      <c r="L84" s="61">
        <v>0.316662</v>
      </c>
      <c r="M84" s="61">
        <f>AVERAGE(K84:L84)</f>
      </c>
      <c r="N84" s="52"/>
      <c r="O84" s="73"/>
      <c r="P84" s="74"/>
      <c r="Q84" s="14"/>
      <c r="R84" s="52"/>
      <c r="S84" s="64">
        <v>0.00015</v>
      </c>
      <c r="T84" s="64">
        <v>0.0007249879168680523</v>
      </c>
    </row>
    <row x14ac:dyDescent="0.25" r="85" customHeight="1" ht="17.25">
      <c r="A85" s="70">
        <v>81</v>
      </c>
      <c r="B85" s="71">
        <v>0.070947</v>
      </c>
      <c r="C85" s="70">
        <v>41342</v>
      </c>
      <c r="D85" s="71">
        <v>7.43</v>
      </c>
      <c r="E85" s="71">
        <v>0.051334</v>
      </c>
      <c r="F85" s="70">
        <v>56714</v>
      </c>
      <c r="G85" s="71">
        <v>8.81</v>
      </c>
      <c r="H85" s="72"/>
      <c r="I85" s="52"/>
      <c r="J85" s="13"/>
      <c r="K85" s="61"/>
      <c r="L85" s="61"/>
      <c r="M85" s="75"/>
      <c r="N85" s="52"/>
      <c r="O85" s="73"/>
      <c r="P85" s="74"/>
      <c r="Q85" s="14"/>
      <c r="R85" s="52"/>
      <c r="S85" s="14"/>
      <c r="T85" s="14"/>
    </row>
    <row x14ac:dyDescent="0.25" r="86" customHeight="1" ht="17.25">
      <c r="A86" s="70">
        <v>82</v>
      </c>
      <c r="B86" s="71">
        <v>0.077834</v>
      </c>
      <c r="C86" s="70">
        <v>38409</v>
      </c>
      <c r="D86" s="71">
        <v>6.96</v>
      </c>
      <c r="E86" s="71">
        <v>0.056911</v>
      </c>
      <c r="F86" s="70">
        <v>53803</v>
      </c>
      <c r="G86" s="71">
        <v>8.26</v>
      </c>
      <c r="H86" s="72"/>
      <c r="I86" s="52"/>
      <c r="J86" s="13"/>
      <c r="K86" s="61"/>
      <c r="L86" s="61"/>
      <c r="M86" s="75"/>
      <c r="N86" s="52"/>
      <c r="O86" s="73"/>
      <c r="P86" s="74"/>
      <c r="Q86" s="14"/>
      <c r="R86" s="52"/>
      <c r="S86" s="64">
        <f>SUM(S2:S84)</f>
      </c>
      <c r="T86" s="64">
        <f>SUM(T2:T84)</f>
      </c>
    </row>
    <row x14ac:dyDescent="0.25" r="87" customHeight="1" ht="17.25">
      <c r="A87" s="70">
        <v>83</v>
      </c>
      <c r="B87" s="71">
        <v>0.085686</v>
      </c>
      <c r="C87" s="70">
        <v>35420</v>
      </c>
      <c r="D87" s="71">
        <v>6.5</v>
      </c>
      <c r="E87" s="71">
        <v>0.063279</v>
      </c>
      <c r="F87" s="70">
        <v>50741</v>
      </c>
      <c r="G87" s="71">
        <v>7.73</v>
      </c>
      <c r="H87" s="72"/>
      <c r="I87" s="52"/>
      <c r="J87" s="13"/>
      <c r="K87" s="61"/>
      <c r="L87" s="61"/>
      <c r="M87" s="75"/>
      <c r="N87" s="52"/>
      <c r="O87" s="73"/>
      <c r="P87" s="74"/>
      <c r="Q87" s="14"/>
      <c r="R87" s="52"/>
      <c r="S87" s="14"/>
      <c r="T87" s="14"/>
    </row>
    <row x14ac:dyDescent="0.25" r="88" customHeight="1" ht="17.25">
      <c r="A88" s="70">
        <v>84</v>
      </c>
      <c r="B88" s="71">
        <v>0.094809</v>
      </c>
      <c r="C88" s="70">
        <v>32385</v>
      </c>
      <c r="D88" s="71">
        <v>6.07</v>
      </c>
      <c r="E88" s="71">
        <v>0.070704</v>
      </c>
      <c r="F88" s="70">
        <v>47530</v>
      </c>
      <c r="G88" s="71">
        <v>7.21</v>
      </c>
      <c r="H88" s="72"/>
      <c r="I88" s="52"/>
      <c r="J88" s="13"/>
      <c r="K88" s="61"/>
      <c r="L88" s="61"/>
      <c r="M88" s="75"/>
      <c r="N88" s="52"/>
      <c r="O88" s="73"/>
      <c r="P88" s="74"/>
      <c r="Q88" s="14"/>
      <c r="R88" s="52"/>
      <c r="S88" s="14"/>
      <c r="T88" s="14"/>
    </row>
    <row x14ac:dyDescent="0.25" r="89" customHeight="1" ht="17.25">
      <c r="A89" s="70">
        <v>85</v>
      </c>
      <c r="B89" s="71">
        <v>0.10509</v>
      </c>
      <c r="C89" s="70">
        <v>29314</v>
      </c>
      <c r="D89" s="71">
        <v>5.65</v>
      </c>
      <c r="E89" s="71">
        <v>0.079184</v>
      </c>
      <c r="F89" s="70">
        <v>44170</v>
      </c>
      <c r="G89" s="71">
        <v>6.72</v>
      </c>
      <c r="H89" s="72"/>
      <c r="I89" s="52"/>
      <c r="J89" s="13"/>
      <c r="K89" s="61"/>
      <c r="L89" s="61"/>
      <c r="M89" s="75"/>
      <c r="N89" s="52"/>
      <c r="O89" s="73"/>
      <c r="P89" s="74"/>
      <c r="Q89" s="14"/>
      <c r="R89" s="52"/>
      <c r="S89" s="14"/>
      <c r="T89" s="14"/>
    </row>
    <row x14ac:dyDescent="0.25" r="90" customHeight="1" ht="17.25">
      <c r="A90" s="70">
        <v>86</v>
      </c>
      <c r="B90" s="71">
        <v>0.116592</v>
      </c>
      <c r="C90" s="70">
        <v>26234</v>
      </c>
      <c r="D90" s="71">
        <v>5.26</v>
      </c>
      <c r="E90" s="71">
        <v>0.088697</v>
      </c>
      <c r="F90" s="70">
        <v>40672</v>
      </c>
      <c r="G90" s="71">
        <v>6.26</v>
      </c>
      <c r="H90" s="72"/>
      <c r="I90" s="52"/>
      <c r="J90" s="13"/>
      <c r="K90" s="61"/>
      <c r="L90" s="61"/>
      <c r="M90" s="75"/>
      <c r="N90" s="52"/>
      <c r="O90" s="73"/>
      <c r="P90" s="74"/>
      <c r="Q90" s="14"/>
      <c r="R90" s="52"/>
      <c r="S90" s="14"/>
      <c r="T90" s="14"/>
    </row>
    <row x14ac:dyDescent="0.25" r="91" customHeight="1" ht="17.25">
      <c r="A91" s="70">
        <v>87</v>
      </c>
      <c r="B91" s="71">
        <v>0.129306</v>
      </c>
      <c r="C91" s="70">
        <v>23175</v>
      </c>
      <c r="D91" s="71">
        <v>4.88</v>
      </c>
      <c r="E91" s="71">
        <v>0.09924</v>
      </c>
      <c r="F91" s="70">
        <v>37065</v>
      </c>
      <c r="G91" s="71">
        <v>5.82</v>
      </c>
      <c r="H91" s="72"/>
      <c r="I91" s="52"/>
      <c r="J91" s="13"/>
      <c r="K91" s="61"/>
      <c r="L91" s="61"/>
      <c r="M91" s="75"/>
      <c r="N91" s="52"/>
      <c r="O91" s="73"/>
      <c r="P91" s="74"/>
      <c r="Q91" s="14"/>
      <c r="R91" s="52"/>
      <c r="S91" s="14"/>
      <c r="T91" s="14"/>
    </row>
    <row x14ac:dyDescent="0.25" r="92" customHeight="1" ht="17.25">
      <c r="A92" s="70">
        <v>88</v>
      </c>
      <c r="B92" s="71">
        <v>0.142732</v>
      </c>
      <c r="C92" s="70">
        <v>20178</v>
      </c>
      <c r="D92" s="71">
        <v>4.53</v>
      </c>
      <c r="E92" s="71">
        <v>0.11048</v>
      </c>
      <c r="F92" s="70">
        <v>33386</v>
      </c>
      <c r="G92" s="71">
        <v>5.41</v>
      </c>
      <c r="H92" s="72"/>
      <c r="I92" s="52"/>
      <c r="J92" s="13"/>
      <c r="K92" s="61"/>
      <c r="L92" s="61"/>
      <c r="M92" s="75"/>
      <c r="N92" s="52"/>
      <c r="O92" s="73"/>
      <c r="P92" s="74"/>
      <c r="Q92" s="14"/>
      <c r="R92" s="52"/>
      <c r="S92" s="14"/>
      <c r="T92" s="14"/>
    </row>
    <row x14ac:dyDescent="0.25" r="93" customHeight="1" ht="17.25">
      <c r="A93" s="70">
        <v>89</v>
      </c>
      <c r="B93" s="71">
        <v>0.157638</v>
      </c>
      <c r="C93" s="70">
        <v>17298</v>
      </c>
      <c r="D93" s="71">
        <v>4.21</v>
      </c>
      <c r="E93" s="71">
        <v>0.123078</v>
      </c>
      <c r="F93" s="70">
        <v>29698</v>
      </c>
      <c r="G93" s="71">
        <v>5.02</v>
      </c>
      <c r="H93" s="72"/>
      <c r="I93" s="52"/>
      <c r="J93" s="13"/>
      <c r="K93" s="61"/>
      <c r="L93" s="61"/>
      <c r="M93" s="75"/>
      <c r="N93" s="52"/>
      <c r="O93" s="73"/>
      <c r="P93" s="74"/>
      <c r="Q93" s="14"/>
      <c r="R93" s="52"/>
      <c r="S93" s="14"/>
      <c r="T93" s="14"/>
    </row>
    <row x14ac:dyDescent="0.25" r="94" customHeight="1" ht="17.25">
      <c r="A94" s="70">
        <v>90</v>
      </c>
      <c r="B94" s="71">
        <v>0.174458</v>
      </c>
      <c r="C94" s="70">
        <v>14571</v>
      </c>
      <c r="D94" s="71">
        <v>3.9</v>
      </c>
      <c r="E94" s="71">
        <v>0.137152</v>
      </c>
      <c r="F94" s="70">
        <v>26043</v>
      </c>
      <c r="G94" s="71">
        <v>4.65</v>
      </c>
      <c r="H94" s="72"/>
      <c r="I94" s="52"/>
      <c r="J94" s="13"/>
      <c r="K94" s="61"/>
      <c r="L94" s="61"/>
      <c r="M94" s="75"/>
      <c r="N94" s="52"/>
      <c r="O94" s="73"/>
      <c r="P94" s="74"/>
      <c r="Q94" s="14"/>
      <c r="R94" s="52"/>
      <c r="S94" s="14"/>
      <c r="T94" s="14"/>
    </row>
    <row x14ac:dyDescent="0.25" r="95" customHeight="1" ht="17.25">
      <c r="A95" s="70">
        <v>91</v>
      </c>
      <c r="B95" s="71">
        <v>0.193027</v>
      </c>
      <c r="C95" s="70">
        <v>12029</v>
      </c>
      <c r="D95" s="71">
        <v>3.62</v>
      </c>
      <c r="E95" s="71">
        <v>0.152605</v>
      </c>
      <c r="F95" s="70">
        <v>22471</v>
      </c>
      <c r="G95" s="71">
        <v>4.31</v>
      </c>
      <c r="H95" s="72"/>
      <c r="I95" s="52"/>
      <c r="J95" s="13"/>
      <c r="K95" s="61"/>
      <c r="L95" s="61"/>
      <c r="M95" s="75"/>
      <c r="N95" s="52"/>
      <c r="O95" s="73"/>
      <c r="P95" s="74"/>
      <c r="Q95" s="14"/>
      <c r="R95" s="52"/>
      <c r="S95" s="14"/>
      <c r="T95" s="14"/>
    </row>
    <row x14ac:dyDescent="0.25" r="96" customHeight="1" ht="17.25">
      <c r="A96" s="70">
        <v>92</v>
      </c>
      <c r="B96" s="71">
        <v>0.21293</v>
      </c>
      <c r="C96" s="70">
        <v>9707</v>
      </c>
      <c r="D96" s="71">
        <v>3.36</v>
      </c>
      <c r="E96" s="71">
        <v>0.169494</v>
      </c>
      <c r="F96" s="70">
        <v>19042</v>
      </c>
      <c r="G96" s="71">
        <v>3.99</v>
      </c>
      <c r="H96" s="72"/>
      <c r="I96" s="52"/>
      <c r="J96" s="13"/>
      <c r="K96" s="61"/>
      <c r="L96" s="61"/>
      <c r="M96" s="75"/>
      <c r="N96" s="52"/>
      <c r="O96" s="73"/>
      <c r="P96" s="74"/>
      <c r="Q96" s="14"/>
      <c r="R96" s="52"/>
      <c r="S96" s="14"/>
      <c r="T96" s="14"/>
    </row>
    <row x14ac:dyDescent="0.25" r="97" customHeight="1" ht="17.25">
      <c r="A97" s="70">
        <v>93</v>
      </c>
      <c r="B97" s="71">
        <v>0.232657</v>
      </c>
      <c r="C97" s="70">
        <v>7640</v>
      </c>
      <c r="D97" s="71">
        <v>3.14</v>
      </c>
      <c r="E97" s="71">
        <v>0.187623</v>
      </c>
      <c r="F97" s="70">
        <v>15814</v>
      </c>
      <c r="G97" s="71">
        <v>3.71</v>
      </c>
      <c r="H97" s="72"/>
      <c r="I97" s="52"/>
      <c r="J97" s="13"/>
      <c r="K97" s="61"/>
      <c r="L97" s="61"/>
      <c r="M97" s="75"/>
      <c r="N97" s="52"/>
      <c r="O97" s="73"/>
      <c r="P97" s="74"/>
      <c r="Q97" s="14"/>
      <c r="R97" s="52"/>
      <c r="S97" s="14"/>
      <c r="T97" s="14"/>
    </row>
    <row x14ac:dyDescent="0.25" r="98" customHeight="1" ht="17.25">
      <c r="A98" s="70">
        <v>94</v>
      </c>
      <c r="B98" s="71">
        <v>0.251826</v>
      </c>
      <c r="C98" s="70">
        <v>5863</v>
      </c>
      <c r="D98" s="71">
        <v>2.94</v>
      </c>
      <c r="E98" s="71">
        <v>0.206647</v>
      </c>
      <c r="F98" s="70">
        <v>12847</v>
      </c>
      <c r="G98" s="71">
        <v>3.45</v>
      </c>
      <c r="H98" s="72"/>
      <c r="I98" s="52"/>
      <c r="J98" s="13"/>
      <c r="K98" s="61"/>
      <c r="L98" s="61"/>
      <c r="M98" s="75"/>
      <c r="N98" s="52"/>
      <c r="O98" s="73"/>
      <c r="P98" s="74"/>
      <c r="Q98" s="14"/>
      <c r="R98" s="52"/>
      <c r="S98" s="14"/>
      <c r="T98" s="14"/>
    </row>
    <row x14ac:dyDescent="0.25" r="99" customHeight="1" ht="17.25">
      <c r="A99" s="70">
        <v>95</v>
      </c>
      <c r="B99" s="71">
        <v>0.270943</v>
      </c>
      <c r="C99" s="70">
        <v>4386</v>
      </c>
      <c r="D99" s="71">
        <v>2.76</v>
      </c>
      <c r="E99" s="71">
        <v>0.22589</v>
      </c>
      <c r="F99" s="70">
        <v>10192</v>
      </c>
      <c r="G99" s="71">
        <v>3.22</v>
      </c>
      <c r="H99" s="72"/>
      <c r="I99" s="52"/>
      <c r="J99" s="13"/>
      <c r="K99" s="61"/>
      <c r="L99" s="61"/>
      <c r="M99" s="75"/>
      <c r="N99" s="52"/>
      <c r="O99" s="73"/>
      <c r="P99" s="74"/>
      <c r="Q99" s="14"/>
      <c r="R99" s="52"/>
      <c r="S99" s="14"/>
      <c r="T99" s="14"/>
    </row>
    <row x14ac:dyDescent="0.25" r="100" customHeight="1" ht="17.25">
      <c r="A100" s="70">
        <v>96</v>
      </c>
      <c r="B100" s="71">
        <v>0.289756</v>
      </c>
      <c r="C100" s="70">
        <v>3198</v>
      </c>
      <c r="D100" s="71">
        <v>2.6</v>
      </c>
      <c r="E100" s="71">
        <v>0.245054</v>
      </c>
      <c r="F100" s="70">
        <v>7890</v>
      </c>
      <c r="G100" s="71">
        <v>3.01</v>
      </c>
      <c r="H100" s="72"/>
      <c r="I100" s="52"/>
      <c r="J100" s="13"/>
      <c r="K100" s="61"/>
      <c r="L100" s="61"/>
      <c r="M100" s="75"/>
      <c r="N100" s="52"/>
      <c r="O100" s="73"/>
      <c r="P100" s="74"/>
      <c r="Q100" s="14"/>
      <c r="R100" s="52"/>
      <c r="S100" s="14"/>
      <c r="T100" s="14"/>
    </row>
    <row x14ac:dyDescent="0.25" r="101" customHeight="1" ht="17.25">
      <c r="A101" s="70">
        <v>97</v>
      </c>
      <c r="B101" s="71">
        <v>0.307998</v>
      </c>
      <c r="C101" s="70">
        <v>2271</v>
      </c>
      <c r="D101" s="71">
        <v>2.45</v>
      </c>
      <c r="E101" s="71">
        <v>0.263815</v>
      </c>
      <c r="F101" s="70">
        <v>5956</v>
      </c>
      <c r="G101" s="71">
        <v>2.82</v>
      </c>
      <c r="H101" s="72"/>
      <c r="I101" s="52"/>
      <c r="J101" s="13"/>
      <c r="K101" s="61"/>
      <c r="L101" s="61"/>
      <c r="M101" s="75"/>
      <c r="N101" s="52"/>
      <c r="O101" s="73"/>
      <c r="P101" s="74"/>
      <c r="Q101" s="14"/>
      <c r="R101" s="52"/>
      <c r="S101" s="14"/>
      <c r="T101" s="14"/>
    </row>
    <row x14ac:dyDescent="0.25" r="102" customHeight="1" ht="17.25">
      <c r="A102" s="70">
        <v>98</v>
      </c>
      <c r="B102" s="71">
        <v>0.325393</v>
      </c>
      <c r="C102" s="70">
        <v>1572</v>
      </c>
      <c r="D102" s="71">
        <v>2.32</v>
      </c>
      <c r="E102" s="71">
        <v>0.281828</v>
      </c>
      <c r="F102" s="70">
        <v>4385</v>
      </c>
      <c r="G102" s="71">
        <v>2.66</v>
      </c>
      <c r="H102" s="72"/>
      <c r="I102" s="52"/>
      <c r="J102" s="13"/>
      <c r="K102" s="61"/>
      <c r="L102" s="61"/>
      <c r="M102" s="75"/>
      <c r="N102" s="52"/>
      <c r="O102" s="73"/>
      <c r="P102" s="74"/>
      <c r="Q102" s="14"/>
      <c r="R102" s="52"/>
      <c r="S102" s="14"/>
      <c r="T102" s="14"/>
    </row>
    <row x14ac:dyDescent="0.25" r="103" customHeight="1" ht="17.25">
      <c r="A103" s="70">
        <v>99</v>
      </c>
      <c r="B103" s="71">
        <v>0.341662</v>
      </c>
      <c r="C103" s="70">
        <v>1060</v>
      </c>
      <c r="D103" s="71">
        <v>2.2</v>
      </c>
      <c r="E103" s="71">
        <v>0.298738</v>
      </c>
      <c r="F103" s="70">
        <v>3149</v>
      </c>
      <c r="G103" s="71">
        <v>2.5</v>
      </c>
      <c r="H103" s="72"/>
      <c r="I103" s="52"/>
      <c r="J103" s="13"/>
      <c r="K103" s="61"/>
      <c r="L103" s="61"/>
      <c r="M103" s="75"/>
      <c r="N103" s="52"/>
      <c r="O103" s="73"/>
      <c r="P103" s="74"/>
      <c r="Q103" s="14"/>
      <c r="R103" s="52"/>
      <c r="S103" s="14"/>
      <c r="T103" s="14"/>
    </row>
    <row x14ac:dyDescent="0.25" r="104" customHeight="1" ht="17.25" customFormat="1" s="24">
      <c r="A104" s="70">
        <v>100</v>
      </c>
      <c r="B104" s="71">
        <v>0.358746</v>
      </c>
      <c r="C104" s="70">
        <v>698</v>
      </c>
      <c r="D104" s="71">
        <v>2.09</v>
      </c>
      <c r="E104" s="71">
        <v>0.316662</v>
      </c>
      <c r="F104" s="70">
        <v>2208</v>
      </c>
      <c r="G104" s="71">
        <v>2.35</v>
      </c>
      <c r="H104" s="72"/>
      <c r="I104" s="52"/>
      <c r="J104" s="76"/>
      <c r="K104" s="77"/>
      <c r="L104" s="77"/>
      <c r="M104" s="77"/>
      <c r="N104" s="52"/>
      <c r="O104" s="52"/>
      <c r="P104" s="78"/>
      <c r="Q104" s="79"/>
      <c r="R104" s="52"/>
      <c r="S104" s="79"/>
      <c r="T104" s="79"/>
    </row>
    <row x14ac:dyDescent="0.25" r="105" customHeight="1" ht="17.25" customFormat="1" s="24">
      <c r="A105" s="70">
        <v>101</v>
      </c>
      <c r="B105" s="71">
        <v>0.376683</v>
      </c>
      <c r="C105" s="70">
        <v>448</v>
      </c>
      <c r="D105" s="71">
        <v>1.98</v>
      </c>
      <c r="E105" s="71">
        <v>0.335662</v>
      </c>
      <c r="F105" s="70">
        <v>1509</v>
      </c>
      <c r="G105" s="71">
        <v>2.21</v>
      </c>
      <c r="H105" s="72"/>
      <c r="I105" s="52"/>
      <c r="J105" s="76"/>
      <c r="K105" s="77"/>
      <c r="L105" s="77"/>
      <c r="M105" s="77"/>
      <c r="N105" s="52"/>
      <c r="O105" s="52"/>
      <c r="P105" s="78"/>
      <c r="Q105" s="79"/>
      <c r="R105" s="52"/>
      <c r="S105" s="79"/>
      <c r="T105" s="79"/>
    </row>
    <row x14ac:dyDescent="0.25" r="106" customHeight="1" ht="17.25" customFormat="1" s="24">
      <c r="A106" s="70">
        <v>102</v>
      </c>
      <c r="B106" s="71">
        <v>0.395517</v>
      </c>
      <c r="C106" s="70">
        <v>279</v>
      </c>
      <c r="D106" s="71">
        <v>1.87</v>
      </c>
      <c r="E106" s="71">
        <v>0.355802</v>
      </c>
      <c r="F106" s="70">
        <v>1003</v>
      </c>
      <c r="G106" s="71">
        <v>2.08</v>
      </c>
      <c r="H106" s="72"/>
      <c r="I106" s="52"/>
      <c r="J106" s="76"/>
      <c r="K106" s="77"/>
      <c r="L106" s="77"/>
      <c r="M106" s="77"/>
      <c r="N106" s="52"/>
      <c r="O106" s="52"/>
      <c r="P106" s="78"/>
      <c r="Q106" s="79"/>
      <c r="R106" s="52"/>
      <c r="S106" s="79"/>
      <c r="T106" s="79"/>
    </row>
    <row x14ac:dyDescent="0.25" r="107" customHeight="1" ht="17.25" customFormat="1" s="24">
      <c r="A107" s="70">
        <v>103</v>
      </c>
      <c r="B107" s="71">
        <v>0.415293</v>
      </c>
      <c r="C107" s="70">
        <v>169</v>
      </c>
      <c r="D107" s="71">
        <v>1.77</v>
      </c>
      <c r="E107" s="71">
        <v>0.37715</v>
      </c>
      <c r="F107" s="70">
        <v>646</v>
      </c>
      <c r="G107" s="71">
        <v>1.95</v>
      </c>
      <c r="H107" s="72"/>
      <c r="I107" s="52"/>
      <c r="J107" s="76"/>
      <c r="K107" s="77"/>
      <c r="L107" s="77"/>
      <c r="M107" s="77"/>
      <c r="N107" s="52"/>
      <c r="O107" s="52"/>
      <c r="P107" s="78"/>
      <c r="Q107" s="79"/>
      <c r="R107" s="52"/>
      <c r="S107" s="79"/>
      <c r="T107" s="79"/>
    </row>
    <row x14ac:dyDescent="0.25" r="108" customHeight="1" ht="17.25" customFormat="1" s="24">
      <c r="A108" s="70">
        <v>104</v>
      </c>
      <c r="B108" s="71">
        <v>0.436058</v>
      </c>
      <c r="C108" s="70">
        <v>99</v>
      </c>
      <c r="D108" s="71">
        <v>1.67</v>
      </c>
      <c r="E108" s="71">
        <v>0.399779</v>
      </c>
      <c r="F108" s="70">
        <v>402</v>
      </c>
      <c r="G108" s="71">
        <v>1.82</v>
      </c>
      <c r="H108" s="72"/>
      <c r="I108" s="52"/>
      <c r="J108" s="76"/>
      <c r="K108" s="77"/>
      <c r="L108" s="77"/>
      <c r="M108" s="77"/>
      <c r="N108" s="52"/>
      <c r="O108" s="52"/>
      <c r="P108" s="78"/>
      <c r="Q108" s="79"/>
      <c r="R108" s="52"/>
      <c r="S108" s="79"/>
      <c r="T108" s="79"/>
    </row>
    <row x14ac:dyDescent="0.25" r="109" customHeight="1" ht="17.25" customFormat="1" s="24">
      <c r="A109" s="70">
        <v>105</v>
      </c>
      <c r="B109" s="71">
        <v>0.45786</v>
      </c>
      <c r="C109" s="70">
        <v>56</v>
      </c>
      <c r="D109" s="71">
        <v>1.58</v>
      </c>
      <c r="E109" s="71">
        <v>0.423766</v>
      </c>
      <c r="F109" s="70">
        <v>241</v>
      </c>
      <c r="G109" s="71">
        <v>1.71</v>
      </c>
      <c r="H109" s="72"/>
      <c r="I109" s="52"/>
      <c r="J109" s="76"/>
      <c r="K109" s="77"/>
      <c r="L109" s="77"/>
      <c r="M109" s="77"/>
      <c r="N109" s="52"/>
      <c r="O109" s="52"/>
      <c r="P109" s="78"/>
      <c r="Q109" s="79"/>
      <c r="R109" s="52"/>
      <c r="S109" s="79"/>
      <c r="T109" s="79"/>
    </row>
    <row x14ac:dyDescent="0.25" r="110" customHeight="1" ht="17.25" customFormat="1" s="24">
      <c r="A110" s="70">
        <v>106</v>
      </c>
      <c r="B110" s="71">
        <v>0.480753</v>
      </c>
      <c r="C110" s="70">
        <v>30</v>
      </c>
      <c r="D110" s="71">
        <v>1.49</v>
      </c>
      <c r="E110" s="71">
        <v>0.449192</v>
      </c>
      <c r="F110" s="70">
        <v>139</v>
      </c>
      <c r="G110" s="71">
        <v>1.59</v>
      </c>
      <c r="H110" s="72"/>
      <c r="I110" s="52"/>
      <c r="J110" s="76"/>
      <c r="K110" s="77"/>
      <c r="L110" s="77"/>
      <c r="M110" s="77"/>
      <c r="N110" s="52"/>
      <c r="O110" s="52"/>
      <c r="P110" s="78"/>
      <c r="Q110" s="79"/>
      <c r="R110" s="52"/>
      <c r="S110" s="79"/>
      <c r="T110" s="79"/>
    </row>
    <row x14ac:dyDescent="0.25" r="111" customHeight="1" ht="17.25" customFormat="1" s="24">
      <c r="A111" s="70">
        <v>107</v>
      </c>
      <c r="B111" s="71">
        <v>0.504791</v>
      </c>
      <c r="C111" s="70">
        <v>16</v>
      </c>
      <c r="D111" s="71">
        <v>1.4</v>
      </c>
      <c r="E111" s="71">
        <v>0.476143</v>
      </c>
      <c r="F111" s="70">
        <v>77</v>
      </c>
      <c r="G111" s="71">
        <v>1.49</v>
      </c>
      <c r="H111" s="72"/>
      <c r="I111" s="52"/>
      <c r="J111" s="76"/>
      <c r="K111" s="77"/>
      <c r="L111" s="77"/>
      <c r="M111" s="77"/>
      <c r="N111" s="52"/>
      <c r="O111" s="52"/>
      <c r="P111" s="78"/>
      <c r="Q111" s="79"/>
      <c r="R111" s="52"/>
      <c r="S111" s="79"/>
      <c r="T111" s="79"/>
    </row>
    <row x14ac:dyDescent="0.25" r="112" customHeight="1" ht="17.25" customFormat="1" s="24">
      <c r="A112" s="70">
        <v>108</v>
      </c>
      <c r="B112" s="71">
        <v>0.530031</v>
      </c>
      <c r="C112" s="70">
        <v>8</v>
      </c>
      <c r="D112" s="71">
        <v>1.32</v>
      </c>
      <c r="E112" s="71">
        <v>0.504712</v>
      </c>
      <c r="F112" s="70">
        <v>40</v>
      </c>
      <c r="G112" s="71">
        <v>1.39</v>
      </c>
      <c r="H112" s="72"/>
      <c r="I112" s="52"/>
      <c r="J112" s="76"/>
      <c r="K112" s="77"/>
      <c r="L112" s="77"/>
      <c r="M112" s="77"/>
      <c r="N112" s="52"/>
      <c r="O112" s="52"/>
      <c r="P112" s="78"/>
      <c r="Q112" s="79"/>
      <c r="R112" s="52"/>
      <c r="S112" s="79"/>
      <c r="T112" s="79"/>
    </row>
    <row x14ac:dyDescent="0.25" r="113" customHeight="1" ht="17.25" customFormat="1" s="24">
      <c r="A113" s="70">
        <v>109</v>
      </c>
      <c r="B113" s="71">
        <v>0.556532</v>
      </c>
      <c r="C113" s="70">
        <v>4</v>
      </c>
      <c r="D113" s="71">
        <v>1.24</v>
      </c>
      <c r="E113" s="71">
        <v>0.534994</v>
      </c>
      <c r="F113" s="70">
        <v>20</v>
      </c>
      <c r="G113" s="71">
        <v>1.29</v>
      </c>
      <c r="H113" s="72"/>
      <c r="I113" s="52"/>
      <c r="J113" s="76"/>
      <c r="K113" s="77"/>
      <c r="L113" s="77"/>
      <c r="M113" s="77"/>
      <c r="N113" s="52"/>
      <c r="O113" s="52"/>
      <c r="P113" s="78"/>
      <c r="Q113" s="79"/>
      <c r="R113" s="52"/>
      <c r="S113" s="79"/>
      <c r="T113" s="79"/>
    </row>
    <row x14ac:dyDescent="0.25" r="114" customHeight="1" ht="17.25" customFormat="1" s="24">
      <c r="A114" s="70">
        <v>110</v>
      </c>
      <c r="B114" s="71">
        <v>0.584359</v>
      </c>
      <c r="C114" s="70">
        <v>2</v>
      </c>
      <c r="D114" s="71">
        <v>1.16</v>
      </c>
      <c r="E114" s="71">
        <v>0.567094</v>
      </c>
      <c r="F114" s="70">
        <v>9</v>
      </c>
      <c r="G114" s="71">
        <v>1.2</v>
      </c>
      <c r="H114" s="72"/>
      <c r="I114" s="52"/>
      <c r="J114" s="76"/>
      <c r="K114" s="77"/>
      <c r="L114" s="77"/>
      <c r="M114" s="77"/>
      <c r="N114" s="52"/>
      <c r="O114" s="52"/>
      <c r="P114" s="78"/>
      <c r="Q114" s="79"/>
      <c r="R114" s="52"/>
      <c r="S114" s="79"/>
      <c r="T114" s="79"/>
    </row>
    <row x14ac:dyDescent="0.25" r="115" customHeight="1" ht="17.25" customFormat="1" s="24">
      <c r="A115" s="70">
        <v>111</v>
      </c>
      <c r="B115" s="71">
        <v>0.613577</v>
      </c>
      <c r="C115" s="70">
        <v>1</v>
      </c>
      <c r="D115" s="71">
        <v>1.09</v>
      </c>
      <c r="E115" s="71">
        <v>0.60112</v>
      </c>
      <c r="F115" s="70">
        <v>4</v>
      </c>
      <c r="G115" s="71">
        <v>1.11</v>
      </c>
      <c r="H115" s="72"/>
      <c r="I115" s="52"/>
      <c r="J115" s="76"/>
      <c r="K115" s="77"/>
      <c r="L115" s="77"/>
      <c r="M115" s="77"/>
      <c r="N115" s="52"/>
      <c r="O115" s="52"/>
      <c r="P115" s="78"/>
      <c r="Q115" s="79"/>
      <c r="R115" s="52"/>
      <c r="S115" s="79"/>
      <c r="T115" s="79"/>
    </row>
    <row x14ac:dyDescent="0.25" r="116" customHeight="1" ht="17.25" customFormat="1" s="24">
      <c r="A116" s="70">
        <v>112</v>
      </c>
      <c r="B116" s="71">
        <v>0.644256</v>
      </c>
      <c r="C116" s="70">
        <v>0</v>
      </c>
      <c r="D116" s="71">
        <v>1.01</v>
      </c>
      <c r="E116" s="71">
        <v>0.637187</v>
      </c>
      <c r="F116" s="70">
        <v>2</v>
      </c>
      <c r="G116" s="71">
        <v>1.03</v>
      </c>
      <c r="H116" s="72"/>
      <c r="I116" s="52"/>
      <c r="J116" s="76"/>
      <c r="K116" s="77"/>
      <c r="L116" s="77"/>
      <c r="M116" s="77"/>
      <c r="N116" s="52"/>
      <c r="O116" s="52"/>
      <c r="P116" s="78"/>
      <c r="Q116" s="79"/>
      <c r="R116" s="52"/>
      <c r="S116" s="79"/>
      <c r="T116" s="79"/>
    </row>
    <row x14ac:dyDescent="0.25" r="117" customHeight="1" ht="17.25" customFormat="1" s="24">
      <c r="A117" s="70">
        <v>113</v>
      </c>
      <c r="B117" s="71">
        <v>0.676468</v>
      </c>
      <c r="C117" s="70">
        <v>0</v>
      </c>
      <c r="D117" s="71">
        <v>0.95</v>
      </c>
      <c r="E117" s="71">
        <v>0.675418</v>
      </c>
      <c r="F117" s="70">
        <v>1</v>
      </c>
      <c r="G117" s="71">
        <v>0.95</v>
      </c>
      <c r="H117" s="72"/>
      <c r="I117" s="52"/>
      <c r="J117" s="76"/>
      <c r="K117" s="77"/>
      <c r="L117" s="77"/>
      <c r="M117" s="77"/>
      <c r="N117" s="52"/>
      <c r="O117" s="52"/>
      <c r="P117" s="78"/>
      <c r="Q117" s="79"/>
      <c r="R117" s="52"/>
      <c r="S117" s="79"/>
      <c r="T117" s="79"/>
    </row>
    <row x14ac:dyDescent="0.25" r="118" customHeight="1" ht="17.25" customFormat="1" s="24">
      <c r="A118" s="70">
        <v>114</v>
      </c>
      <c r="B118" s="71">
        <v>0.710292</v>
      </c>
      <c r="C118" s="70">
        <v>0</v>
      </c>
      <c r="D118" s="71">
        <v>0.88</v>
      </c>
      <c r="E118" s="71">
        <v>0.710292</v>
      </c>
      <c r="F118" s="70">
        <v>0</v>
      </c>
      <c r="G118" s="71">
        <v>0.88</v>
      </c>
      <c r="H118" s="72"/>
      <c r="I118" s="52"/>
      <c r="J118" s="76"/>
      <c r="K118" s="77"/>
      <c r="L118" s="77"/>
      <c r="M118" s="77"/>
      <c r="N118" s="52"/>
      <c r="O118" s="52"/>
      <c r="P118" s="78"/>
      <c r="Q118" s="79"/>
      <c r="R118" s="52"/>
      <c r="S118" s="79"/>
      <c r="T118" s="79"/>
    </row>
    <row x14ac:dyDescent="0.25" r="119" customHeight="1" ht="17.25" customFormat="1" s="24">
      <c r="A119" s="70">
        <v>115</v>
      </c>
      <c r="B119" s="71">
        <v>0.745806</v>
      </c>
      <c r="C119" s="70">
        <v>0</v>
      </c>
      <c r="D119" s="71">
        <v>0.82</v>
      </c>
      <c r="E119" s="71">
        <v>0.745806</v>
      </c>
      <c r="F119" s="70">
        <v>0</v>
      </c>
      <c r="G119" s="71">
        <v>0.82</v>
      </c>
      <c r="H119" s="72"/>
      <c r="I119" s="52"/>
      <c r="J119" s="76"/>
      <c r="K119" s="77"/>
      <c r="L119" s="77"/>
      <c r="M119" s="77"/>
      <c r="N119" s="52"/>
      <c r="O119" s="52"/>
      <c r="P119" s="78"/>
      <c r="Q119" s="79"/>
      <c r="R119" s="52"/>
      <c r="S119" s="79"/>
      <c r="T119" s="79"/>
    </row>
    <row x14ac:dyDescent="0.25" r="120" customHeight="1" ht="17.25" customFormat="1" s="24">
      <c r="A120" s="70">
        <v>116</v>
      </c>
      <c r="B120" s="71">
        <v>0.783097</v>
      </c>
      <c r="C120" s="70">
        <v>0</v>
      </c>
      <c r="D120" s="71">
        <v>0.76</v>
      </c>
      <c r="E120" s="71">
        <v>0.783097</v>
      </c>
      <c r="F120" s="70">
        <v>0</v>
      </c>
      <c r="G120" s="71">
        <v>0.76</v>
      </c>
      <c r="H120" s="72"/>
      <c r="I120" s="52"/>
      <c r="J120" s="76"/>
      <c r="K120" s="77"/>
      <c r="L120" s="77"/>
      <c r="M120" s="77"/>
      <c r="N120" s="52"/>
      <c r="O120" s="52"/>
      <c r="P120" s="78"/>
      <c r="Q120" s="79"/>
      <c r="R120" s="52"/>
      <c r="S120" s="79"/>
      <c r="T120" s="79"/>
    </row>
    <row x14ac:dyDescent="0.25" r="121" customHeight="1" ht="17.25" customFormat="1" s="24">
      <c r="A121" s="70">
        <v>117</v>
      </c>
      <c r="B121" s="71">
        <v>0.822251</v>
      </c>
      <c r="C121" s="70">
        <v>0</v>
      </c>
      <c r="D121" s="71">
        <v>0.7</v>
      </c>
      <c r="E121" s="71">
        <v>0.822251</v>
      </c>
      <c r="F121" s="70">
        <v>0</v>
      </c>
      <c r="G121" s="71">
        <v>0.7</v>
      </c>
      <c r="H121" s="72"/>
      <c r="I121" s="52"/>
      <c r="J121" s="76"/>
      <c r="K121" s="77"/>
      <c r="L121" s="77"/>
      <c r="M121" s="77"/>
      <c r="N121" s="52"/>
      <c r="O121" s="52"/>
      <c r="P121" s="78"/>
      <c r="Q121" s="79"/>
      <c r="R121" s="52"/>
      <c r="S121" s="79"/>
      <c r="T121" s="79"/>
    </row>
    <row x14ac:dyDescent="0.25" r="122" customHeight="1" ht="17.25" customFormat="1" s="24">
      <c r="A122" s="70">
        <v>118</v>
      </c>
      <c r="B122" s="71">
        <v>0.863364</v>
      </c>
      <c r="C122" s="70">
        <v>0</v>
      </c>
      <c r="D122" s="71">
        <v>0.65</v>
      </c>
      <c r="E122" s="71">
        <v>0.863364</v>
      </c>
      <c r="F122" s="70">
        <v>0</v>
      </c>
      <c r="G122" s="71">
        <v>0.65</v>
      </c>
      <c r="H122" s="72"/>
      <c r="I122" s="52"/>
      <c r="J122" s="76"/>
      <c r="K122" s="77"/>
      <c r="L122" s="77"/>
      <c r="M122" s="77"/>
      <c r="N122" s="52"/>
      <c r="O122" s="52"/>
      <c r="P122" s="78"/>
      <c r="Q122" s="79"/>
      <c r="R122" s="52"/>
      <c r="S122" s="79"/>
      <c r="T122" s="79"/>
    </row>
    <row x14ac:dyDescent="0.25" r="123" customHeight="1" ht="17.25" customFormat="1" s="24">
      <c r="A123" s="70">
        <v>119</v>
      </c>
      <c r="B123" s="71">
        <v>0.906532</v>
      </c>
      <c r="C123" s="70">
        <v>0</v>
      </c>
      <c r="D123" s="71">
        <v>0.6</v>
      </c>
      <c r="E123" s="71">
        <v>0.906532</v>
      </c>
      <c r="F123" s="70">
        <v>0</v>
      </c>
      <c r="G123" s="71">
        <v>0.6</v>
      </c>
      <c r="H123" s="72"/>
      <c r="I123" s="52"/>
      <c r="J123" s="76"/>
      <c r="K123" s="77"/>
      <c r="L123" s="77"/>
      <c r="M123" s="77"/>
      <c r="N123" s="52"/>
      <c r="O123" s="52"/>
      <c r="P123" s="78"/>
      <c r="Q123" s="79"/>
      <c r="R123" s="52"/>
      <c r="S123" s="79"/>
      <c r="T123" s="79"/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61"/>
  <sheetViews>
    <sheetView workbookViewId="0"/>
  </sheetViews>
  <sheetFormatPr defaultRowHeight="15" x14ac:dyDescent="0.25"/>
  <cols>
    <col min="1" max="1" style="41" width="11.43357142857143" customWidth="1" bestFit="1"/>
    <col min="2" max="2" style="42" width="11.43357142857143" customWidth="1" bestFit="1"/>
    <col min="3" max="3" style="42" width="11.43357142857143" customWidth="1" bestFit="1"/>
    <col min="4" max="4" style="42" width="11.43357142857143" customWidth="1" bestFit="1"/>
    <col min="5" max="5" style="42" width="11.43357142857143" customWidth="1" bestFit="1"/>
    <col min="6" max="6" style="42" width="11.43357142857143" customWidth="1" bestFit="1"/>
    <col min="7" max="7" style="42" width="11.43357142857143" customWidth="1" bestFit="1"/>
    <col min="8" max="8" style="42" width="11.43357142857143" customWidth="1" bestFit="1"/>
    <col min="9" max="9" style="41" width="12.43357142857143" customWidth="1" bestFit="1"/>
    <col min="10" max="10" style="41" width="21.719285714285714" customWidth="1" bestFit="1"/>
    <col min="11" max="11" style="43" width="12.43357142857143" customWidth="1" bestFit="1"/>
    <col min="12" max="12" style="41" width="12.43357142857143" customWidth="1" bestFit="1"/>
    <col min="13" max="13" style="41" width="18.433571428571426" customWidth="1" bestFit="1"/>
    <col min="14" max="14" style="43" width="12.43357142857143" customWidth="1" bestFit="1"/>
    <col min="15" max="15" style="41" width="12.43357142857143" customWidth="1" bestFit="1"/>
    <col min="16" max="16" style="42" width="12.43357142857143" customWidth="1" bestFit="1"/>
    <col min="17" max="17" style="42" width="12.43357142857143" customWidth="1" bestFit="1"/>
    <col min="18" max="18" style="43" width="12.43357142857143" customWidth="1" bestFit="1"/>
    <col min="19" max="19" style="43" width="12.43357142857143" customWidth="1" bestFit="1"/>
    <col min="20" max="20" style="41" width="12.43357142857143" customWidth="1" bestFit="1"/>
    <col min="21" max="21" style="42" width="12.43357142857143" customWidth="1" bestFit="1"/>
    <col min="22" max="22" style="42" width="12.43357142857143" customWidth="1" bestFit="1"/>
    <col min="23" max="23" style="42" width="12.43357142857143" customWidth="1" bestFit="1"/>
    <col min="24" max="24" style="42" width="12.43357142857143" customWidth="1" bestFit="1"/>
    <col min="25" max="25" style="41" width="12.43357142857143" customWidth="1" bestFit="1"/>
    <col min="26" max="26" style="41" width="12.43357142857143" customWidth="1" bestFit="1"/>
    <col min="27" max="27" style="43" width="12.43357142857143" customWidth="1" bestFit="1"/>
    <col min="28" max="28" style="43" width="12.43357142857143" customWidth="1" bestFit="1"/>
    <col min="29" max="29" style="41" width="12.43357142857143" customWidth="1" bestFit="1"/>
    <col min="30" max="30" style="42" width="12.147857142857141" customWidth="1" bestFit="1"/>
    <col min="31" max="31" style="42" width="12.43357142857143" customWidth="1" bestFit="1"/>
    <col min="32" max="32" style="42" width="12.43357142857143" customWidth="1" bestFit="1"/>
    <col min="33" max="33" style="42" width="12.43357142857143" customWidth="1" bestFit="1"/>
    <col min="34" max="34" style="42" width="12.43357142857143" customWidth="1" bestFit="1"/>
    <col min="35" max="35" style="41" width="12.43357142857143" customWidth="1" bestFit="1"/>
    <col min="36" max="36" style="41" width="14.43357142857143" customWidth="1" bestFit="1"/>
    <col min="37" max="37" style="42" width="12.43357142857143" customWidth="1" bestFit="1"/>
    <col min="38" max="38" style="42" width="12.43357142857143" customWidth="1" bestFit="1"/>
    <col min="39" max="39" style="43" width="12.43357142857143" customWidth="1" bestFit="1"/>
    <col min="40" max="40" style="43" width="12.43357142857143" customWidth="1" bestFit="1"/>
    <col min="41" max="41" style="41" width="12.43357142857143" customWidth="1" bestFit="1"/>
    <col min="42" max="42" style="42" width="12.43357142857143" customWidth="1" bestFit="1"/>
  </cols>
  <sheetData>
    <row x14ac:dyDescent="0.25" r="1" customHeight="1" ht="19.5">
      <c r="A1" s="34">
        <f>'FinalTransition-Control'!A1</f>
      </c>
      <c r="B1" s="11">
        <f>'FinalTransition-Control'!B1</f>
      </c>
      <c r="C1" s="11">
        <f>'FinalTransition-Control'!C1</f>
      </c>
      <c r="D1" s="11">
        <f>'FinalTransition-Control'!D1</f>
      </c>
      <c r="E1" s="11">
        <f>'FinalTransition-Control'!E1</f>
      </c>
      <c r="F1" s="11">
        <f>'FinalTransition-Control'!F1</f>
      </c>
      <c r="G1" s="11">
        <f>'FinalTransition-Control'!G1</f>
      </c>
      <c r="H1" s="11">
        <f>'FinalTransition-Control'!H1</f>
      </c>
      <c r="I1" s="12" t="s">
        <v>30</v>
      </c>
      <c r="J1" s="35">
        <f>'FinalTransition-Control'!A11</f>
      </c>
      <c r="K1" s="13">
        <f>'FinalTransition-Control'!B11</f>
      </c>
      <c r="L1" s="12" t="s">
        <v>30</v>
      </c>
      <c r="M1" s="35">
        <f>'FinalTransition-Control'!A17</f>
      </c>
      <c r="N1" s="13">
        <f>'FinalTransition-Control'!B17</f>
      </c>
      <c r="O1" s="12" t="s">
        <v>30</v>
      </c>
      <c r="P1" s="36">
        <f>'FinalTransition-Control'!A24</f>
      </c>
      <c r="Q1" s="13">
        <f>'FinalTransition-Control'!B24</f>
      </c>
      <c r="R1" s="14">
        <f>'FinalTransition-Control'!C24</f>
      </c>
      <c r="S1" s="14">
        <f>'FinalTransition-Control'!D24</f>
      </c>
      <c r="T1" s="12" t="s">
        <v>30</v>
      </c>
      <c r="U1" s="36">
        <f>'FinalTransition-Control'!A39</f>
      </c>
      <c r="V1" s="13">
        <f>'FinalTransition-Control'!B39</f>
      </c>
      <c r="W1" s="13">
        <f>'FinalTransition-Control'!C39</f>
      </c>
      <c r="X1" s="13">
        <f>'FinalTransition-Control'!D39</f>
      </c>
      <c r="Y1" s="12" t="s">
        <v>30</v>
      </c>
      <c r="Z1" s="35">
        <f>'FinalTransition-Control'!A64</f>
      </c>
      <c r="AA1" s="14">
        <f>'FinalTransition-Control'!B64</f>
      </c>
      <c r="AB1" s="14">
        <f>'FinalTransition-Control'!C64</f>
      </c>
      <c r="AC1" s="12" t="s">
        <v>30</v>
      </c>
      <c r="AD1" s="36">
        <f>FinalRewards!A1</f>
      </c>
      <c r="AE1" s="13">
        <f>FinalRewards!B1</f>
      </c>
      <c r="AF1" s="13">
        <f>FinalRewards!C1</f>
      </c>
      <c r="AG1" s="13">
        <f>FinalRewards!D1</f>
      </c>
      <c r="AH1" s="13">
        <f>FinalRewards!E1</f>
      </c>
      <c r="AI1" s="12" t="s">
        <v>30</v>
      </c>
      <c r="AJ1" s="35">
        <f>FinalRewards!A11</f>
      </c>
      <c r="AK1" s="13">
        <f>FinalRewards!B11</f>
      </c>
      <c r="AL1" s="13">
        <f>FinalRewards!C11</f>
      </c>
      <c r="AM1" s="14">
        <f>FinalRewards!D11</f>
      </c>
      <c r="AN1" s="14">
        <f>FinalRewards!E11</f>
      </c>
      <c r="AO1" s="37"/>
      <c r="AP1" s="13">
        <f>ActuarialTables!C1</f>
      </c>
    </row>
    <row x14ac:dyDescent="0.25" r="2" customHeight="1" ht="19.5">
      <c r="A2" s="38">
        <f>'FinalTransition-Control'!A2</f>
      </c>
      <c r="B2" s="17">
        <f>'FinalTransition-Control'!B2</f>
      </c>
      <c r="C2" s="17">
        <f>'FinalTransition-Control'!C2</f>
      </c>
      <c r="D2" s="11">
        <f>'FinalTransition-Control'!D2</f>
      </c>
      <c r="E2" s="11">
        <f>'FinalTransition-Control'!E2</f>
      </c>
      <c r="F2" s="17">
        <f>'FinalTransition-Control'!F2</f>
      </c>
      <c r="G2" s="17">
        <f>'FinalTransition-Control'!G2</f>
      </c>
      <c r="H2" s="17">
        <f>'FinalTransition-Control'!H2</f>
      </c>
      <c r="I2" s="37"/>
      <c r="J2" s="39">
        <f>'FinalTransition-Control'!A12</f>
      </c>
      <c r="K2" s="14">
        <f>'FinalTransition-Control'!B12</f>
      </c>
      <c r="L2" s="37"/>
      <c r="M2" s="39">
        <f>'FinalTransition-Control'!A18</f>
      </c>
      <c r="N2" s="14">
        <f>'FinalTransition-Control'!B18</f>
      </c>
      <c r="O2" s="37"/>
      <c r="P2" s="13">
        <f>'FinalTransition-Control'!A25</f>
      </c>
      <c r="Q2" s="13">
        <f>'FinalTransition-Control'!B25</f>
      </c>
      <c r="R2" s="14">
        <f>'FinalTransition-Control'!C25</f>
      </c>
      <c r="S2" s="14">
        <f>'FinalTransition-Control'!D25</f>
      </c>
      <c r="T2" s="37"/>
      <c r="U2" s="13">
        <f>'FinalTransition-Control'!A40</f>
      </c>
      <c r="V2" s="13">
        <f>'FinalTransition-Control'!B40</f>
      </c>
      <c r="W2" s="14">
        <f>'FinalTransition-Control'!C40</f>
      </c>
      <c r="X2" s="14">
        <f>'FinalTransition-Control'!D40</f>
      </c>
      <c r="Y2" s="37"/>
      <c r="Z2" s="39">
        <f>'FinalTransition-Control'!A65</f>
      </c>
      <c r="AA2" s="14">
        <f>'FinalTransition-Control'!B65</f>
      </c>
      <c r="AB2" s="14">
        <f>'FinalTransition-Control'!C65</f>
      </c>
      <c r="AC2" s="37"/>
      <c r="AD2" s="13">
        <f>FinalRewards!A2</f>
      </c>
      <c r="AE2" s="13">
        <f>FinalRewards!B2</f>
      </c>
      <c r="AF2" s="13">
        <f>FinalRewards!C2</f>
      </c>
      <c r="AG2" s="14">
        <f>FinalRewards!D2</f>
      </c>
      <c r="AH2" s="14">
        <f>FinalRewards!E2</f>
      </c>
      <c r="AI2" s="37"/>
      <c r="AJ2" s="39">
        <f>FinalRewards!A12</f>
      </c>
      <c r="AK2" s="13">
        <f>FinalRewards!B12</f>
      </c>
      <c r="AL2" s="13">
        <f>FinalRewards!C12</f>
      </c>
      <c r="AM2" s="14">
        <f>FinalRewards!D12</f>
      </c>
      <c r="AN2" s="14">
        <f>FinalRewards!E12</f>
      </c>
      <c r="AO2" s="37"/>
      <c r="AP2" s="14">
        <f>ActuarialTables!C2</f>
      </c>
    </row>
    <row x14ac:dyDescent="0.25" r="3" customHeight="1" ht="19.5">
      <c r="A3" s="38">
        <f>'FinalTransition-Control'!A3</f>
      </c>
      <c r="B3" s="11">
        <f>'FinalTransition-Control'!B3</f>
      </c>
      <c r="C3" s="11">
        <f>'FinalTransition-Control'!C3</f>
      </c>
      <c r="D3" s="17">
        <f>'FinalTransition-Control'!D3</f>
      </c>
      <c r="E3" s="40">
        <f>'FinalTransition-Control'!E3</f>
      </c>
      <c r="F3" s="11">
        <f>'FinalTransition-Control'!F3</f>
      </c>
      <c r="G3" s="11">
        <f>'FinalTransition-Control'!G3</f>
      </c>
      <c r="H3" s="40">
        <f>'FinalTransition-Control'!H3</f>
      </c>
      <c r="I3" s="37"/>
      <c r="J3" s="39">
        <f>'FinalTransition-Control'!A13</f>
      </c>
      <c r="K3" s="14">
        <f>'FinalTransition-Control'!B13</f>
      </c>
      <c r="L3" s="37"/>
      <c r="M3" s="39">
        <f>'FinalTransition-Control'!A19</f>
      </c>
      <c r="N3" s="14">
        <f>'FinalTransition-Control'!B19</f>
      </c>
      <c r="O3" s="37"/>
      <c r="P3" s="13"/>
      <c r="Q3" s="13">
        <f>'FinalTransition-Control'!B26</f>
      </c>
      <c r="R3" s="13">
        <f>'FinalTransition-Control'!C26</f>
      </c>
      <c r="S3" s="13">
        <f>'FinalTransition-Control'!D26</f>
      </c>
      <c r="T3" s="37"/>
      <c r="U3" s="13">
        <f>'FinalTransition-Control'!A41</f>
      </c>
      <c r="V3" s="13">
        <f>'FinalTransition-Control'!B41</f>
      </c>
      <c r="W3" s="14">
        <f>'FinalTransition-Control'!C41</f>
      </c>
      <c r="X3" s="14">
        <f>'FinalTransition-Control'!D41</f>
      </c>
      <c r="Y3" s="37"/>
      <c r="Z3" s="39">
        <f>'FinalTransition-Control'!A66</f>
      </c>
      <c r="AA3" s="14">
        <f>'FinalTransition-Control'!B66</f>
      </c>
      <c r="AB3" s="14">
        <f>'FinalTransition-Control'!C66</f>
      </c>
      <c r="AC3" s="37"/>
      <c r="AD3" s="13">
        <f>FinalRewards!A3</f>
      </c>
      <c r="AE3" s="14">
        <f>FinalRewards!B3</f>
      </c>
      <c r="AF3" s="14">
        <f>FinalRewards!C3</f>
      </c>
      <c r="AG3" s="14">
        <f>FinalRewards!D3</f>
      </c>
      <c r="AH3" s="14">
        <f>FinalRewards!E3</f>
      </c>
      <c r="AI3" s="37"/>
      <c r="AJ3" s="39">
        <f>FinalRewards!A13</f>
      </c>
      <c r="AK3" s="13">
        <f>FinalRewards!B13</f>
      </c>
      <c r="AL3" s="13">
        <f>FinalRewards!C13</f>
      </c>
      <c r="AM3" s="14">
        <f>FinalRewards!D13</f>
      </c>
      <c r="AN3" s="14">
        <f>FinalRewards!E13</f>
      </c>
      <c r="AO3" s="37"/>
      <c r="AP3" s="14">
        <f>ActuarialTables!C3</f>
      </c>
    </row>
    <row x14ac:dyDescent="0.25" r="4" customHeight="1" ht="19.5">
      <c r="A4" s="38">
        <f>'FinalTransition-Control'!A4</f>
      </c>
      <c r="B4" s="11">
        <f>'FinalTransition-Control'!B4</f>
      </c>
      <c r="C4" s="11">
        <f>'FinalTransition-Control'!C4</f>
      </c>
      <c r="D4" s="17">
        <f>'FinalTransition-Control'!D4</f>
      </c>
      <c r="E4" s="11">
        <f>'FinalTransition-Control'!E4</f>
      </c>
      <c r="F4" s="11">
        <f>'FinalTransition-Control'!F4</f>
      </c>
      <c r="G4" s="17">
        <f>'FinalTransition-Control'!G4</f>
      </c>
      <c r="H4" s="11">
        <f>'FinalTransition-Control'!H4</f>
      </c>
      <c r="I4" s="37"/>
      <c r="J4" s="39">
        <f>'FinalTransition-Control'!A14</f>
      </c>
      <c r="K4" s="14">
        <f>'FinalTransition-Control'!B14</f>
      </c>
      <c r="L4" s="37"/>
      <c r="M4" s="39">
        <f>'FinalTransition-Control'!A20</f>
      </c>
      <c r="N4" s="14">
        <f>'FinalTransition-Control'!B20</f>
      </c>
      <c r="O4" s="37"/>
      <c r="P4" s="13"/>
      <c r="Q4" s="13">
        <f>'FinalTransition-Control'!B27</f>
      </c>
      <c r="R4" s="14">
        <f>'FinalTransition-Control'!C27</f>
      </c>
      <c r="S4" s="14">
        <f>'FinalTransition-Control'!D27</f>
      </c>
      <c r="T4" s="37"/>
      <c r="U4" s="13">
        <f>'FinalTransition-Control'!A42</f>
      </c>
      <c r="V4" s="13">
        <f>'FinalTransition-Control'!B42</f>
      </c>
      <c r="W4" s="13">
        <f>'FinalTransition-Control'!C42</f>
      </c>
      <c r="X4" s="13">
        <f>'FinalTransition-Control'!D42</f>
      </c>
      <c r="Y4" s="37"/>
      <c r="Z4" s="39">
        <f>'FinalTransition-Control'!A67</f>
      </c>
      <c r="AA4" s="14">
        <f>'FinalTransition-Control'!B67</f>
      </c>
      <c r="AB4" s="14">
        <f>'FinalTransition-Control'!C67</f>
      </c>
      <c r="AC4" s="37"/>
      <c r="AD4" s="13">
        <f>FinalRewards!A4</f>
      </c>
      <c r="AE4" s="14">
        <f>FinalRewards!B4</f>
      </c>
      <c r="AF4" s="14">
        <f>FinalRewards!C4</f>
      </c>
      <c r="AG4" s="14">
        <f>FinalRewards!D4</f>
      </c>
      <c r="AH4" s="14">
        <f>FinalRewards!E4</f>
      </c>
      <c r="AI4" s="37"/>
      <c r="AJ4" s="39">
        <f>FinalRewards!A14</f>
      </c>
      <c r="AK4" s="13">
        <f>FinalRewards!B14</f>
      </c>
      <c r="AL4" s="13">
        <f>FinalRewards!C14</f>
      </c>
      <c r="AM4" s="14">
        <f>FinalRewards!D14</f>
      </c>
      <c r="AN4" s="14">
        <f>FinalRewards!E14</f>
      </c>
      <c r="AO4" s="37"/>
      <c r="AP4" s="14">
        <f>ActuarialTables!C4</f>
      </c>
    </row>
    <row x14ac:dyDescent="0.25" r="5" customHeight="1" ht="19.5">
      <c r="A5" s="38">
        <f>'FinalTransition-Control'!A5</f>
      </c>
      <c r="B5" s="11">
        <f>'FinalTransition-Control'!B5</f>
      </c>
      <c r="C5" s="11">
        <f>'FinalTransition-Control'!C5</f>
      </c>
      <c r="D5" s="11">
        <f>'FinalTransition-Control'!D5</f>
      </c>
      <c r="E5" s="17">
        <f>'FinalTransition-Control'!E5</f>
      </c>
      <c r="F5" s="11">
        <f>'FinalTransition-Control'!F5</f>
      </c>
      <c r="G5" s="17">
        <f>'FinalTransition-Control'!G5</f>
      </c>
      <c r="H5" s="11">
        <f>'FinalTransition-Control'!H5</f>
      </c>
      <c r="I5" s="37"/>
      <c r="J5" s="39">
        <f>'FinalTransition-Control'!A15</f>
      </c>
      <c r="K5" s="14">
        <f>'FinalTransition-Control'!B15</f>
      </c>
      <c r="L5" s="37"/>
      <c r="M5" s="39">
        <f>'FinalTransition-Control'!A21</f>
      </c>
      <c r="N5" s="14">
        <f>'FinalTransition-Control'!B21</f>
      </c>
      <c r="O5" s="37"/>
      <c r="P5" s="13">
        <f>'FinalTransition-Control'!A28</f>
      </c>
      <c r="Q5" s="13">
        <f>'FinalTransition-Control'!B28</f>
      </c>
      <c r="R5" s="14">
        <f>'FinalTransition-Control'!C28</f>
      </c>
      <c r="S5" s="14">
        <f>'FinalTransition-Control'!D28</f>
      </c>
      <c r="T5" s="37"/>
      <c r="U5" s="13">
        <f>'FinalTransition-Control'!A43</f>
      </c>
      <c r="V5" s="13">
        <f>'FinalTransition-Control'!B43</f>
      </c>
      <c r="W5" s="14">
        <f>'FinalTransition-Control'!C43</f>
      </c>
      <c r="X5" s="14">
        <f>'FinalTransition-Control'!D43</f>
      </c>
      <c r="Y5" s="37"/>
      <c r="Z5" s="37"/>
      <c r="AA5" s="14"/>
      <c r="AB5" s="14"/>
      <c r="AC5" s="37"/>
      <c r="AD5" s="13">
        <f>FinalRewards!A5</f>
      </c>
      <c r="AE5" s="13">
        <f>FinalRewards!B5</f>
      </c>
      <c r="AF5" s="13">
        <f>FinalRewards!C5</f>
      </c>
      <c r="AG5" s="14">
        <f>FinalRewards!D5</f>
      </c>
      <c r="AH5" s="14">
        <f>FinalRewards!E5</f>
      </c>
      <c r="AI5" s="37"/>
      <c r="AJ5" s="37"/>
      <c r="AK5" s="13"/>
      <c r="AL5" s="13"/>
      <c r="AM5" s="14"/>
      <c r="AN5" s="14"/>
      <c r="AO5" s="37"/>
      <c r="AP5" s="14">
        <f>ActuarialTables!C5</f>
      </c>
    </row>
    <row x14ac:dyDescent="0.25" r="6" customHeight="1" ht="19.5">
      <c r="A6" s="38">
        <f>'FinalTransition-Control'!A6</f>
      </c>
      <c r="B6" s="11">
        <f>'FinalTransition-Control'!B6</f>
      </c>
      <c r="C6" s="11">
        <f>'FinalTransition-Control'!C6</f>
      </c>
      <c r="D6" s="11">
        <f>'FinalTransition-Control'!D6</f>
      </c>
      <c r="E6" s="11">
        <f>'FinalTransition-Control'!E6</f>
      </c>
      <c r="F6" s="11">
        <f>'FinalTransition-Control'!F6</f>
      </c>
      <c r="G6" s="11">
        <f>'FinalTransition-Control'!G6</f>
      </c>
      <c r="H6" s="11">
        <f>'FinalTransition-Control'!H6</f>
      </c>
      <c r="I6" s="37"/>
      <c r="J6" s="37"/>
      <c r="K6" s="14"/>
      <c r="L6" s="37"/>
      <c r="M6" s="39">
        <f>'FinalTransition-Control'!A22</f>
      </c>
      <c r="N6" s="14">
        <f>'FinalTransition-Control'!B22</f>
      </c>
      <c r="O6" s="37"/>
      <c r="P6" s="13">
        <f>'FinalTransition-Control'!A29</f>
      </c>
      <c r="Q6" s="13">
        <f>'FinalTransition-Control'!B29</f>
      </c>
      <c r="R6" s="13">
        <f>'FinalTransition-Control'!C29</f>
      </c>
      <c r="S6" s="13">
        <f>'FinalTransition-Control'!D29</f>
      </c>
      <c r="T6" s="37"/>
      <c r="U6" s="13">
        <f>'FinalTransition-Control'!A44</f>
      </c>
      <c r="V6" s="13">
        <f>'FinalTransition-Control'!B44</f>
      </c>
      <c r="W6" s="14">
        <f>'FinalTransition-Control'!C44</f>
      </c>
      <c r="X6" s="14">
        <f>'FinalTransition-Control'!D44</f>
      </c>
      <c r="Y6" s="37"/>
      <c r="Z6" s="37"/>
      <c r="AA6" s="14"/>
      <c r="AB6" s="14"/>
      <c r="AC6" s="37"/>
      <c r="AD6" s="13">
        <f>FinalRewards!A6</f>
      </c>
      <c r="AE6" s="13">
        <f>FinalRewards!B6</f>
      </c>
      <c r="AF6" s="13">
        <f>FinalRewards!C6</f>
      </c>
      <c r="AG6" s="14">
        <f>FinalRewards!D6</f>
      </c>
      <c r="AH6" s="14">
        <f>FinalRewards!E6</f>
      </c>
      <c r="AI6" s="37"/>
      <c r="AJ6" s="37"/>
      <c r="AK6" s="13"/>
      <c r="AL6" s="13"/>
      <c r="AM6" s="14"/>
      <c r="AN6" s="14"/>
      <c r="AO6" s="37"/>
      <c r="AP6" s="14">
        <f>ActuarialTables!C6</f>
      </c>
    </row>
    <row x14ac:dyDescent="0.25" r="7" customHeight="1" ht="19.5">
      <c r="A7" s="38">
        <f>'FinalTransition-Control'!A7</f>
      </c>
      <c r="B7" s="11">
        <f>'FinalTransition-Control'!B7</f>
      </c>
      <c r="C7" s="11">
        <f>'FinalTransition-Control'!C7</f>
      </c>
      <c r="D7" s="11">
        <f>'FinalTransition-Control'!D7</f>
      </c>
      <c r="E7" s="11">
        <f>'FinalTransition-Control'!E7</f>
      </c>
      <c r="F7" s="11">
        <f>'FinalTransition-Control'!F7</f>
      </c>
      <c r="G7" s="11">
        <f>'FinalTransition-Control'!G7</f>
      </c>
      <c r="H7" s="11">
        <f>'FinalTransition-Control'!H7</f>
      </c>
      <c r="I7" s="37"/>
      <c r="J7" s="37"/>
      <c r="K7" s="14"/>
      <c r="L7" s="37"/>
      <c r="M7" s="37"/>
      <c r="N7" s="14"/>
      <c r="O7" s="37"/>
      <c r="P7" s="13">
        <f>'FinalTransition-Control'!A30</f>
      </c>
      <c r="Q7" s="13">
        <f>'FinalTransition-Control'!B30</f>
      </c>
      <c r="R7" s="14">
        <f>'FinalTransition-Control'!C30</f>
      </c>
      <c r="S7" s="14">
        <f>'FinalTransition-Control'!D30</f>
      </c>
      <c r="T7" s="37"/>
      <c r="U7" s="13">
        <f>'FinalTransition-Control'!A45</f>
      </c>
      <c r="V7" s="13">
        <f>'FinalTransition-Control'!B45</f>
      </c>
      <c r="W7" s="13">
        <f>'FinalTransition-Control'!C45</f>
      </c>
      <c r="X7" s="13">
        <f>'FinalTransition-Control'!D45</f>
      </c>
      <c r="Y7" s="37"/>
      <c r="Z7" s="37"/>
      <c r="AA7" s="14"/>
      <c r="AB7" s="14"/>
      <c r="AC7" s="37"/>
      <c r="AD7" s="13">
        <f>FinalRewards!A7</f>
      </c>
      <c r="AE7" s="13">
        <f>FinalRewards!B7</f>
      </c>
      <c r="AF7" s="13">
        <f>FinalRewards!C7</f>
      </c>
      <c r="AG7" s="13">
        <f>FinalRewards!D7</f>
      </c>
      <c r="AH7" s="13">
        <f>FinalRewards!E7</f>
      </c>
      <c r="AI7" s="37"/>
      <c r="AJ7" s="37"/>
      <c r="AK7" s="13"/>
      <c r="AL7" s="13"/>
      <c r="AM7" s="14"/>
      <c r="AN7" s="14"/>
      <c r="AO7" s="37"/>
      <c r="AP7" s="14">
        <f>ActuarialTables!C7</f>
      </c>
    </row>
    <row x14ac:dyDescent="0.25" r="8" customHeight="1" ht="19.5">
      <c r="A8" s="38">
        <f>'FinalTransition-Control'!A8</f>
      </c>
      <c r="B8" s="11">
        <f>'FinalTransition-Control'!B8</f>
      </c>
      <c r="C8" s="11">
        <f>'FinalTransition-Control'!C8</f>
      </c>
      <c r="D8" s="11">
        <f>'FinalTransition-Control'!D8</f>
      </c>
      <c r="E8" s="11">
        <f>'FinalTransition-Control'!E8</f>
      </c>
      <c r="F8" s="11">
        <f>'FinalTransition-Control'!F8</f>
      </c>
      <c r="G8" s="11">
        <f>'FinalTransition-Control'!G8</f>
      </c>
      <c r="H8" s="11">
        <f>'FinalTransition-Control'!H8</f>
      </c>
      <c r="I8" s="37"/>
      <c r="J8" s="37"/>
      <c r="K8" s="14"/>
      <c r="L8" s="37"/>
      <c r="M8" s="37"/>
      <c r="N8" s="14"/>
      <c r="O8" s="37"/>
      <c r="P8" s="13">
        <f>'FinalTransition-Control'!A31</f>
      </c>
      <c r="Q8" s="13">
        <f>'FinalTransition-Control'!B31</f>
      </c>
      <c r="R8" s="14">
        <f>'FinalTransition-Control'!C31</f>
      </c>
      <c r="S8" s="14">
        <f>'FinalTransition-Control'!D31</f>
      </c>
      <c r="T8" s="37"/>
      <c r="U8" s="13">
        <f>'FinalTransition-Control'!A46</f>
      </c>
      <c r="V8" s="13">
        <f>'FinalTransition-Control'!B46</f>
      </c>
      <c r="W8" s="14">
        <f>'FinalTransition-Control'!C46</f>
      </c>
      <c r="X8" s="14">
        <f>'FinalTransition-Control'!D46</f>
      </c>
      <c r="Y8" s="37"/>
      <c r="Z8" s="37"/>
      <c r="AA8" s="14"/>
      <c r="AB8" s="14"/>
      <c r="AC8" s="37"/>
      <c r="AD8" s="13">
        <f>FinalRewards!A8</f>
      </c>
      <c r="AE8" s="13">
        <f>FinalRewards!B8</f>
      </c>
      <c r="AF8" s="13">
        <f>FinalRewards!C8</f>
      </c>
      <c r="AG8" s="13">
        <f>FinalRewards!D8</f>
      </c>
      <c r="AH8" s="13">
        <f>FinalRewards!E8</f>
      </c>
      <c r="AI8" s="37"/>
      <c r="AJ8" s="37"/>
      <c r="AK8" s="13"/>
      <c r="AL8" s="13"/>
      <c r="AM8" s="14"/>
      <c r="AN8" s="14"/>
      <c r="AO8" s="37"/>
      <c r="AP8" s="14">
        <f>ActuarialTables!C8</f>
      </c>
    </row>
    <row x14ac:dyDescent="0.25" r="9" customHeight="1" ht="19.5">
      <c r="A9" s="37"/>
      <c r="B9" s="13"/>
      <c r="C9" s="13"/>
      <c r="D9" s="13"/>
      <c r="E9" s="13"/>
      <c r="F9" s="13"/>
      <c r="G9" s="13"/>
      <c r="H9" s="13"/>
      <c r="I9" s="37"/>
      <c r="J9" s="37"/>
      <c r="K9" s="14"/>
      <c r="L9" s="37"/>
      <c r="M9" s="37"/>
      <c r="N9" s="14"/>
      <c r="O9" s="37"/>
      <c r="P9" s="13">
        <f>'FinalTransition-Control'!A32</f>
      </c>
      <c r="Q9" s="13">
        <f>'FinalTransition-Control'!B32</f>
      </c>
      <c r="R9" s="13">
        <f>'FinalTransition-Control'!C32</f>
      </c>
      <c r="S9" s="13">
        <f>'FinalTransition-Control'!D32</f>
      </c>
      <c r="T9" s="37"/>
      <c r="U9" s="13">
        <f>'FinalTransition-Control'!A47</f>
      </c>
      <c r="V9" s="13">
        <f>'FinalTransition-Control'!B47</f>
      </c>
      <c r="W9" s="14">
        <f>'FinalTransition-Control'!C47</f>
      </c>
      <c r="X9" s="14">
        <f>'FinalTransition-Control'!D47</f>
      </c>
      <c r="Y9" s="37"/>
      <c r="Z9" s="37"/>
      <c r="AA9" s="14"/>
      <c r="AB9" s="14"/>
      <c r="AC9" s="37"/>
      <c r="AD9" s="13">
        <f>FinalRewards!A9</f>
      </c>
      <c r="AE9" s="13">
        <f>FinalRewards!B9</f>
      </c>
      <c r="AF9" s="13">
        <f>FinalRewards!C9</f>
      </c>
      <c r="AG9" s="13">
        <f>FinalRewards!D9</f>
      </c>
      <c r="AH9" s="13">
        <f>FinalRewards!E9</f>
      </c>
      <c r="AI9" s="37"/>
      <c r="AJ9" s="37"/>
      <c r="AK9" s="13"/>
      <c r="AL9" s="13"/>
      <c r="AM9" s="14"/>
      <c r="AN9" s="14"/>
      <c r="AO9" s="37"/>
      <c r="AP9" s="14">
        <f>ActuarialTables!C9</f>
      </c>
    </row>
    <row x14ac:dyDescent="0.25" r="10" customHeight="1" ht="19.5">
      <c r="A10" s="37"/>
      <c r="B10" s="13"/>
      <c r="C10" s="13"/>
      <c r="D10" s="13"/>
      <c r="E10" s="13"/>
      <c r="F10" s="13"/>
      <c r="G10" s="13"/>
      <c r="H10" s="13"/>
      <c r="I10" s="37"/>
      <c r="J10" s="37"/>
      <c r="K10" s="14"/>
      <c r="L10" s="37"/>
      <c r="M10" s="37"/>
      <c r="N10" s="14"/>
      <c r="O10" s="37"/>
      <c r="P10" s="13">
        <f>'FinalTransition-Control'!A33</f>
      </c>
      <c r="Q10" s="13">
        <f>'FinalTransition-Control'!B33</f>
      </c>
      <c r="R10" s="14">
        <f>'FinalTransition-Control'!C33</f>
      </c>
      <c r="S10" s="14">
        <f>'FinalTransition-Control'!D33</f>
      </c>
      <c r="T10" s="37"/>
      <c r="U10" s="13">
        <f>'FinalTransition-Control'!A48</f>
      </c>
      <c r="V10" s="13">
        <f>'FinalTransition-Control'!B48</f>
      </c>
      <c r="W10" s="13">
        <f>'FinalTransition-Control'!C48</f>
      </c>
      <c r="X10" s="13">
        <f>'FinalTransition-Control'!D48</f>
      </c>
      <c r="Y10" s="37"/>
      <c r="Z10" s="37"/>
      <c r="AA10" s="14"/>
      <c r="AB10" s="14"/>
      <c r="AC10" s="37"/>
      <c r="AD10" s="13">
        <f>FinalRewards!A10</f>
      </c>
      <c r="AE10" s="13">
        <f>FinalRewards!B10</f>
      </c>
      <c r="AF10" s="13">
        <f>FinalRewards!C10</f>
      </c>
      <c r="AG10" s="13">
        <f>FinalRewards!D10</f>
      </c>
      <c r="AH10" s="13">
        <f>FinalRewards!E10</f>
      </c>
      <c r="AI10" s="37"/>
      <c r="AJ10" s="37"/>
      <c r="AK10" s="13"/>
      <c r="AL10" s="13"/>
      <c r="AM10" s="14"/>
      <c r="AN10" s="14"/>
      <c r="AO10" s="37"/>
      <c r="AP10" s="14">
        <f>ActuarialTables!C10</f>
      </c>
    </row>
    <row x14ac:dyDescent="0.25" r="11" customHeight="1" ht="19.5">
      <c r="A11" s="37"/>
      <c r="B11" s="13"/>
      <c r="C11" s="13"/>
      <c r="D11" s="13"/>
      <c r="E11" s="13"/>
      <c r="F11" s="13"/>
      <c r="G11" s="13"/>
      <c r="H11" s="13"/>
      <c r="I11" s="37"/>
      <c r="J11" s="37"/>
      <c r="K11" s="14"/>
      <c r="L11" s="37"/>
      <c r="M11" s="37"/>
      <c r="N11" s="14"/>
      <c r="O11" s="37"/>
      <c r="P11" s="13">
        <f>'FinalTransition-Control'!A34</f>
      </c>
      <c r="Q11" s="13">
        <f>'FinalTransition-Control'!B34</f>
      </c>
      <c r="R11" s="14">
        <f>'FinalTransition-Control'!C34</f>
      </c>
      <c r="S11" s="14">
        <f>'FinalTransition-Control'!D34</f>
      </c>
      <c r="T11" s="37"/>
      <c r="U11" s="13">
        <f>'FinalTransition-Control'!A49</f>
      </c>
      <c r="V11" s="13">
        <f>'FinalTransition-Control'!B49</f>
      </c>
      <c r="W11" s="14">
        <f>'FinalTransition-Control'!C49</f>
      </c>
      <c r="X11" s="14">
        <f>'FinalTransition-Control'!D49</f>
      </c>
      <c r="Y11" s="37"/>
      <c r="Z11" s="37"/>
      <c r="AA11" s="14"/>
      <c r="AB11" s="14"/>
      <c r="AC11" s="37"/>
      <c r="AD11" s="13"/>
      <c r="AE11" s="13"/>
      <c r="AF11" s="13"/>
      <c r="AG11" s="14"/>
      <c r="AH11" s="14"/>
      <c r="AI11" s="37"/>
      <c r="AJ11" s="37"/>
      <c r="AK11" s="13"/>
      <c r="AL11" s="13"/>
      <c r="AM11" s="14"/>
      <c r="AN11" s="14"/>
      <c r="AO11" s="37"/>
      <c r="AP11" s="14">
        <f>ActuarialTables!C11</f>
      </c>
    </row>
    <row x14ac:dyDescent="0.25" r="12" customHeight="1" ht="19.5">
      <c r="A12" s="37"/>
      <c r="B12" s="13"/>
      <c r="C12" s="13"/>
      <c r="D12" s="13"/>
      <c r="E12" s="13"/>
      <c r="F12" s="13"/>
      <c r="G12" s="13"/>
      <c r="H12" s="13"/>
      <c r="I12" s="37"/>
      <c r="J12" s="37"/>
      <c r="K12" s="14"/>
      <c r="L12" s="37"/>
      <c r="M12" s="37"/>
      <c r="N12" s="14"/>
      <c r="O12" s="37"/>
      <c r="P12" s="13">
        <f>'FinalTransition-Control'!A35</f>
      </c>
      <c r="Q12" s="13">
        <f>'FinalTransition-Control'!B35</f>
      </c>
      <c r="R12" s="13">
        <f>'FinalTransition-Control'!C35</f>
      </c>
      <c r="S12" s="13">
        <f>'FinalTransition-Control'!D35</f>
      </c>
      <c r="T12" s="37"/>
      <c r="U12" s="13">
        <f>'FinalTransition-Control'!A50</f>
      </c>
      <c r="V12" s="13">
        <f>'FinalTransition-Control'!B50</f>
      </c>
      <c r="W12" s="14">
        <f>'FinalTransition-Control'!C50</f>
      </c>
      <c r="X12" s="14">
        <f>'FinalTransition-Control'!D50</f>
      </c>
      <c r="Y12" s="37"/>
      <c r="Z12" s="37"/>
      <c r="AA12" s="14"/>
      <c r="AB12" s="14"/>
      <c r="AC12" s="37"/>
      <c r="AD12" s="13"/>
      <c r="AE12" s="13"/>
      <c r="AF12" s="13"/>
      <c r="AG12" s="14"/>
      <c r="AH12" s="14"/>
      <c r="AI12" s="37"/>
      <c r="AJ12" s="37"/>
      <c r="AK12" s="13"/>
      <c r="AL12" s="13"/>
      <c r="AM12" s="14"/>
      <c r="AN12" s="14"/>
      <c r="AO12" s="37"/>
      <c r="AP12" s="14">
        <f>ActuarialTables!C12</f>
      </c>
    </row>
    <row x14ac:dyDescent="0.25" r="13" customHeight="1" ht="19.5">
      <c r="A13" s="37"/>
      <c r="B13" s="13"/>
      <c r="C13" s="13"/>
      <c r="D13" s="13"/>
      <c r="E13" s="13"/>
      <c r="F13" s="13"/>
      <c r="G13" s="13"/>
      <c r="H13" s="13"/>
      <c r="I13" s="37"/>
      <c r="J13" s="37"/>
      <c r="K13" s="14"/>
      <c r="L13" s="37"/>
      <c r="M13" s="37"/>
      <c r="N13" s="14"/>
      <c r="O13" s="37"/>
      <c r="P13" s="13">
        <f>'FinalTransition-Control'!A36</f>
      </c>
      <c r="Q13" s="13">
        <f>'FinalTransition-Control'!B36</f>
      </c>
      <c r="R13" s="14">
        <f>'FinalTransition-Control'!C36</f>
      </c>
      <c r="S13" s="14">
        <f>'FinalTransition-Control'!D36</f>
      </c>
      <c r="T13" s="37"/>
      <c r="U13" s="13">
        <f>'FinalTransition-Control'!A51</f>
      </c>
      <c r="V13" s="13">
        <f>'FinalTransition-Control'!B51</f>
      </c>
      <c r="W13" s="13">
        <f>'FinalTransition-Control'!C51</f>
      </c>
      <c r="X13" s="13">
        <f>'FinalTransition-Control'!D51</f>
      </c>
      <c r="Y13" s="37"/>
      <c r="Z13" s="37"/>
      <c r="AA13" s="14"/>
      <c r="AB13" s="14"/>
      <c r="AC13" s="37"/>
      <c r="AD13" s="13"/>
      <c r="AE13" s="13"/>
      <c r="AF13" s="13"/>
      <c r="AG13" s="14"/>
      <c r="AH13" s="14"/>
      <c r="AI13" s="37"/>
      <c r="AJ13" s="37"/>
      <c r="AK13" s="13"/>
      <c r="AL13" s="13"/>
      <c r="AM13" s="14"/>
      <c r="AN13" s="14"/>
      <c r="AO13" s="37"/>
      <c r="AP13" s="14">
        <f>ActuarialTables!C13</f>
      </c>
    </row>
    <row x14ac:dyDescent="0.25" r="14" customHeight="1" ht="19.5">
      <c r="A14" s="37"/>
      <c r="B14" s="13"/>
      <c r="C14" s="13"/>
      <c r="D14" s="13"/>
      <c r="E14" s="13"/>
      <c r="F14" s="13"/>
      <c r="G14" s="13"/>
      <c r="H14" s="13"/>
      <c r="I14" s="37"/>
      <c r="J14" s="37"/>
      <c r="K14" s="14"/>
      <c r="L14" s="37"/>
      <c r="M14" s="37"/>
      <c r="N14" s="14"/>
      <c r="O14" s="37"/>
      <c r="P14" s="13"/>
      <c r="Q14" s="13"/>
      <c r="R14" s="14"/>
      <c r="S14" s="14"/>
      <c r="T14" s="37"/>
      <c r="U14" s="13"/>
      <c r="V14" s="13"/>
      <c r="W14" s="13"/>
      <c r="X14" s="13"/>
      <c r="Y14" s="37"/>
      <c r="Z14" s="37"/>
      <c r="AA14" s="14"/>
      <c r="AB14" s="14"/>
      <c r="AC14" s="37"/>
      <c r="AD14" s="13"/>
      <c r="AE14" s="13"/>
      <c r="AF14" s="13"/>
      <c r="AG14" s="14"/>
      <c r="AH14" s="14"/>
      <c r="AI14" s="37"/>
      <c r="AJ14" s="37"/>
      <c r="AK14" s="13"/>
      <c r="AL14" s="13"/>
      <c r="AM14" s="14"/>
      <c r="AN14" s="14"/>
      <c r="AO14" s="37"/>
      <c r="AP14" s="14">
        <f>ActuarialTables!C14</f>
      </c>
    </row>
    <row x14ac:dyDescent="0.25" r="15" customHeight="1" ht="19.5">
      <c r="A15" s="37"/>
      <c r="B15" s="13"/>
      <c r="C15" s="13"/>
      <c r="D15" s="13"/>
      <c r="E15" s="13"/>
      <c r="F15" s="13"/>
      <c r="G15" s="13"/>
      <c r="H15" s="13"/>
      <c r="I15" s="37"/>
      <c r="J15" s="37"/>
      <c r="K15" s="14"/>
      <c r="L15" s="37"/>
      <c r="M15" s="37"/>
      <c r="N15" s="14"/>
      <c r="O15" s="37"/>
      <c r="P15" s="13"/>
      <c r="Q15" s="13"/>
      <c r="R15" s="14"/>
      <c r="S15" s="14"/>
      <c r="T15" s="37"/>
      <c r="U15" s="13"/>
      <c r="V15" s="13"/>
      <c r="W15" s="13"/>
      <c r="X15" s="13"/>
      <c r="Y15" s="37"/>
      <c r="Z15" s="37"/>
      <c r="AA15" s="14"/>
      <c r="AB15" s="14"/>
      <c r="AC15" s="37"/>
      <c r="AD15" s="13"/>
      <c r="AE15" s="13"/>
      <c r="AF15" s="13"/>
      <c r="AG15" s="14"/>
      <c r="AH15" s="14"/>
      <c r="AI15" s="37"/>
      <c r="AJ15" s="37"/>
      <c r="AK15" s="13"/>
      <c r="AL15" s="13"/>
      <c r="AM15" s="14"/>
      <c r="AN15" s="14"/>
      <c r="AO15" s="37"/>
      <c r="AP15" s="14">
        <f>ActuarialTables!C15</f>
      </c>
    </row>
    <row x14ac:dyDescent="0.25" r="16" customHeight="1" ht="19.5">
      <c r="A16" s="37"/>
      <c r="B16" s="13"/>
      <c r="C16" s="13"/>
      <c r="D16" s="13"/>
      <c r="E16" s="13"/>
      <c r="F16" s="13"/>
      <c r="G16" s="13"/>
      <c r="H16" s="13"/>
      <c r="I16" s="37"/>
      <c r="J16" s="37"/>
      <c r="K16" s="14"/>
      <c r="L16" s="37"/>
      <c r="M16" s="37"/>
      <c r="N16" s="14"/>
      <c r="O16" s="37"/>
      <c r="P16" s="13"/>
      <c r="Q16" s="13"/>
      <c r="R16" s="14"/>
      <c r="S16" s="14"/>
      <c r="T16" s="37"/>
      <c r="U16" s="13"/>
      <c r="V16" s="13"/>
      <c r="W16" s="13"/>
      <c r="X16" s="13"/>
      <c r="Y16" s="37"/>
      <c r="Z16" s="37"/>
      <c r="AA16" s="14"/>
      <c r="AB16" s="14"/>
      <c r="AC16" s="37"/>
      <c r="AD16" s="13"/>
      <c r="AE16" s="13"/>
      <c r="AF16" s="13"/>
      <c r="AG16" s="14"/>
      <c r="AH16" s="14"/>
      <c r="AI16" s="37"/>
      <c r="AJ16" s="37"/>
      <c r="AK16" s="13"/>
      <c r="AL16" s="13"/>
      <c r="AM16" s="14"/>
      <c r="AN16" s="14"/>
      <c r="AO16" s="37"/>
      <c r="AP16" s="14">
        <f>ActuarialTables!C16</f>
      </c>
    </row>
    <row x14ac:dyDescent="0.25" r="17" customHeight="1" ht="19.5">
      <c r="A17" s="37"/>
      <c r="B17" s="13"/>
      <c r="C17" s="13"/>
      <c r="D17" s="13"/>
      <c r="E17" s="13"/>
      <c r="F17" s="13"/>
      <c r="G17" s="13"/>
      <c r="H17" s="13"/>
      <c r="I17" s="37"/>
      <c r="J17" s="37"/>
      <c r="K17" s="14"/>
      <c r="L17" s="37"/>
      <c r="M17" s="37"/>
      <c r="N17" s="14"/>
      <c r="O17" s="37"/>
      <c r="P17" s="13"/>
      <c r="Q17" s="13"/>
      <c r="R17" s="14"/>
      <c r="S17" s="14"/>
      <c r="T17" s="37"/>
      <c r="U17" s="13"/>
      <c r="V17" s="13"/>
      <c r="W17" s="13"/>
      <c r="X17" s="13"/>
      <c r="Y17" s="37"/>
      <c r="Z17" s="37"/>
      <c r="AA17" s="14"/>
      <c r="AB17" s="14"/>
      <c r="AC17" s="37"/>
      <c r="AD17" s="13"/>
      <c r="AE17" s="13"/>
      <c r="AF17" s="13"/>
      <c r="AG17" s="14"/>
      <c r="AH17" s="14"/>
      <c r="AI17" s="37"/>
      <c r="AJ17" s="37"/>
      <c r="AK17" s="13"/>
      <c r="AL17" s="13"/>
      <c r="AM17" s="14"/>
      <c r="AN17" s="14"/>
      <c r="AO17" s="37"/>
      <c r="AP17" s="14">
        <f>ActuarialTables!C17</f>
      </c>
    </row>
    <row x14ac:dyDescent="0.25" r="18" customHeight="1" ht="19.5">
      <c r="A18" s="37"/>
      <c r="B18" s="13"/>
      <c r="C18" s="13"/>
      <c r="D18" s="13"/>
      <c r="E18" s="13"/>
      <c r="F18" s="13"/>
      <c r="G18" s="13"/>
      <c r="H18" s="13"/>
      <c r="I18" s="37"/>
      <c r="J18" s="37"/>
      <c r="K18" s="14"/>
      <c r="L18" s="37"/>
      <c r="M18" s="37"/>
      <c r="N18" s="14"/>
      <c r="O18" s="37"/>
      <c r="P18" s="13"/>
      <c r="Q18" s="13"/>
      <c r="R18" s="14"/>
      <c r="S18" s="14"/>
      <c r="T18" s="37"/>
      <c r="U18" s="13"/>
      <c r="V18" s="13"/>
      <c r="W18" s="13"/>
      <c r="X18" s="13"/>
      <c r="Y18" s="37"/>
      <c r="Z18" s="37"/>
      <c r="AA18" s="14"/>
      <c r="AB18" s="14"/>
      <c r="AC18" s="37"/>
      <c r="AD18" s="13"/>
      <c r="AE18" s="13"/>
      <c r="AF18" s="13"/>
      <c r="AG18" s="14"/>
      <c r="AH18" s="14"/>
      <c r="AI18" s="37"/>
      <c r="AJ18" s="37"/>
      <c r="AK18" s="13"/>
      <c r="AL18" s="13"/>
      <c r="AM18" s="14"/>
      <c r="AN18" s="14"/>
      <c r="AO18" s="37"/>
      <c r="AP18" s="14">
        <f>ActuarialTables!C18</f>
      </c>
    </row>
    <row x14ac:dyDescent="0.25" r="19" customHeight="1" ht="19.5">
      <c r="A19" s="37"/>
      <c r="B19" s="13"/>
      <c r="C19" s="13"/>
      <c r="D19" s="13"/>
      <c r="E19" s="13"/>
      <c r="F19" s="13"/>
      <c r="G19" s="13"/>
      <c r="H19" s="13"/>
      <c r="I19" s="37"/>
      <c r="J19" s="37"/>
      <c r="K19" s="14"/>
      <c r="L19" s="37"/>
      <c r="M19" s="37"/>
      <c r="N19" s="14"/>
      <c r="O19" s="37"/>
      <c r="P19" s="13"/>
      <c r="Q19" s="13"/>
      <c r="R19" s="14"/>
      <c r="S19" s="14"/>
      <c r="T19" s="37"/>
      <c r="U19" s="13"/>
      <c r="V19" s="13"/>
      <c r="W19" s="13"/>
      <c r="X19" s="13"/>
      <c r="Y19" s="37"/>
      <c r="Z19" s="37"/>
      <c r="AA19" s="14"/>
      <c r="AB19" s="14"/>
      <c r="AC19" s="37"/>
      <c r="AD19" s="13"/>
      <c r="AE19" s="13"/>
      <c r="AF19" s="13"/>
      <c r="AG19" s="14"/>
      <c r="AH19" s="14"/>
      <c r="AI19" s="37"/>
      <c r="AJ19" s="37"/>
      <c r="AK19" s="13"/>
      <c r="AL19" s="13"/>
      <c r="AM19" s="14"/>
      <c r="AN19" s="14"/>
      <c r="AO19" s="37"/>
      <c r="AP19" s="14">
        <f>ActuarialTables!C19</f>
      </c>
    </row>
    <row x14ac:dyDescent="0.25" r="20" customHeight="1" ht="19.5">
      <c r="A20" s="37"/>
      <c r="B20" s="13"/>
      <c r="C20" s="13"/>
      <c r="D20" s="13"/>
      <c r="E20" s="13"/>
      <c r="F20" s="13"/>
      <c r="G20" s="13"/>
      <c r="H20" s="13"/>
      <c r="I20" s="37"/>
      <c r="J20" s="37"/>
      <c r="K20" s="14"/>
      <c r="L20" s="37"/>
      <c r="M20" s="37"/>
      <c r="N20" s="14"/>
      <c r="O20" s="37"/>
      <c r="P20" s="13"/>
      <c r="Q20" s="13"/>
      <c r="R20" s="14"/>
      <c r="S20" s="14"/>
      <c r="T20" s="37"/>
      <c r="U20" s="13"/>
      <c r="V20" s="13"/>
      <c r="W20" s="13"/>
      <c r="X20" s="13"/>
      <c r="Y20" s="37"/>
      <c r="Z20" s="37"/>
      <c r="AA20" s="14"/>
      <c r="AB20" s="14"/>
      <c r="AC20" s="37"/>
      <c r="AD20" s="13"/>
      <c r="AE20" s="13"/>
      <c r="AF20" s="13"/>
      <c r="AG20" s="14"/>
      <c r="AH20" s="14"/>
      <c r="AI20" s="37"/>
      <c r="AJ20" s="37"/>
      <c r="AK20" s="13"/>
      <c r="AL20" s="13"/>
      <c r="AM20" s="14"/>
      <c r="AN20" s="14"/>
      <c r="AO20" s="37"/>
      <c r="AP20" s="14">
        <f>ActuarialTables!C20</f>
      </c>
    </row>
    <row x14ac:dyDescent="0.25" r="21" customHeight="1" ht="19.5">
      <c r="A21" s="37"/>
      <c r="B21" s="13"/>
      <c r="C21" s="13"/>
      <c r="D21" s="13"/>
      <c r="E21" s="13"/>
      <c r="F21" s="13"/>
      <c r="G21" s="13"/>
      <c r="H21" s="13"/>
      <c r="I21" s="37"/>
      <c r="J21" s="37"/>
      <c r="K21" s="14"/>
      <c r="L21" s="37"/>
      <c r="M21" s="37"/>
      <c r="N21" s="14"/>
      <c r="O21" s="37"/>
      <c r="P21" s="13"/>
      <c r="Q21" s="13"/>
      <c r="R21" s="14"/>
      <c r="S21" s="14"/>
      <c r="T21" s="37"/>
      <c r="U21" s="13"/>
      <c r="V21" s="13"/>
      <c r="W21" s="13"/>
      <c r="X21" s="13"/>
      <c r="Y21" s="37"/>
      <c r="Z21" s="37"/>
      <c r="AA21" s="14"/>
      <c r="AB21" s="14"/>
      <c r="AC21" s="37"/>
      <c r="AD21" s="13"/>
      <c r="AE21" s="13"/>
      <c r="AF21" s="13"/>
      <c r="AG21" s="14"/>
      <c r="AH21" s="14"/>
      <c r="AI21" s="37"/>
      <c r="AJ21" s="37"/>
      <c r="AK21" s="13"/>
      <c r="AL21" s="13"/>
      <c r="AM21" s="14"/>
      <c r="AN21" s="14"/>
      <c r="AO21" s="37"/>
      <c r="AP21" s="14">
        <f>ActuarialTables!C21</f>
      </c>
    </row>
    <row x14ac:dyDescent="0.25" r="22" customHeight="1" ht="19.5">
      <c r="A22" s="37"/>
      <c r="B22" s="13"/>
      <c r="C22" s="13"/>
      <c r="D22" s="13"/>
      <c r="E22" s="13"/>
      <c r="F22" s="13"/>
      <c r="G22" s="13"/>
      <c r="H22" s="13"/>
      <c r="I22" s="37"/>
      <c r="J22" s="37"/>
      <c r="K22" s="14"/>
      <c r="L22" s="37"/>
      <c r="M22" s="37"/>
      <c r="N22" s="14"/>
      <c r="O22" s="37"/>
      <c r="P22" s="13"/>
      <c r="Q22" s="13"/>
      <c r="R22" s="14"/>
      <c r="S22" s="14"/>
      <c r="T22" s="37"/>
      <c r="U22" s="13"/>
      <c r="V22" s="13"/>
      <c r="W22" s="13"/>
      <c r="X22" s="13"/>
      <c r="Y22" s="37"/>
      <c r="Z22" s="37"/>
      <c r="AA22" s="14"/>
      <c r="AB22" s="14"/>
      <c r="AC22" s="37"/>
      <c r="AD22" s="13"/>
      <c r="AE22" s="13"/>
      <c r="AF22" s="13"/>
      <c r="AG22" s="14"/>
      <c r="AH22" s="14"/>
      <c r="AI22" s="37"/>
      <c r="AJ22" s="37"/>
      <c r="AK22" s="13"/>
      <c r="AL22" s="13"/>
      <c r="AM22" s="14"/>
      <c r="AN22" s="14"/>
      <c r="AO22" s="37"/>
      <c r="AP22" s="14">
        <f>ActuarialTables!C22</f>
      </c>
    </row>
    <row x14ac:dyDescent="0.25" r="23" customHeight="1" ht="19.5">
      <c r="A23" s="37"/>
      <c r="B23" s="13"/>
      <c r="C23" s="13"/>
      <c r="D23" s="13"/>
      <c r="E23" s="13"/>
      <c r="F23" s="13"/>
      <c r="G23" s="13"/>
      <c r="H23" s="13"/>
      <c r="I23" s="37"/>
      <c r="J23" s="37"/>
      <c r="K23" s="14"/>
      <c r="L23" s="37"/>
      <c r="M23" s="37"/>
      <c r="N23" s="14"/>
      <c r="O23" s="37"/>
      <c r="P23" s="13"/>
      <c r="Q23" s="13"/>
      <c r="R23" s="14"/>
      <c r="S23" s="14"/>
      <c r="T23" s="37"/>
      <c r="U23" s="13"/>
      <c r="V23" s="13"/>
      <c r="W23" s="13"/>
      <c r="X23" s="13"/>
      <c r="Y23" s="37"/>
      <c r="Z23" s="37"/>
      <c r="AA23" s="14"/>
      <c r="AB23" s="14"/>
      <c r="AC23" s="37"/>
      <c r="AD23" s="13"/>
      <c r="AE23" s="13"/>
      <c r="AF23" s="13"/>
      <c r="AG23" s="14"/>
      <c r="AH23" s="14"/>
      <c r="AI23" s="37"/>
      <c r="AJ23" s="37"/>
      <c r="AK23" s="13"/>
      <c r="AL23" s="13"/>
      <c r="AM23" s="14"/>
      <c r="AN23" s="14"/>
      <c r="AO23" s="37"/>
      <c r="AP23" s="14">
        <f>ActuarialTables!C23</f>
      </c>
    </row>
    <row x14ac:dyDescent="0.25" r="24" customHeight="1" ht="19.5">
      <c r="A24" s="37"/>
      <c r="B24" s="13"/>
      <c r="C24" s="13"/>
      <c r="D24" s="13"/>
      <c r="E24" s="13"/>
      <c r="F24" s="13"/>
      <c r="G24" s="13"/>
      <c r="H24" s="13"/>
      <c r="I24" s="37"/>
      <c r="J24" s="37"/>
      <c r="K24" s="14"/>
      <c r="L24" s="37"/>
      <c r="M24" s="37"/>
      <c r="N24" s="14"/>
      <c r="O24" s="37"/>
      <c r="P24" s="13"/>
      <c r="Q24" s="13"/>
      <c r="R24" s="14"/>
      <c r="S24" s="14"/>
      <c r="T24" s="37"/>
      <c r="U24" s="13"/>
      <c r="V24" s="13"/>
      <c r="W24" s="13"/>
      <c r="X24" s="13"/>
      <c r="Y24" s="37"/>
      <c r="Z24" s="37"/>
      <c r="AA24" s="14"/>
      <c r="AB24" s="14"/>
      <c r="AC24" s="37"/>
      <c r="AD24" s="13"/>
      <c r="AE24" s="13"/>
      <c r="AF24" s="13"/>
      <c r="AG24" s="14"/>
      <c r="AH24" s="14"/>
      <c r="AI24" s="37"/>
      <c r="AJ24" s="37"/>
      <c r="AK24" s="13"/>
      <c r="AL24" s="13"/>
      <c r="AM24" s="14"/>
      <c r="AN24" s="14"/>
      <c r="AO24" s="37"/>
      <c r="AP24" s="14">
        <f>ActuarialTables!C24</f>
      </c>
    </row>
    <row x14ac:dyDescent="0.25" r="25" customHeight="1" ht="19.5">
      <c r="A25" s="37"/>
      <c r="B25" s="13"/>
      <c r="C25" s="13"/>
      <c r="D25" s="13"/>
      <c r="E25" s="13"/>
      <c r="F25" s="13"/>
      <c r="G25" s="13"/>
      <c r="H25" s="13"/>
      <c r="I25" s="37"/>
      <c r="J25" s="37"/>
      <c r="K25" s="14"/>
      <c r="L25" s="37"/>
      <c r="M25" s="37"/>
      <c r="N25" s="14"/>
      <c r="O25" s="37"/>
      <c r="P25" s="13"/>
      <c r="Q25" s="13"/>
      <c r="R25" s="14"/>
      <c r="S25" s="14"/>
      <c r="T25" s="37"/>
      <c r="U25" s="13"/>
      <c r="V25" s="13"/>
      <c r="W25" s="13"/>
      <c r="X25" s="13"/>
      <c r="Y25" s="37"/>
      <c r="Z25" s="37"/>
      <c r="AA25" s="14"/>
      <c r="AB25" s="14"/>
      <c r="AC25" s="37"/>
      <c r="AD25" s="13"/>
      <c r="AE25" s="13"/>
      <c r="AF25" s="13"/>
      <c r="AG25" s="14"/>
      <c r="AH25" s="14"/>
      <c r="AI25" s="37"/>
      <c r="AJ25" s="37"/>
      <c r="AK25" s="13"/>
      <c r="AL25" s="13"/>
      <c r="AM25" s="14"/>
      <c r="AN25" s="14"/>
      <c r="AO25" s="37"/>
      <c r="AP25" s="14">
        <f>ActuarialTables!C25</f>
      </c>
    </row>
    <row x14ac:dyDescent="0.25" r="26" customHeight="1" ht="17.25">
      <c r="A26" s="37"/>
      <c r="B26" s="13"/>
      <c r="C26" s="13"/>
      <c r="D26" s="13"/>
      <c r="E26" s="13"/>
      <c r="F26" s="13"/>
      <c r="G26" s="13"/>
      <c r="H26" s="13"/>
      <c r="I26" s="37"/>
      <c r="J26" s="37"/>
      <c r="K26" s="14"/>
      <c r="L26" s="37"/>
      <c r="M26" s="37"/>
      <c r="N26" s="14"/>
      <c r="O26" s="37"/>
      <c r="P26" s="13"/>
      <c r="Q26" s="13"/>
      <c r="R26" s="14"/>
      <c r="S26" s="14"/>
      <c r="T26" s="37"/>
      <c r="U26" s="13"/>
      <c r="V26" s="13"/>
      <c r="W26" s="13"/>
      <c r="X26" s="13"/>
      <c r="Y26" s="37"/>
      <c r="Z26" s="37"/>
      <c r="AA26" s="14"/>
      <c r="AB26" s="14"/>
      <c r="AC26" s="37"/>
      <c r="AD26" s="13"/>
      <c r="AE26" s="13"/>
      <c r="AF26" s="13"/>
      <c r="AG26" s="14"/>
      <c r="AH26" s="14"/>
      <c r="AI26" s="37"/>
      <c r="AJ26" s="37"/>
      <c r="AK26" s="13"/>
      <c r="AL26" s="13"/>
      <c r="AM26" s="14"/>
      <c r="AN26" s="14"/>
      <c r="AO26" s="37"/>
      <c r="AP26" s="14">
        <f>ActuarialTables!C26</f>
      </c>
    </row>
    <row x14ac:dyDescent="0.25" r="27" customHeight="1" ht="17.25">
      <c r="A27" s="37"/>
      <c r="B27" s="13"/>
      <c r="C27" s="13"/>
      <c r="D27" s="13"/>
      <c r="E27" s="13"/>
      <c r="F27" s="13"/>
      <c r="G27" s="13"/>
      <c r="H27" s="13"/>
      <c r="I27" s="37"/>
      <c r="J27" s="37"/>
      <c r="K27" s="14"/>
      <c r="L27" s="37"/>
      <c r="M27" s="37"/>
      <c r="N27" s="14"/>
      <c r="O27" s="37"/>
      <c r="P27" s="13"/>
      <c r="Q27" s="13"/>
      <c r="R27" s="14"/>
      <c r="S27" s="14"/>
      <c r="T27" s="37"/>
      <c r="U27" s="13"/>
      <c r="V27" s="13"/>
      <c r="W27" s="13"/>
      <c r="X27" s="13"/>
      <c r="Y27" s="37"/>
      <c r="Z27" s="37"/>
      <c r="AA27" s="14"/>
      <c r="AB27" s="14"/>
      <c r="AC27" s="37"/>
      <c r="AD27" s="13"/>
      <c r="AE27" s="13"/>
      <c r="AF27" s="13"/>
      <c r="AG27" s="14"/>
      <c r="AH27" s="14"/>
      <c r="AI27" s="37"/>
      <c r="AJ27" s="37"/>
      <c r="AK27" s="13"/>
      <c r="AL27" s="13"/>
      <c r="AM27" s="14"/>
      <c r="AN27" s="14"/>
      <c r="AO27" s="37"/>
      <c r="AP27" s="14">
        <f>ActuarialTables!C27</f>
      </c>
    </row>
    <row x14ac:dyDescent="0.25" r="28" customHeight="1" ht="17.25">
      <c r="A28" s="37"/>
      <c r="B28" s="13"/>
      <c r="C28" s="13"/>
      <c r="D28" s="13"/>
      <c r="E28" s="13"/>
      <c r="F28" s="13"/>
      <c r="G28" s="13"/>
      <c r="H28" s="13"/>
      <c r="I28" s="37"/>
      <c r="J28" s="37"/>
      <c r="K28" s="14"/>
      <c r="L28" s="37"/>
      <c r="M28" s="37"/>
      <c r="N28" s="14"/>
      <c r="O28" s="37"/>
      <c r="P28" s="13"/>
      <c r="Q28" s="13"/>
      <c r="R28" s="14"/>
      <c r="S28" s="14"/>
      <c r="T28" s="37"/>
      <c r="U28" s="13"/>
      <c r="V28" s="13"/>
      <c r="W28" s="13"/>
      <c r="X28" s="13"/>
      <c r="Y28" s="37"/>
      <c r="Z28" s="37"/>
      <c r="AA28" s="14"/>
      <c r="AB28" s="14"/>
      <c r="AC28" s="37"/>
      <c r="AD28" s="13"/>
      <c r="AE28" s="13"/>
      <c r="AF28" s="13"/>
      <c r="AG28" s="14"/>
      <c r="AH28" s="14"/>
      <c r="AI28" s="37"/>
      <c r="AJ28" s="37"/>
      <c r="AK28" s="13"/>
      <c r="AL28" s="13"/>
      <c r="AM28" s="14"/>
      <c r="AN28" s="14"/>
      <c r="AO28" s="37"/>
      <c r="AP28" s="14">
        <f>ActuarialTables!C28</f>
      </c>
    </row>
    <row x14ac:dyDescent="0.25" r="29" customHeight="1" ht="17.25">
      <c r="A29" s="37"/>
      <c r="B29" s="13"/>
      <c r="C29" s="13"/>
      <c r="D29" s="13"/>
      <c r="E29" s="13"/>
      <c r="F29" s="13"/>
      <c r="G29" s="13"/>
      <c r="H29" s="13"/>
      <c r="I29" s="37"/>
      <c r="J29" s="37"/>
      <c r="K29" s="14"/>
      <c r="L29" s="37"/>
      <c r="M29" s="37"/>
      <c r="N29" s="14"/>
      <c r="O29" s="37"/>
      <c r="P29" s="13"/>
      <c r="Q29" s="13"/>
      <c r="R29" s="14"/>
      <c r="S29" s="14"/>
      <c r="T29" s="37"/>
      <c r="U29" s="13"/>
      <c r="V29" s="13"/>
      <c r="W29" s="13"/>
      <c r="X29" s="13"/>
      <c r="Y29" s="37"/>
      <c r="Z29" s="37"/>
      <c r="AA29" s="14"/>
      <c r="AB29" s="14"/>
      <c r="AC29" s="37"/>
      <c r="AD29" s="13"/>
      <c r="AE29" s="13"/>
      <c r="AF29" s="13"/>
      <c r="AG29" s="14"/>
      <c r="AH29" s="14"/>
      <c r="AI29" s="37"/>
      <c r="AJ29" s="37"/>
      <c r="AK29" s="13"/>
      <c r="AL29" s="13"/>
      <c r="AM29" s="14"/>
      <c r="AN29" s="14"/>
      <c r="AO29" s="37"/>
      <c r="AP29" s="14">
        <f>ActuarialTables!C29</f>
      </c>
    </row>
    <row x14ac:dyDescent="0.25" r="30" customHeight="1" ht="17.25">
      <c r="A30" s="37"/>
      <c r="B30" s="13"/>
      <c r="C30" s="13"/>
      <c r="D30" s="13"/>
      <c r="E30" s="13"/>
      <c r="F30" s="13"/>
      <c r="G30" s="13"/>
      <c r="H30" s="13"/>
      <c r="I30" s="37"/>
      <c r="J30" s="37"/>
      <c r="K30" s="14"/>
      <c r="L30" s="37"/>
      <c r="M30" s="37"/>
      <c r="N30" s="14"/>
      <c r="O30" s="37"/>
      <c r="P30" s="13"/>
      <c r="Q30" s="13"/>
      <c r="R30" s="14"/>
      <c r="S30" s="14"/>
      <c r="T30" s="37"/>
      <c r="U30" s="13"/>
      <c r="V30" s="13"/>
      <c r="W30" s="13"/>
      <c r="X30" s="13"/>
      <c r="Y30" s="37"/>
      <c r="Z30" s="37"/>
      <c r="AA30" s="14"/>
      <c r="AB30" s="14"/>
      <c r="AC30" s="37"/>
      <c r="AD30" s="13"/>
      <c r="AE30" s="13"/>
      <c r="AF30" s="13"/>
      <c r="AG30" s="14"/>
      <c r="AH30" s="14"/>
      <c r="AI30" s="37"/>
      <c r="AJ30" s="37"/>
      <c r="AK30" s="13"/>
      <c r="AL30" s="13"/>
      <c r="AM30" s="14"/>
      <c r="AN30" s="14"/>
      <c r="AO30" s="37"/>
      <c r="AP30" s="14">
        <f>ActuarialTables!C30</f>
      </c>
    </row>
    <row x14ac:dyDescent="0.25" r="31" customHeight="1" ht="17.25">
      <c r="A31" s="37"/>
      <c r="B31" s="13"/>
      <c r="C31" s="13"/>
      <c r="D31" s="13"/>
      <c r="E31" s="13"/>
      <c r="F31" s="13"/>
      <c r="G31" s="13"/>
      <c r="H31" s="13"/>
      <c r="I31" s="37"/>
      <c r="J31" s="37"/>
      <c r="K31" s="14"/>
      <c r="L31" s="37"/>
      <c r="M31" s="37"/>
      <c r="N31" s="14"/>
      <c r="O31" s="37"/>
      <c r="P31" s="13"/>
      <c r="Q31" s="13"/>
      <c r="R31" s="14"/>
      <c r="S31" s="14"/>
      <c r="T31" s="37"/>
      <c r="U31" s="13"/>
      <c r="V31" s="13"/>
      <c r="W31" s="13"/>
      <c r="X31" s="13"/>
      <c r="Y31" s="37"/>
      <c r="Z31" s="37"/>
      <c r="AA31" s="14"/>
      <c r="AB31" s="14"/>
      <c r="AC31" s="37"/>
      <c r="AD31" s="13"/>
      <c r="AE31" s="13"/>
      <c r="AF31" s="13"/>
      <c r="AG31" s="14"/>
      <c r="AH31" s="14"/>
      <c r="AI31" s="37"/>
      <c r="AJ31" s="37"/>
      <c r="AK31" s="13"/>
      <c r="AL31" s="13"/>
      <c r="AM31" s="14"/>
      <c r="AN31" s="14"/>
      <c r="AO31" s="37"/>
      <c r="AP31" s="14">
        <f>ActuarialTables!C31</f>
      </c>
    </row>
    <row x14ac:dyDescent="0.25" r="32" customHeight="1" ht="17.25">
      <c r="A32" s="37"/>
      <c r="B32" s="13"/>
      <c r="C32" s="13"/>
      <c r="D32" s="13"/>
      <c r="E32" s="13"/>
      <c r="F32" s="13"/>
      <c r="G32" s="13"/>
      <c r="H32" s="13"/>
      <c r="I32" s="37"/>
      <c r="J32" s="37"/>
      <c r="K32" s="14"/>
      <c r="L32" s="37"/>
      <c r="M32" s="37"/>
      <c r="N32" s="14"/>
      <c r="O32" s="37"/>
      <c r="P32" s="13"/>
      <c r="Q32" s="13"/>
      <c r="R32" s="14"/>
      <c r="S32" s="14"/>
      <c r="T32" s="37"/>
      <c r="U32" s="13"/>
      <c r="V32" s="13"/>
      <c r="W32" s="13"/>
      <c r="X32" s="13"/>
      <c r="Y32" s="37"/>
      <c r="Z32" s="37"/>
      <c r="AA32" s="14"/>
      <c r="AB32" s="14"/>
      <c r="AC32" s="37"/>
      <c r="AD32" s="13"/>
      <c r="AE32" s="13"/>
      <c r="AF32" s="13"/>
      <c r="AG32" s="14"/>
      <c r="AH32" s="14"/>
      <c r="AI32" s="37"/>
      <c r="AJ32" s="37"/>
      <c r="AK32" s="13"/>
      <c r="AL32" s="13"/>
      <c r="AM32" s="14"/>
      <c r="AN32" s="14"/>
      <c r="AO32" s="37"/>
      <c r="AP32" s="14">
        <f>ActuarialTables!C32</f>
      </c>
    </row>
    <row x14ac:dyDescent="0.25" r="33" customHeight="1" ht="17.25">
      <c r="A33" s="37"/>
      <c r="B33" s="13"/>
      <c r="C33" s="13"/>
      <c r="D33" s="13"/>
      <c r="E33" s="13"/>
      <c r="F33" s="13"/>
      <c r="G33" s="13"/>
      <c r="H33" s="13"/>
      <c r="I33" s="37"/>
      <c r="J33" s="37"/>
      <c r="K33" s="14"/>
      <c r="L33" s="37"/>
      <c r="M33" s="37"/>
      <c r="N33" s="14"/>
      <c r="O33" s="37"/>
      <c r="P33" s="13"/>
      <c r="Q33" s="13"/>
      <c r="R33" s="14"/>
      <c r="S33" s="14"/>
      <c r="T33" s="37"/>
      <c r="U33" s="13"/>
      <c r="V33" s="13"/>
      <c r="W33" s="13"/>
      <c r="X33" s="13"/>
      <c r="Y33" s="37"/>
      <c r="Z33" s="37"/>
      <c r="AA33" s="14"/>
      <c r="AB33" s="14"/>
      <c r="AC33" s="37"/>
      <c r="AD33" s="13"/>
      <c r="AE33" s="13"/>
      <c r="AF33" s="13"/>
      <c r="AG33" s="14"/>
      <c r="AH33" s="14"/>
      <c r="AI33" s="37"/>
      <c r="AJ33" s="37"/>
      <c r="AK33" s="13"/>
      <c r="AL33" s="13"/>
      <c r="AM33" s="14"/>
      <c r="AN33" s="14"/>
      <c r="AO33" s="37"/>
      <c r="AP33" s="14">
        <f>ActuarialTables!C33</f>
      </c>
    </row>
    <row x14ac:dyDescent="0.25" r="34" customHeight="1" ht="17.25">
      <c r="A34" s="37"/>
      <c r="B34" s="13"/>
      <c r="C34" s="13"/>
      <c r="D34" s="13"/>
      <c r="E34" s="13"/>
      <c r="F34" s="13"/>
      <c r="G34" s="13"/>
      <c r="H34" s="13"/>
      <c r="I34" s="37"/>
      <c r="J34" s="37"/>
      <c r="K34" s="14"/>
      <c r="L34" s="37"/>
      <c r="M34" s="37"/>
      <c r="N34" s="14"/>
      <c r="O34" s="37"/>
      <c r="P34" s="13"/>
      <c r="Q34" s="13"/>
      <c r="R34" s="14"/>
      <c r="S34" s="14"/>
      <c r="T34" s="37"/>
      <c r="U34" s="13"/>
      <c r="V34" s="13"/>
      <c r="W34" s="13"/>
      <c r="X34" s="13"/>
      <c r="Y34" s="37"/>
      <c r="Z34" s="37"/>
      <c r="AA34" s="14"/>
      <c r="AB34" s="14"/>
      <c r="AC34" s="37"/>
      <c r="AD34" s="13"/>
      <c r="AE34" s="13"/>
      <c r="AF34" s="13"/>
      <c r="AG34" s="14"/>
      <c r="AH34" s="14"/>
      <c r="AI34" s="37"/>
      <c r="AJ34" s="37"/>
      <c r="AK34" s="13"/>
      <c r="AL34" s="13"/>
      <c r="AM34" s="14"/>
      <c r="AN34" s="14"/>
      <c r="AO34" s="37"/>
      <c r="AP34" s="14">
        <f>ActuarialTables!C34</f>
      </c>
    </row>
    <row x14ac:dyDescent="0.25" r="35" customHeight="1" ht="17.25">
      <c r="A35" s="37"/>
      <c r="B35" s="13"/>
      <c r="C35" s="13"/>
      <c r="D35" s="13"/>
      <c r="E35" s="13"/>
      <c r="F35" s="13"/>
      <c r="G35" s="13"/>
      <c r="H35" s="13"/>
      <c r="I35" s="37"/>
      <c r="J35" s="37"/>
      <c r="K35" s="14"/>
      <c r="L35" s="37"/>
      <c r="M35" s="37"/>
      <c r="N35" s="14"/>
      <c r="O35" s="37"/>
      <c r="P35" s="13"/>
      <c r="Q35" s="13"/>
      <c r="R35" s="14"/>
      <c r="S35" s="14"/>
      <c r="T35" s="37"/>
      <c r="U35" s="13"/>
      <c r="V35" s="13"/>
      <c r="W35" s="13"/>
      <c r="X35" s="13"/>
      <c r="Y35" s="37"/>
      <c r="Z35" s="37"/>
      <c r="AA35" s="14"/>
      <c r="AB35" s="14"/>
      <c r="AC35" s="37"/>
      <c r="AD35" s="13"/>
      <c r="AE35" s="13"/>
      <c r="AF35" s="13"/>
      <c r="AG35" s="14"/>
      <c r="AH35" s="14"/>
      <c r="AI35" s="37"/>
      <c r="AJ35" s="37"/>
      <c r="AK35" s="13"/>
      <c r="AL35" s="13"/>
      <c r="AM35" s="14"/>
      <c r="AN35" s="14"/>
      <c r="AO35" s="37"/>
      <c r="AP35" s="14">
        <f>ActuarialTables!C35</f>
      </c>
    </row>
    <row x14ac:dyDescent="0.25" r="36" customHeight="1" ht="17.25">
      <c r="A36" s="37"/>
      <c r="B36" s="13"/>
      <c r="C36" s="13"/>
      <c r="D36" s="13"/>
      <c r="E36" s="13"/>
      <c r="F36" s="13"/>
      <c r="G36" s="13"/>
      <c r="H36" s="13"/>
      <c r="I36" s="37"/>
      <c r="J36" s="37"/>
      <c r="K36" s="14"/>
      <c r="L36" s="37"/>
      <c r="M36" s="37"/>
      <c r="N36" s="14"/>
      <c r="O36" s="37"/>
      <c r="P36" s="13"/>
      <c r="Q36" s="13"/>
      <c r="R36" s="14"/>
      <c r="S36" s="14"/>
      <c r="T36" s="37"/>
      <c r="U36" s="13"/>
      <c r="V36" s="13"/>
      <c r="W36" s="13"/>
      <c r="X36" s="13"/>
      <c r="Y36" s="37"/>
      <c r="Z36" s="37"/>
      <c r="AA36" s="14"/>
      <c r="AB36" s="14"/>
      <c r="AC36" s="37"/>
      <c r="AD36" s="13"/>
      <c r="AE36" s="13"/>
      <c r="AF36" s="13"/>
      <c r="AG36" s="14"/>
      <c r="AH36" s="14"/>
      <c r="AI36" s="37"/>
      <c r="AJ36" s="37"/>
      <c r="AK36" s="13"/>
      <c r="AL36" s="13"/>
      <c r="AM36" s="14"/>
      <c r="AN36" s="14"/>
      <c r="AO36" s="37"/>
      <c r="AP36" s="14">
        <f>ActuarialTables!C36</f>
      </c>
    </row>
    <row x14ac:dyDescent="0.25" r="37" customHeight="1" ht="17.25">
      <c r="A37" s="37"/>
      <c r="B37" s="13"/>
      <c r="C37" s="13"/>
      <c r="D37" s="13"/>
      <c r="E37" s="13"/>
      <c r="F37" s="13"/>
      <c r="G37" s="13"/>
      <c r="H37" s="13"/>
      <c r="I37" s="37"/>
      <c r="J37" s="37"/>
      <c r="K37" s="14"/>
      <c r="L37" s="37"/>
      <c r="M37" s="37"/>
      <c r="N37" s="14"/>
      <c r="O37" s="37"/>
      <c r="P37" s="13"/>
      <c r="Q37" s="13"/>
      <c r="R37" s="14"/>
      <c r="S37" s="14"/>
      <c r="T37" s="37"/>
      <c r="U37" s="13"/>
      <c r="V37" s="13"/>
      <c r="W37" s="13"/>
      <c r="X37" s="13"/>
      <c r="Y37" s="37"/>
      <c r="Z37" s="37"/>
      <c r="AA37" s="14"/>
      <c r="AB37" s="14"/>
      <c r="AC37" s="37"/>
      <c r="AD37" s="13"/>
      <c r="AE37" s="13"/>
      <c r="AF37" s="13"/>
      <c r="AG37" s="14"/>
      <c r="AH37" s="14"/>
      <c r="AI37" s="37"/>
      <c r="AJ37" s="37"/>
      <c r="AK37" s="13"/>
      <c r="AL37" s="13"/>
      <c r="AM37" s="14"/>
      <c r="AN37" s="14"/>
      <c r="AO37" s="37"/>
      <c r="AP37" s="14">
        <f>ActuarialTables!C37</f>
      </c>
    </row>
    <row x14ac:dyDescent="0.25" r="38" customHeight="1" ht="17.25">
      <c r="A38" s="37"/>
      <c r="B38" s="13"/>
      <c r="C38" s="13"/>
      <c r="D38" s="13"/>
      <c r="E38" s="13"/>
      <c r="F38" s="13"/>
      <c r="G38" s="13"/>
      <c r="H38" s="13"/>
      <c r="I38" s="37"/>
      <c r="J38" s="37"/>
      <c r="K38" s="14"/>
      <c r="L38" s="37"/>
      <c r="M38" s="37"/>
      <c r="N38" s="14"/>
      <c r="O38" s="37"/>
      <c r="P38" s="13"/>
      <c r="Q38" s="13"/>
      <c r="R38" s="14"/>
      <c r="S38" s="14"/>
      <c r="T38" s="37"/>
      <c r="U38" s="13"/>
      <c r="V38" s="13"/>
      <c r="W38" s="13"/>
      <c r="X38" s="13"/>
      <c r="Y38" s="37"/>
      <c r="Z38" s="37"/>
      <c r="AA38" s="14"/>
      <c r="AB38" s="14"/>
      <c r="AC38" s="37"/>
      <c r="AD38" s="13"/>
      <c r="AE38" s="13"/>
      <c r="AF38" s="13"/>
      <c r="AG38" s="14"/>
      <c r="AH38" s="14"/>
      <c r="AI38" s="37"/>
      <c r="AJ38" s="37"/>
      <c r="AK38" s="13"/>
      <c r="AL38" s="13"/>
      <c r="AM38" s="14"/>
      <c r="AN38" s="14"/>
      <c r="AO38" s="37"/>
      <c r="AP38" s="14">
        <f>ActuarialTables!C38</f>
      </c>
    </row>
    <row x14ac:dyDescent="0.25" r="39" customHeight="1" ht="17.25">
      <c r="A39" s="37"/>
      <c r="B39" s="13"/>
      <c r="C39" s="13"/>
      <c r="D39" s="13"/>
      <c r="E39" s="13"/>
      <c r="F39" s="13"/>
      <c r="G39" s="13"/>
      <c r="H39" s="13"/>
      <c r="I39" s="37"/>
      <c r="J39" s="37"/>
      <c r="K39" s="14"/>
      <c r="L39" s="37"/>
      <c r="M39" s="37"/>
      <c r="N39" s="14"/>
      <c r="O39" s="37"/>
      <c r="P39" s="13"/>
      <c r="Q39" s="13"/>
      <c r="R39" s="14"/>
      <c r="S39" s="14"/>
      <c r="T39" s="37"/>
      <c r="U39" s="13"/>
      <c r="V39" s="13"/>
      <c r="W39" s="13"/>
      <c r="X39" s="13"/>
      <c r="Y39" s="37"/>
      <c r="Z39" s="37"/>
      <c r="AA39" s="14"/>
      <c r="AB39" s="14"/>
      <c r="AC39" s="37"/>
      <c r="AD39" s="13"/>
      <c r="AE39" s="13"/>
      <c r="AF39" s="13"/>
      <c r="AG39" s="14"/>
      <c r="AH39" s="14"/>
      <c r="AI39" s="37"/>
      <c r="AJ39" s="37"/>
      <c r="AK39" s="13"/>
      <c r="AL39" s="13"/>
      <c r="AM39" s="14"/>
      <c r="AN39" s="14"/>
      <c r="AO39" s="37"/>
      <c r="AP39" s="14">
        <f>ActuarialTables!C39</f>
      </c>
    </row>
    <row x14ac:dyDescent="0.25" r="40" customHeight="1" ht="17.25">
      <c r="A40" s="37"/>
      <c r="B40" s="13"/>
      <c r="C40" s="13"/>
      <c r="D40" s="13"/>
      <c r="E40" s="13"/>
      <c r="F40" s="13"/>
      <c r="G40" s="13"/>
      <c r="H40" s="13"/>
      <c r="I40" s="37"/>
      <c r="J40" s="37"/>
      <c r="K40" s="14"/>
      <c r="L40" s="37"/>
      <c r="M40" s="37"/>
      <c r="N40" s="14"/>
      <c r="O40" s="37"/>
      <c r="P40" s="13"/>
      <c r="Q40" s="13"/>
      <c r="R40" s="14"/>
      <c r="S40" s="14"/>
      <c r="T40" s="37"/>
      <c r="U40" s="13"/>
      <c r="V40" s="13"/>
      <c r="W40" s="13"/>
      <c r="X40" s="13"/>
      <c r="Y40" s="37"/>
      <c r="Z40" s="37"/>
      <c r="AA40" s="14"/>
      <c r="AB40" s="14"/>
      <c r="AC40" s="37"/>
      <c r="AD40" s="13"/>
      <c r="AE40" s="13"/>
      <c r="AF40" s="13"/>
      <c r="AG40" s="14"/>
      <c r="AH40" s="14"/>
      <c r="AI40" s="37"/>
      <c r="AJ40" s="37"/>
      <c r="AK40" s="13"/>
      <c r="AL40" s="13"/>
      <c r="AM40" s="14"/>
      <c r="AN40" s="14"/>
      <c r="AO40" s="37"/>
      <c r="AP40" s="14">
        <f>ActuarialTables!C40</f>
      </c>
    </row>
    <row x14ac:dyDescent="0.25" r="41" customHeight="1" ht="17.25">
      <c r="A41" s="37"/>
      <c r="B41" s="13"/>
      <c r="C41" s="13"/>
      <c r="D41" s="13"/>
      <c r="E41" s="13"/>
      <c r="F41" s="13"/>
      <c r="G41" s="13"/>
      <c r="H41" s="13"/>
      <c r="I41" s="37"/>
      <c r="J41" s="37"/>
      <c r="K41" s="14"/>
      <c r="L41" s="37"/>
      <c r="M41" s="37"/>
      <c r="N41" s="14"/>
      <c r="O41" s="37"/>
      <c r="P41" s="13"/>
      <c r="Q41" s="13"/>
      <c r="R41" s="14"/>
      <c r="S41" s="14"/>
      <c r="T41" s="37"/>
      <c r="U41" s="13"/>
      <c r="V41" s="13"/>
      <c r="W41" s="13"/>
      <c r="X41" s="13"/>
      <c r="Y41" s="37"/>
      <c r="Z41" s="37"/>
      <c r="AA41" s="14"/>
      <c r="AB41" s="14"/>
      <c r="AC41" s="37"/>
      <c r="AD41" s="13"/>
      <c r="AE41" s="13"/>
      <c r="AF41" s="13"/>
      <c r="AG41" s="14"/>
      <c r="AH41" s="14"/>
      <c r="AI41" s="37"/>
      <c r="AJ41" s="37"/>
      <c r="AK41" s="13"/>
      <c r="AL41" s="13"/>
      <c r="AM41" s="14"/>
      <c r="AN41" s="14"/>
      <c r="AO41" s="37"/>
      <c r="AP41" s="14">
        <f>ActuarialTables!C41</f>
      </c>
    </row>
    <row x14ac:dyDescent="0.25" r="42" customHeight="1" ht="17.25">
      <c r="A42" s="37"/>
      <c r="B42" s="13"/>
      <c r="C42" s="13"/>
      <c r="D42" s="13"/>
      <c r="E42" s="13"/>
      <c r="F42" s="13"/>
      <c r="G42" s="13"/>
      <c r="H42" s="13"/>
      <c r="I42" s="37"/>
      <c r="J42" s="37"/>
      <c r="K42" s="14"/>
      <c r="L42" s="37"/>
      <c r="M42" s="37"/>
      <c r="N42" s="14"/>
      <c r="O42" s="37"/>
      <c r="P42" s="13"/>
      <c r="Q42" s="13"/>
      <c r="R42" s="14"/>
      <c r="S42" s="14"/>
      <c r="T42" s="37"/>
      <c r="U42" s="13"/>
      <c r="V42" s="13"/>
      <c r="W42" s="13"/>
      <c r="X42" s="13"/>
      <c r="Y42" s="37"/>
      <c r="Z42" s="37"/>
      <c r="AA42" s="14"/>
      <c r="AB42" s="14"/>
      <c r="AC42" s="37"/>
      <c r="AD42" s="13"/>
      <c r="AE42" s="13"/>
      <c r="AF42" s="13"/>
      <c r="AG42" s="14"/>
      <c r="AH42" s="14"/>
      <c r="AI42" s="37"/>
      <c r="AJ42" s="37"/>
      <c r="AK42" s="13"/>
      <c r="AL42" s="13"/>
      <c r="AM42" s="14"/>
      <c r="AN42" s="14"/>
      <c r="AO42" s="37"/>
      <c r="AP42" s="14">
        <f>ActuarialTables!C42</f>
      </c>
    </row>
    <row x14ac:dyDescent="0.25" r="43" customHeight="1" ht="17.25">
      <c r="A43" s="37"/>
      <c r="B43" s="13"/>
      <c r="C43" s="13"/>
      <c r="D43" s="13"/>
      <c r="E43" s="13"/>
      <c r="F43" s="13"/>
      <c r="G43" s="13"/>
      <c r="H43" s="13"/>
      <c r="I43" s="37"/>
      <c r="J43" s="37"/>
      <c r="K43" s="14"/>
      <c r="L43" s="37"/>
      <c r="M43" s="37"/>
      <c r="N43" s="14"/>
      <c r="O43" s="37"/>
      <c r="P43" s="13"/>
      <c r="Q43" s="13"/>
      <c r="R43" s="14"/>
      <c r="S43" s="14"/>
      <c r="T43" s="37"/>
      <c r="U43" s="13"/>
      <c r="V43" s="13"/>
      <c r="W43" s="13"/>
      <c r="X43" s="13"/>
      <c r="Y43" s="37"/>
      <c r="Z43" s="37"/>
      <c r="AA43" s="14"/>
      <c r="AB43" s="14"/>
      <c r="AC43" s="37"/>
      <c r="AD43" s="13"/>
      <c r="AE43" s="13"/>
      <c r="AF43" s="13"/>
      <c r="AG43" s="14"/>
      <c r="AH43" s="14"/>
      <c r="AI43" s="37"/>
      <c r="AJ43" s="37"/>
      <c r="AK43" s="13"/>
      <c r="AL43" s="13"/>
      <c r="AM43" s="14"/>
      <c r="AN43" s="14"/>
      <c r="AO43" s="37"/>
      <c r="AP43" s="14">
        <f>ActuarialTables!C43</f>
      </c>
    </row>
    <row x14ac:dyDescent="0.25" r="44" customHeight="1" ht="17.25">
      <c r="A44" s="37"/>
      <c r="B44" s="13"/>
      <c r="C44" s="13"/>
      <c r="D44" s="13"/>
      <c r="E44" s="13"/>
      <c r="F44" s="13"/>
      <c r="G44" s="13"/>
      <c r="H44" s="13"/>
      <c r="I44" s="37"/>
      <c r="J44" s="37"/>
      <c r="K44" s="14"/>
      <c r="L44" s="37"/>
      <c r="M44" s="37"/>
      <c r="N44" s="14"/>
      <c r="O44" s="37"/>
      <c r="P44" s="13"/>
      <c r="Q44" s="13"/>
      <c r="R44" s="14"/>
      <c r="S44" s="14"/>
      <c r="T44" s="37"/>
      <c r="U44" s="13"/>
      <c r="V44" s="13"/>
      <c r="W44" s="13"/>
      <c r="X44" s="13"/>
      <c r="Y44" s="37"/>
      <c r="Z44" s="37"/>
      <c r="AA44" s="14"/>
      <c r="AB44" s="14"/>
      <c r="AC44" s="37"/>
      <c r="AD44" s="13"/>
      <c r="AE44" s="13"/>
      <c r="AF44" s="13"/>
      <c r="AG44" s="14"/>
      <c r="AH44" s="14"/>
      <c r="AI44" s="37"/>
      <c r="AJ44" s="37"/>
      <c r="AK44" s="13"/>
      <c r="AL44" s="13"/>
      <c r="AM44" s="14"/>
      <c r="AN44" s="14"/>
      <c r="AO44" s="37"/>
      <c r="AP44" s="14">
        <f>ActuarialTables!C44</f>
      </c>
    </row>
    <row x14ac:dyDescent="0.25" r="45" customHeight="1" ht="17.25">
      <c r="A45" s="37"/>
      <c r="B45" s="13"/>
      <c r="C45" s="13"/>
      <c r="D45" s="13"/>
      <c r="E45" s="13"/>
      <c r="F45" s="13"/>
      <c r="G45" s="13"/>
      <c r="H45" s="13"/>
      <c r="I45" s="37"/>
      <c r="J45" s="37"/>
      <c r="K45" s="14"/>
      <c r="L45" s="37"/>
      <c r="M45" s="37"/>
      <c r="N45" s="14"/>
      <c r="O45" s="37"/>
      <c r="P45" s="13"/>
      <c r="Q45" s="13"/>
      <c r="R45" s="14"/>
      <c r="S45" s="14"/>
      <c r="T45" s="37"/>
      <c r="U45" s="13"/>
      <c r="V45" s="13"/>
      <c r="W45" s="13"/>
      <c r="X45" s="13"/>
      <c r="Y45" s="37"/>
      <c r="Z45" s="37"/>
      <c r="AA45" s="14"/>
      <c r="AB45" s="14"/>
      <c r="AC45" s="37"/>
      <c r="AD45" s="13"/>
      <c r="AE45" s="13"/>
      <c r="AF45" s="13"/>
      <c r="AG45" s="14"/>
      <c r="AH45" s="14"/>
      <c r="AI45" s="37"/>
      <c r="AJ45" s="37"/>
      <c r="AK45" s="13"/>
      <c r="AL45" s="13"/>
      <c r="AM45" s="14"/>
      <c r="AN45" s="14"/>
      <c r="AO45" s="37"/>
      <c r="AP45" s="14">
        <f>ActuarialTables!C45</f>
      </c>
    </row>
    <row x14ac:dyDescent="0.25" r="46" customHeight="1" ht="17.25">
      <c r="A46" s="37"/>
      <c r="B46" s="13"/>
      <c r="C46" s="13"/>
      <c r="D46" s="13"/>
      <c r="E46" s="13"/>
      <c r="F46" s="13"/>
      <c r="G46" s="13"/>
      <c r="H46" s="13"/>
      <c r="I46" s="37"/>
      <c r="J46" s="37"/>
      <c r="K46" s="14"/>
      <c r="L46" s="37"/>
      <c r="M46" s="37"/>
      <c r="N46" s="14"/>
      <c r="O46" s="37"/>
      <c r="P46" s="13"/>
      <c r="Q46" s="13"/>
      <c r="R46" s="14"/>
      <c r="S46" s="14"/>
      <c r="T46" s="37"/>
      <c r="U46" s="13"/>
      <c r="V46" s="13"/>
      <c r="W46" s="13"/>
      <c r="X46" s="13"/>
      <c r="Y46" s="37"/>
      <c r="Z46" s="37"/>
      <c r="AA46" s="14"/>
      <c r="AB46" s="14"/>
      <c r="AC46" s="37"/>
      <c r="AD46" s="13"/>
      <c r="AE46" s="13"/>
      <c r="AF46" s="13"/>
      <c r="AG46" s="14"/>
      <c r="AH46" s="14"/>
      <c r="AI46" s="37"/>
      <c r="AJ46" s="37"/>
      <c r="AK46" s="13"/>
      <c r="AL46" s="13"/>
      <c r="AM46" s="14"/>
      <c r="AN46" s="14"/>
      <c r="AO46" s="37"/>
      <c r="AP46" s="14">
        <f>ActuarialTables!C46</f>
      </c>
    </row>
    <row x14ac:dyDescent="0.25" r="47" customHeight="1" ht="17.25">
      <c r="A47" s="37"/>
      <c r="B47" s="13"/>
      <c r="C47" s="13"/>
      <c r="D47" s="13"/>
      <c r="E47" s="13"/>
      <c r="F47" s="13"/>
      <c r="G47" s="13"/>
      <c r="H47" s="13"/>
      <c r="I47" s="37"/>
      <c r="J47" s="37"/>
      <c r="K47" s="14"/>
      <c r="L47" s="37"/>
      <c r="M47" s="37"/>
      <c r="N47" s="14"/>
      <c r="O47" s="37"/>
      <c r="P47" s="13"/>
      <c r="Q47" s="13"/>
      <c r="R47" s="14"/>
      <c r="S47" s="14"/>
      <c r="T47" s="37"/>
      <c r="U47" s="13"/>
      <c r="V47" s="13"/>
      <c r="W47" s="13"/>
      <c r="X47" s="13"/>
      <c r="Y47" s="37"/>
      <c r="Z47" s="37"/>
      <c r="AA47" s="14"/>
      <c r="AB47" s="14"/>
      <c r="AC47" s="37"/>
      <c r="AD47" s="13"/>
      <c r="AE47" s="13"/>
      <c r="AF47" s="13"/>
      <c r="AG47" s="14"/>
      <c r="AH47" s="14"/>
      <c r="AI47" s="37"/>
      <c r="AJ47" s="37"/>
      <c r="AK47" s="13"/>
      <c r="AL47" s="13"/>
      <c r="AM47" s="14"/>
      <c r="AN47" s="14"/>
      <c r="AO47" s="37"/>
      <c r="AP47" s="14">
        <f>ActuarialTables!C47</f>
      </c>
    </row>
    <row x14ac:dyDescent="0.25" r="48" customHeight="1" ht="17.25">
      <c r="A48" s="37"/>
      <c r="B48" s="13"/>
      <c r="C48" s="13"/>
      <c r="D48" s="13"/>
      <c r="E48" s="13"/>
      <c r="F48" s="13"/>
      <c r="G48" s="13"/>
      <c r="H48" s="13"/>
      <c r="I48" s="37"/>
      <c r="J48" s="37"/>
      <c r="K48" s="14"/>
      <c r="L48" s="37"/>
      <c r="M48" s="37"/>
      <c r="N48" s="14"/>
      <c r="O48" s="37"/>
      <c r="P48" s="13"/>
      <c r="Q48" s="13"/>
      <c r="R48" s="14"/>
      <c r="S48" s="14"/>
      <c r="T48" s="37"/>
      <c r="U48" s="13"/>
      <c r="V48" s="13"/>
      <c r="W48" s="13"/>
      <c r="X48" s="13"/>
      <c r="Y48" s="37"/>
      <c r="Z48" s="37"/>
      <c r="AA48" s="14"/>
      <c r="AB48" s="14"/>
      <c r="AC48" s="37"/>
      <c r="AD48" s="13"/>
      <c r="AE48" s="13"/>
      <c r="AF48" s="13"/>
      <c r="AG48" s="14"/>
      <c r="AH48" s="14"/>
      <c r="AI48" s="37"/>
      <c r="AJ48" s="37"/>
      <c r="AK48" s="13"/>
      <c r="AL48" s="13"/>
      <c r="AM48" s="14"/>
      <c r="AN48" s="14"/>
      <c r="AO48" s="37"/>
      <c r="AP48" s="14">
        <f>ActuarialTables!C48</f>
      </c>
    </row>
    <row x14ac:dyDescent="0.25" r="49" customHeight="1" ht="17.25">
      <c r="A49" s="37"/>
      <c r="B49" s="13"/>
      <c r="C49" s="13"/>
      <c r="D49" s="13"/>
      <c r="E49" s="13"/>
      <c r="F49" s="13"/>
      <c r="G49" s="13"/>
      <c r="H49" s="13"/>
      <c r="I49" s="37"/>
      <c r="J49" s="37"/>
      <c r="K49" s="14"/>
      <c r="L49" s="37"/>
      <c r="M49" s="37"/>
      <c r="N49" s="14"/>
      <c r="O49" s="37"/>
      <c r="P49" s="13"/>
      <c r="Q49" s="13"/>
      <c r="R49" s="14"/>
      <c r="S49" s="14"/>
      <c r="T49" s="37"/>
      <c r="U49" s="13"/>
      <c r="V49" s="13"/>
      <c r="W49" s="13"/>
      <c r="X49" s="13"/>
      <c r="Y49" s="37"/>
      <c r="Z49" s="37"/>
      <c r="AA49" s="14"/>
      <c r="AB49" s="14"/>
      <c r="AC49" s="37"/>
      <c r="AD49" s="13"/>
      <c r="AE49" s="13"/>
      <c r="AF49" s="13"/>
      <c r="AG49" s="14"/>
      <c r="AH49" s="14"/>
      <c r="AI49" s="37"/>
      <c r="AJ49" s="37"/>
      <c r="AK49" s="13"/>
      <c r="AL49" s="13"/>
      <c r="AM49" s="14"/>
      <c r="AN49" s="14"/>
      <c r="AO49" s="37"/>
      <c r="AP49" s="14">
        <f>ActuarialTables!C49</f>
      </c>
    </row>
    <row x14ac:dyDescent="0.25" r="50" customHeight="1" ht="17.25">
      <c r="A50" s="37"/>
      <c r="B50" s="13"/>
      <c r="C50" s="13"/>
      <c r="D50" s="13"/>
      <c r="E50" s="13"/>
      <c r="F50" s="13"/>
      <c r="G50" s="13"/>
      <c r="H50" s="13"/>
      <c r="I50" s="37"/>
      <c r="J50" s="37"/>
      <c r="K50" s="14"/>
      <c r="L50" s="37"/>
      <c r="M50" s="37"/>
      <c r="N50" s="14"/>
      <c r="O50" s="37"/>
      <c r="P50" s="13"/>
      <c r="Q50" s="13"/>
      <c r="R50" s="14"/>
      <c r="S50" s="14"/>
      <c r="T50" s="37"/>
      <c r="U50" s="13"/>
      <c r="V50" s="13"/>
      <c r="W50" s="13"/>
      <c r="X50" s="13"/>
      <c r="Y50" s="37"/>
      <c r="Z50" s="37"/>
      <c r="AA50" s="14"/>
      <c r="AB50" s="14"/>
      <c r="AC50" s="37"/>
      <c r="AD50" s="13"/>
      <c r="AE50" s="13"/>
      <c r="AF50" s="13"/>
      <c r="AG50" s="14"/>
      <c r="AH50" s="14"/>
      <c r="AI50" s="37"/>
      <c r="AJ50" s="37"/>
      <c r="AK50" s="13"/>
      <c r="AL50" s="13"/>
      <c r="AM50" s="14"/>
      <c r="AN50" s="14"/>
      <c r="AO50" s="37"/>
      <c r="AP50" s="14">
        <f>ActuarialTables!C50</f>
      </c>
    </row>
    <row x14ac:dyDescent="0.25" r="51" customHeight="1" ht="17.25">
      <c r="A51" s="37"/>
      <c r="B51" s="13"/>
      <c r="C51" s="13"/>
      <c r="D51" s="13"/>
      <c r="E51" s="13"/>
      <c r="F51" s="13"/>
      <c r="G51" s="13"/>
      <c r="H51" s="13"/>
      <c r="I51" s="37"/>
      <c r="J51" s="37"/>
      <c r="K51" s="14"/>
      <c r="L51" s="37"/>
      <c r="M51" s="37"/>
      <c r="N51" s="14"/>
      <c r="O51" s="37"/>
      <c r="P51" s="13"/>
      <c r="Q51" s="13"/>
      <c r="R51" s="14"/>
      <c r="S51" s="14"/>
      <c r="T51" s="37"/>
      <c r="U51" s="13"/>
      <c r="V51" s="13"/>
      <c r="W51" s="13"/>
      <c r="X51" s="13"/>
      <c r="Y51" s="37"/>
      <c r="Z51" s="37"/>
      <c r="AA51" s="14"/>
      <c r="AB51" s="14"/>
      <c r="AC51" s="37"/>
      <c r="AD51" s="13"/>
      <c r="AE51" s="13"/>
      <c r="AF51" s="13"/>
      <c r="AG51" s="14"/>
      <c r="AH51" s="14"/>
      <c r="AI51" s="37"/>
      <c r="AJ51" s="37"/>
      <c r="AK51" s="13"/>
      <c r="AL51" s="13"/>
      <c r="AM51" s="14"/>
      <c r="AN51" s="14"/>
      <c r="AO51" s="37"/>
      <c r="AP51" s="14">
        <f>ActuarialTables!C51</f>
      </c>
    </row>
    <row x14ac:dyDescent="0.25" r="52" customHeight="1" ht="17.25">
      <c r="A52" s="37"/>
      <c r="B52" s="13"/>
      <c r="C52" s="13"/>
      <c r="D52" s="13"/>
      <c r="E52" s="13"/>
      <c r="F52" s="13"/>
      <c r="G52" s="13"/>
      <c r="H52" s="13"/>
      <c r="I52" s="37"/>
      <c r="J52" s="37"/>
      <c r="K52" s="14"/>
      <c r="L52" s="37"/>
      <c r="M52" s="37"/>
      <c r="N52" s="14"/>
      <c r="O52" s="37"/>
      <c r="P52" s="13"/>
      <c r="Q52" s="13"/>
      <c r="R52" s="14"/>
      <c r="S52" s="14"/>
      <c r="T52" s="37"/>
      <c r="U52" s="13"/>
      <c r="V52" s="13"/>
      <c r="W52" s="13"/>
      <c r="X52" s="13"/>
      <c r="Y52" s="37"/>
      <c r="Z52" s="37"/>
      <c r="AA52" s="14"/>
      <c r="AB52" s="14"/>
      <c r="AC52" s="37"/>
      <c r="AD52" s="13"/>
      <c r="AE52" s="13"/>
      <c r="AF52" s="13"/>
      <c r="AG52" s="14"/>
      <c r="AH52" s="14"/>
      <c r="AI52" s="37"/>
      <c r="AJ52" s="37"/>
      <c r="AK52" s="13"/>
      <c r="AL52" s="13"/>
      <c r="AM52" s="14"/>
      <c r="AN52" s="14"/>
      <c r="AO52" s="37"/>
      <c r="AP52" s="14">
        <f>ActuarialTables!C52</f>
      </c>
    </row>
    <row x14ac:dyDescent="0.25" r="53" customHeight="1" ht="17.25">
      <c r="A53" s="37"/>
      <c r="B53" s="13"/>
      <c r="C53" s="13"/>
      <c r="D53" s="13"/>
      <c r="E53" s="13"/>
      <c r="F53" s="13"/>
      <c r="G53" s="13"/>
      <c r="H53" s="13"/>
      <c r="I53" s="37"/>
      <c r="J53" s="37"/>
      <c r="K53" s="14"/>
      <c r="L53" s="37"/>
      <c r="M53" s="37"/>
      <c r="N53" s="14"/>
      <c r="O53" s="37"/>
      <c r="P53" s="13"/>
      <c r="Q53" s="13"/>
      <c r="R53" s="14"/>
      <c r="S53" s="14"/>
      <c r="T53" s="37"/>
      <c r="U53" s="13"/>
      <c r="V53" s="13"/>
      <c r="W53" s="13"/>
      <c r="X53" s="13"/>
      <c r="Y53" s="37"/>
      <c r="Z53" s="37"/>
      <c r="AA53" s="14"/>
      <c r="AB53" s="14"/>
      <c r="AC53" s="37"/>
      <c r="AD53" s="13"/>
      <c r="AE53" s="13"/>
      <c r="AF53" s="13"/>
      <c r="AG53" s="14"/>
      <c r="AH53" s="14"/>
      <c r="AI53" s="37"/>
      <c r="AJ53" s="37"/>
      <c r="AK53" s="13"/>
      <c r="AL53" s="13"/>
      <c r="AM53" s="14"/>
      <c r="AN53" s="14"/>
      <c r="AO53" s="37"/>
      <c r="AP53" s="14">
        <f>ActuarialTables!C53</f>
      </c>
    </row>
    <row x14ac:dyDescent="0.25" r="54" customHeight="1" ht="17.25">
      <c r="A54" s="37"/>
      <c r="B54" s="13"/>
      <c r="C54" s="13"/>
      <c r="D54" s="13"/>
      <c r="E54" s="13"/>
      <c r="F54" s="13"/>
      <c r="G54" s="13"/>
      <c r="H54" s="13"/>
      <c r="I54" s="37"/>
      <c r="J54" s="37"/>
      <c r="K54" s="14"/>
      <c r="L54" s="37"/>
      <c r="M54" s="37"/>
      <c r="N54" s="14"/>
      <c r="O54" s="37"/>
      <c r="P54" s="13"/>
      <c r="Q54" s="13"/>
      <c r="R54" s="14"/>
      <c r="S54" s="14"/>
      <c r="T54" s="37"/>
      <c r="U54" s="13"/>
      <c r="V54" s="13"/>
      <c r="W54" s="13"/>
      <c r="X54" s="13"/>
      <c r="Y54" s="37"/>
      <c r="Z54" s="37"/>
      <c r="AA54" s="14"/>
      <c r="AB54" s="14"/>
      <c r="AC54" s="37"/>
      <c r="AD54" s="13"/>
      <c r="AE54" s="13"/>
      <c r="AF54" s="13"/>
      <c r="AG54" s="14"/>
      <c r="AH54" s="14"/>
      <c r="AI54" s="37"/>
      <c r="AJ54" s="37"/>
      <c r="AK54" s="13"/>
      <c r="AL54" s="13"/>
      <c r="AM54" s="14"/>
      <c r="AN54" s="14"/>
      <c r="AO54" s="37"/>
      <c r="AP54" s="14">
        <f>ActuarialTables!C54</f>
      </c>
    </row>
    <row x14ac:dyDescent="0.25" r="55" customHeight="1" ht="17.25">
      <c r="A55" s="37"/>
      <c r="B55" s="13"/>
      <c r="C55" s="13"/>
      <c r="D55" s="13"/>
      <c r="E55" s="13"/>
      <c r="F55" s="13"/>
      <c r="G55" s="13"/>
      <c r="H55" s="13"/>
      <c r="I55" s="37"/>
      <c r="J55" s="37"/>
      <c r="K55" s="14"/>
      <c r="L55" s="37"/>
      <c r="M55" s="37"/>
      <c r="N55" s="14"/>
      <c r="O55" s="37"/>
      <c r="P55" s="13"/>
      <c r="Q55" s="13"/>
      <c r="R55" s="14"/>
      <c r="S55" s="14"/>
      <c r="T55" s="37"/>
      <c r="U55" s="13"/>
      <c r="V55" s="13"/>
      <c r="W55" s="13"/>
      <c r="X55" s="13"/>
      <c r="Y55" s="37"/>
      <c r="Z55" s="37"/>
      <c r="AA55" s="14"/>
      <c r="AB55" s="14"/>
      <c r="AC55" s="37"/>
      <c r="AD55" s="13"/>
      <c r="AE55" s="13"/>
      <c r="AF55" s="13"/>
      <c r="AG55" s="14"/>
      <c r="AH55" s="14"/>
      <c r="AI55" s="37"/>
      <c r="AJ55" s="37"/>
      <c r="AK55" s="13"/>
      <c r="AL55" s="13"/>
      <c r="AM55" s="14"/>
      <c r="AN55" s="14"/>
      <c r="AO55" s="37"/>
      <c r="AP55" s="14">
        <f>ActuarialTables!C55</f>
      </c>
    </row>
    <row x14ac:dyDescent="0.25" r="56" customHeight="1" ht="17.25">
      <c r="A56" s="37"/>
      <c r="B56" s="13"/>
      <c r="C56" s="13"/>
      <c r="D56" s="13"/>
      <c r="E56" s="13"/>
      <c r="F56" s="13"/>
      <c r="G56" s="13"/>
      <c r="H56" s="13"/>
      <c r="I56" s="37"/>
      <c r="J56" s="37"/>
      <c r="K56" s="14"/>
      <c r="L56" s="37"/>
      <c r="M56" s="37"/>
      <c r="N56" s="14"/>
      <c r="O56" s="37"/>
      <c r="P56" s="13"/>
      <c r="Q56" s="13"/>
      <c r="R56" s="14"/>
      <c r="S56" s="14"/>
      <c r="T56" s="37"/>
      <c r="U56" s="13"/>
      <c r="V56" s="13"/>
      <c r="W56" s="13"/>
      <c r="X56" s="13"/>
      <c r="Y56" s="37"/>
      <c r="Z56" s="37"/>
      <c r="AA56" s="14"/>
      <c r="AB56" s="14"/>
      <c r="AC56" s="37"/>
      <c r="AD56" s="13"/>
      <c r="AE56" s="13"/>
      <c r="AF56" s="13"/>
      <c r="AG56" s="14"/>
      <c r="AH56" s="14"/>
      <c r="AI56" s="37"/>
      <c r="AJ56" s="37"/>
      <c r="AK56" s="13"/>
      <c r="AL56" s="13"/>
      <c r="AM56" s="14"/>
      <c r="AN56" s="14"/>
      <c r="AO56" s="37"/>
      <c r="AP56" s="14">
        <f>ActuarialTables!C56</f>
      </c>
    </row>
    <row x14ac:dyDescent="0.25" r="57" customHeight="1" ht="17.25">
      <c r="A57" s="37"/>
      <c r="B57" s="13"/>
      <c r="C57" s="13"/>
      <c r="D57" s="13"/>
      <c r="E57" s="13"/>
      <c r="F57" s="13"/>
      <c r="G57" s="13"/>
      <c r="H57" s="13"/>
      <c r="I57" s="37"/>
      <c r="J57" s="37"/>
      <c r="K57" s="14"/>
      <c r="L57" s="37"/>
      <c r="M57" s="37"/>
      <c r="N57" s="14"/>
      <c r="O57" s="37"/>
      <c r="P57" s="13"/>
      <c r="Q57" s="13"/>
      <c r="R57" s="14"/>
      <c r="S57" s="14"/>
      <c r="T57" s="37"/>
      <c r="U57" s="13"/>
      <c r="V57" s="13"/>
      <c r="W57" s="13"/>
      <c r="X57" s="13"/>
      <c r="Y57" s="37"/>
      <c r="Z57" s="37"/>
      <c r="AA57" s="14"/>
      <c r="AB57" s="14"/>
      <c r="AC57" s="37"/>
      <c r="AD57" s="13"/>
      <c r="AE57" s="13"/>
      <c r="AF57" s="13"/>
      <c r="AG57" s="14"/>
      <c r="AH57" s="14"/>
      <c r="AI57" s="37"/>
      <c r="AJ57" s="37"/>
      <c r="AK57" s="13"/>
      <c r="AL57" s="13"/>
      <c r="AM57" s="14"/>
      <c r="AN57" s="14"/>
      <c r="AO57" s="37"/>
      <c r="AP57" s="14">
        <f>ActuarialTables!C57</f>
      </c>
    </row>
    <row x14ac:dyDescent="0.25" r="58" customHeight="1" ht="17.25">
      <c r="A58" s="37"/>
      <c r="B58" s="13"/>
      <c r="C58" s="13"/>
      <c r="D58" s="13"/>
      <c r="E58" s="13"/>
      <c r="F58" s="13"/>
      <c r="G58" s="13"/>
      <c r="H58" s="13"/>
      <c r="I58" s="37"/>
      <c r="J58" s="37"/>
      <c r="K58" s="14"/>
      <c r="L58" s="37"/>
      <c r="M58" s="37"/>
      <c r="N58" s="14"/>
      <c r="O58" s="37"/>
      <c r="P58" s="13"/>
      <c r="Q58" s="13"/>
      <c r="R58" s="14"/>
      <c r="S58" s="14"/>
      <c r="T58" s="37"/>
      <c r="U58" s="13"/>
      <c r="V58" s="13"/>
      <c r="W58" s="13"/>
      <c r="X58" s="13"/>
      <c r="Y58" s="37"/>
      <c r="Z58" s="37"/>
      <c r="AA58" s="14"/>
      <c r="AB58" s="14"/>
      <c r="AC58" s="37"/>
      <c r="AD58" s="13"/>
      <c r="AE58" s="13"/>
      <c r="AF58" s="13"/>
      <c r="AG58" s="14"/>
      <c r="AH58" s="14"/>
      <c r="AI58" s="37"/>
      <c r="AJ58" s="37"/>
      <c r="AK58" s="13"/>
      <c r="AL58" s="13"/>
      <c r="AM58" s="14"/>
      <c r="AN58" s="14"/>
      <c r="AO58" s="37"/>
      <c r="AP58" s="14">
        <f>ActuarialTables!C58</f>
      </c>
    </row>
    <row x14ac:dyDescent="0.25" r="59" customHeight="1" ht="17.25">
      <c r="A59" s="37"/>
      <c r="B59" s="13"/>
      <c r="C59" s="13"/>
      <c r="D59" s="13"/>
      <c r="E59" s="13"/>
      <c r="F59" s="13"/>
      <c r="G59" s="13"/>
      <c r="H59" s="13"/>
      <c r="I59" s="37"/>
      <c r="J59" s="37"/>
      <c r="K59" s="14"/>
      <c r="L59" s="37"/>
      <c r="M59" s="37"/>
      <c r="N59" s="14"/>
      <c r="O59" s="37"/>
      <c r="P59" s="13"/>
      <c r="Q59" s="13"/>
      <c r="R59" s="14"/>
      <c r="S59" s="14"/>
      <c r="T59" s="37"/>
      <c r="U59" s="13"/>
      <c r="V59" s="13"/>
      <c r="W59" s="13"/>
      <c r="X59" s="13"/>
      <c r="Y59" s="37"/>
      <c r="Z59" s="37"/>
      <c r="AA59" s="14"/>
      <c r="AB59" s="14"/>
      <c r="AC59" s="37"/>
      <c r="AD59" s="13"/>
      <c r="AE59" s="13"/>
      <c r="AF59" s="13"/>
      <c r="AG59" s="14"/>
      <c r="AH59" s="14"/>
      <c r="AI59" s="37"/>
      <c r="AJ59" s="37"/>
      <c r="AK59" s="13"/>
      <c r="AL59" s="13"/>
      <c r="AM59" s="14"/>
      <c r="AN59" s="14"/>
      <c r="AO59" s="37"/>
      <c r="AP59" s="14">
        <f>ActuarialTables!C59</f>
      </c>
    </row>
    <row x14ac:dyDescent="0.25" r="60" customHeight="1" ht="17.25">
      <c r="A60" s="37"/>
      <c r="B60" s="13"/>
      <c r="C60" s="13"/>
      <c r="D60" s="13"/>
      <c r="E60" s="13"/>
      <c r="F60" s="13"/>
      <c r="G60" s="13"/>
      <c r="H60" s="13"/>
      <c r="I60" s="37"/>
      <c r="J60" s="37"/>
      <c r="K60" s="14"/>
      <c r="L60" s="37"/>
      <c r="M60" s="37"/>
      <c r="N60" s="14"/>
      <c r="O60" s="37"/>
      <c r="P60" s="13"/>
      <c r="Q60" s="13"/>
      <c r="R60" s="14"/>
      <c r="S60" s="14"/>
      <c r="T60" s="37"/>
      <c r="U60" s="13"/>
      <c r="V60" s="13"/>
      <c r="W60" s="13"/>
      <c r="X60" s="13"/>
      <c r="Y60" s="37"/>
      <c r="Z60" s="37"/>
      <c r="AA60" s="14"/>
      <c r="AB60" s="14"/>
      <c r="AC60" s="37"/>
      <c r="AD60" s="13"/>
      <c r="AE60" s="13"/>
      <c r="AF60" s="13"/>
      <c r="AG60" s="14"/>
      <c r="AH60" s="14"/>
      <c r="AI60" s="37"/>
      <c r="AJ60" s="37"/>
      <c r="AK60" s="13"/>
      <c r="AL60" s="13"/>
      <c r="AM60" s="14"/>
      <c r="AN60" s="14"/>
      <c r="AO60" s="37"/>
      <c r="AP60" s="14">
        <f>ActuarialTables!C60</f>
      </c>
    </row>
    <row x14ac:dyDescent="0.25" r="61" customHeight="1" ht="17.25">
      <c r="A61" s="37"/>
      <c r="B61" s="13"/>
      <c r="C61" s="13"/>
      <c r="D61" s="13"/>
      <c r="E61" s="13"/>
      <c r="F61" s="13"/>
      <c r="G61" s="13"/>
      <c r="H61" s="13"/>
      <c r="I61" s="37"/>
      <c r="J61" s="37"/>
      <c r="K61" s="14"/>
      <c r="L61" s="37"/>
      <c r="M61" s="37"/>
      <c r="N61" s="14"/>
      <c r="O61" s="37"/>
      <c r="P61" s="13"/>
      <c r="Q61" s="13"/>
      <c r="R61" s="14"/>
      <c r="S61" s="14"/>
      <c r="T61" s="37"/>
      <c r="U61" s="13"/>
      <c r="V61" s="13"/>
      <c r="W61" s="13"/>
      <c r="X61" s="13"/>
      <c r="Y61" s="37"/>
      <c r="Z61" s="37"/>
      <c r="AA61" s="14"/>
      <c r="AB61" s="14"/>
      <c r="AC61" s="37"/>
      <c r="AD61" s="13"/>
      <c r="AE61" s="13"/>
      <c r="AF61" s="13"/>
      <c r="AG61" s="14"/>
      <c r="AH61" s="14"/>
      <c r="AI61" s="37"/>
      <c r="AJ61" s="37"/>
      <c r="AK61" s="13"/>
      <c r="AL61" s="13"/>
      <c r="AM61" s="14"/>
      <c r="AN61" s="14"/>
      <c r="AO61" s="37"/>
      <c r="AP61" s="14">
        <f>ActuarialTables!C61</f>
      </c>
    </row>
    <row x14ac:dyDescent="0.25" r="62" customHeight="1" ht="17.25">
      <c r="A62" s="37"/>
      <c r="B62" s="13"/>
      <c r="C62" s="13"/>
      <c r="D62" s="13"/>
      <c r="E62" s="13"/>
      <c r="F62" s="13"/>
      <c r="G62" s="13"/>
      <c r="H62" s="13"/>
      <c r="I62" s="37"/>
      <c r="J62" s="37"/>
      <c r="K62" s="14"/>
      <c r="L62" s="37"/>
      <c r="M62" s="37"/>
      <c r="N62" s="14"/>
      <c r="O62" s="37"/>
      <c r="P62" s="13"/>
      <c r="Q62" s="13"/>
      <c r="R62" s="14"/>
      <c r="S62" s="14"/>
      <c r="T62" s="37"/>
      <c r="U62" s="13"/>
      <c r="V62" s="13"/>
      <c r="W62" s="13"/>
      <c r="X62" s="13"/>
      <c r="Y62" s="37"/>
      <c r="Z62" s="37"/>
      <c r="AA62" s="14"/>
      <c r="AB62" s="14"/>
      <c r="AC62" s="37"/>
      <c r="AD62" s="13"/>
      <c r="AE62" s="13"/>
      <c r="AF62" s="13"/>
      <c r="AG62" s="14"/>
      <c r="AH62" s="14"/>
      <c r="AI62" s="37"/>
      <c r="AJ62" s="37"/>
      <c r="AK62" s="13"/>
      <c r="AL62" s="13"/>
      <c r="AM62" s="14"/>
      <c r="AN62" s="14"/>
      <c r="AO62" s="37"/>
      <c r="AP62" s="14">
        <f>ActuarialTables!C62</f>
      </c>
    </row>
    <row x14ac:dyDescent="0.25" r="63" customHeight="1" ht="17.25">
      <c r="A63" s="37"/>
      <c r="B63" s="13"/>
      <c r="C63" s="13"/>
      <c r="D63" s="13"/>
      <c r="E63" s="13"/>
      <c r="F63" s="13"/>
      <c r="G63" s="13"/>
      <c r="H63" s="13"/>
      <c r="I63" s="37"/>
      <c r="J63" s="37"/>
      <c r="K63" s="14"/>
      <c r="L63" s="37"/>
      <c r="M63" s="37"/>
      <c r="N63" s="14"/>
      <c r="O63" s="37"/>
      <c r="P63" s="13"/>
      <c r="Q63" s="13"/>
      <c r="R63" s="14"/>
      <c r="S63" s="14"/>
      <c r="T63" s="37"/>
      <c r="U63" s="13"/>
      <c r="V63" s="13"/>
      <c r="W63" s="13"/>
      <c r="X63" s="13"/>
      <c r="Y63" s="37"/>
      <c r="Z63" s="37"/>
      <c r="AA63" s="14"/>
      <c r="AB63" s="14"/>
      <c r="AC63" s="37"/>
      <c r="AD63" s="13"/>
      <c r="AE63" s="13"/>
      <c r="AF63" s="13"/>
      <c r="AG63" s="14"/>
      <c r="AH63" s="14"/>
      <c r="AI63" s="37"/>
      <c r="AJ63" s="37"/>
      <c r="AK63" s="13"/>
      <c r="AL63" s="13"/>
      <c r="AM63" s="14"/>
      <c r="AN63" s="14"/>
      <c r="AO63" s="37"/>
      <c r="AP63" s="14">
        <f>ActuarialTables!C63</f>
      </c>
    </row>
    <row x14ac:dyDescent="0.25" r="64" customHeight="1" ht="17.25">
      <c r="A64" s="37"/>
      <c r="B64" s="13"/>
      <c r="C64" s="13"/>
      <c r="D64" s="13"/>
      <c r="E64" s="13"/>
      <c r="F64" s="13"/>
      <c r="G64" s="13"/>
      <c r="H64" s="13"/>
      <c r="I64" s="37"/>
      <c r="J64" s="37"/>
      <c r="K64" s="14"/>
      <c r="L64" s="37"/>
      <c r="M64" s="37"/>
      <c r="N64" s="14"/>
      <c r="O64" s="37"/>
      <c r="P64" s="13"/>
      <c r="Q64" s="13"/>
      <c r="R64" s="14"/>
      <c r="S64" s="14"/>
      <c r="T64" s="37"/>
      <c r="U64" s="13"/>
      <c r="V64" s="13"/>
      <c r="W64" s="13"/>
      <c r="X64" s="13"/>
      <c r="Y64" s="37"/>
      <c r="Z64" s="37"/>
      <c r="AA64" s="14"/>
      <c r="AB64" s="14"/>
      <c r="AC64" s="37"/>
      <c r="AD64" s="13"/>
      <c r="AE64" s="13"/>
      <c r="AF64" s="13"/>
      <c r="AG64" s="14"/>
      <c r="AH64" s="14"/>
      <c r="AI64" s="37"/>
      <c r="AJ64" s="37"/>
      <c r="AK64" s="13"/>
      <c r="AL64" s="13"/>
      <c r="AM64" s="14"/>
      <c r="AN64" s="14"/>
      <c r="AO64" s="37"/>
      <c r="AP64" s="14">
        <f>ActuarialTables!C64</f>
      </c>
    </row>
    <row x14ac:dyDescent="0.25" r="65" customHeight="1" ht="17.25">
      <c r="A65" s="37"/>
      <c r="B65" s="13"/>
      <c r="C65" s="13"/>
      <c r="D65" s="13"/>
      <c r="E65" s="13"/>
      <c r="F65" s="13"/>
      <c r="G65" s="13"/>
      <c r="H65" s="13"/>
      <c r="I65" s="37"/>
      <c r="J65" s="37"/>
      <c r="K65" s="14"/>
      <c r="L65" s="37"/>
      <c r="M65" s="37"/>
      <c r="N65" s="14"/>
      <c r="O65" s="37"/>
      <c r="P65" s="13"/>
      <c r="Q65" s="13"/>
      <c r="R65" s="14"/>
      <c r="S65" s="14"/>
      <c r="T65" s="37"/>
      <c r="U65" s="13"/>
      <c r="V65" s="13"/>
      <c r="W65" s="13"/>
      <c r="X65" s="13"/>
      <c r="Y65" s="37"/>
      <c r="Z65" s="37"/>
      <c r="AA65" s="14"/>
      <c r="AB65" s="14"/>
      <c r="AC65" s="37"/>
      <c r="AD65" s="13"/>
      <c r="AE65" s="13"/>
      <c r="AF65" s="13"/>
      <c r="AG65" s="14"/>
      <c r="AH65" s="14"/>
      <c r="AI65" s="37"/>
      <c r="AJ65" s="37"/>
      <c r="AK65" s="13"/>
      <c r="AL65" s="13"/>
      <c r="AM65" s="14"/>
      <c r="AN65" s="14"/>
      <c r="AO65" s="37"/>
      <c r="AP65" s="14">
        <f>ActuarialTables!C65</f>
      </c>
    </row>
    <row x14ac:dyDescent="0.25" r="66" customHeight="1" ht="17.25">
      <c r="A66" s="37"/>
      <c r="B66" s="13"/>
      <c r="C66" s="13"/>
      <c r="D66" s="13"/>
      <c r="E66" s="13"/>
      <c r="F66" s="13"/>
      <c r="G66" s="13"/>
      <c r="H66" s="13"/>
      <c r="I66" s="37"/>
      <c r="J66" s="37"/>
      <c r="K66" s="14"/>
      <c r="L66" s="37"/>
      <c r="M66" s="37"/>
      <c r="N66" s="14"/>
      <c r="O66" s="37"/>
      <c r="P66" s="13"/>
      <c r="Q66" s="13"/>
      <c r="R66" s="14"/>
      <c r="S66" s="14"/>
      <c r="T66" s="37"/>
      <c r="U66" s="13"/>
      <c r="V66" s="13"/>
      <c r="W66" s="13"/>
      <c r="X66" s="13"/>
      <c r="Y66" s="37"/>
      <c r="Z66" s="37"/>
      <c r="AA66" s="14"/>
      <c r="AB66" s="14"/>
      <c r="AC66" s="37"/>
      <c r="AD66" s="13"/>
      <c r="AE66" s="13"/>
      <c r="AF66" s="13"/>
      <c r="AG66" s="14"/>
      <c r="AH66" s="14"/>
      <c r="AI66" s="37"/>
      <c r="AJ66" s="37"/>
      <c r="AK66" s="13"/>
      <c r="AL66" s="13"/>
      <c r="AM66" s="14"/>
      <c r="AN66" s="14"/>
      <c r="AO66" s="37"/>
      <c r="AP66" s="14">
        <f>ActuarialTables!C66</f>
      </c>
    </row>
    <row x14ac:dyDescent="0.25" r="67" customHeight="1" ht="17.25">
      <c r="A67" s="37"/>
      <c r="B67" s="13"/>
      <c r="C67" s="13"/>
      <c r="D67" s="13"/>
      <c r="E67" s="13"/>
      <c r="F67" s="13"/>
      <c r="G67" s="13"/>
      <c r="H67" s="13"/>
      <c r="I67" s="37"/>
      <c r="J67" s="37"/>
      <c r="K67" s="14"/>
      <c r="L67" s="37"/>
      <c r="M67" s="37"/>
      <c r="N67" s="14"/>
      <c r="O67" s="37"/>
      <c r="P67" s="13"/>
      <c r="Q67" s="13"/>
      <c r="R67" s="14"/>
      <c r="S67" s="14"/>
      <c r="T67" s="37"/>
      <c r="U67" s="13"/>
      <c r="V67" s="13"/>
      <c r="W67" s="13"/>
      <c r="X67" s="13"/>
      <c r="Y67" s="37"/>
      <c r="Z67" s="37"/>
      <c r="AA67" s="14"/>
      <c r="AB67" s="14"/>
      <c r="AC67" s="37"/>
      <c r="AD67" s="13"/>
      <c r="AE67" s="13"/>
      <c r="AF67" s="13"/>
      <c r="AG67" s="14"/>
      <c r="AH67" s="14"/>
      <c r="AI67" s="37"/>
      <c r="AJ67" s="37"/>
      <c r="AK67" s="13"/>
      <c r="AL67" s="13"/>
      <c r="AM67" s="14"/>
      <c r="AN67" s="14"/>
      <c r="AO67" s="37"/>
      <c r="AP67" s="14">
        <f>ActuarialTables!C67</f>
      </c>
    </row>
    <row x14ac:dyDescent="0.25" r="68" customHeight="1" ht="17.25">
      <c r="A68" s="37"/>
      <c r="B68" s="13"/>
      <c r="C68" s="13"/>
      <c r="D68" s="13"/>
      <c r="E68" s="13"/>
      <c r="F68" s="13"/>
      <c r="G68" s="13"/>
      <c r="H68" s="13"/>
      <c r="I68" s="37"/>
      <c r="J68" s="37"/>
      <c r="K68" s="14"/>
      <c r="L68" s="37"/>
      <c r="M68" s="37"/>
      <c r="N68" s="14"/>
      <c r="O68" s="37"/>
      <c r="P68" s="13"/>
      <c r="Q68" s="13"/>
      <c r="R68" s="14"/>
      <c r="S68" s="14"/>
      <c r="T68" s="37"/>
      <c r="U68" s="13"/>
      <c r="V68" s="13"/>
      <c r="W68" s="13"/>
      <c r="X68" s="13"/>
      <c r="Y68" s="37"/>
      <c r="Z68" s="37"/>
      <c r="AA68" s="14"/>
      <c r="AB68" s="14"/>
      <c r="AC68" s="37"/>
      <c r="AD68" s="13"/>
      <c r="AE68" s="13"/>
      <c r="AF68" s="13"/>
      <c r="AG68" s="14"/>
      <c r="AH68" s="14"/>
      <c r="AI68" s="37"/>
      <c r="AJ68" s="37"/>
      <c r="AK68" s="13"/>
      <c r="AL68" s="13"/>
      <c r="AM68" s="14"/>
      <c r="AN68" s="14"/>
      <c r="AO68" s="37"/>
      <c r="AP68" s="14">
        <f>ActuarialTables!C68</f>
      </c>
    </row>
    <row x14ac:dyDescent="0.25" r="69" customHeight="1" ht="17.25">
      <c r="A69" s="37"/>
      <c r="B69" s="13"/>
      <c r="C69" s="13"/>
      <c r="D69" s="13"/>
      <c r="E69" s="13"/>
      <c r="F69" s="13"/>
      <c r="G69" s="13"/>
      <c r="H69" s="13"/>
      <c r="I69" s="37"/>
      <c r="J69" s="37"/>
      <c r="K69" s="14"/>
      <c r="L69" s="37"/>
      <c r="M69" s="37"/>
      <c r="N69" s="14"/>
      <c r="O69" s="37"/>
      <c r="P69" s="13"/>
      <c r="Q69" s="13"/>
      <c r="R69" s="14"/>
      <c r="S69" s="14"/>
      <c r="T69" s="37"/>
      <c r="U69" s="13"/>
      <c r="V69" s="13"/>
      <c r="W69" s="13"/>
      <c r="X69" s="13"/>
      <c r="Y69" s="37"/>
      <c r="Z69" s="37"/>
      <c r="AA69" s="14"/>
      <c r="AB69" s="14"/>
      <c r="AC69" s="37"/>
      <c r="AD69" s="13"/>
      <c r="AE69" s="13"/>
      <c r="AF69" s="13"/>
      <c r="AG69" s="14"/>
      <c r="AH69" s="14"/>
      <c r="AI69" s="37"/>
      <c r="AJ69" s="37"/>
      <c r="AK69" s="13"/>
      <c r="AL69" s="13"/>
      <c r="AM69" s="14"/>
      <c r="AN69" s="14"/>
      <c r="AO69" s="37"/>
      <c r="AP69" s="14">
        <f>ActuarialTables!C69</f>
      </c>
    </row>
    <row x14ac:dyDescent="0.25" r="70" customHeight="1" ht="17.25">
      <c r="A70" s="37"/>
      <c r="B70" s="13"/>
      <c r="C70" s="13"/>
      <c r="D70" s="13"/>
      <c r="E70" s="13"/>
      <c r="F70" s="13"/>
      <c r="G70" s="13"/>
      <c r="H70" s="13"/>
      <c r="I70" s="37"/>
      <c r="J70" s="37"/>
      <c r="K70" s="14"/>
      <c r="L70" s="37"/>
      <c r="M70" s="37"/>
      <c r="N70" s="14"/>
      <c r="O70" s="37"/>
      <c r="P70" s="13"/>
      <c r="Q70" s="13"/>
      <c r="R70" s="14"/>
      <c r="S70" s="14"/>
      <c r="T70" s="37"/>
      <c r="U70" s="13"/>
      <c r="V70" s="13"/>
      <c r="W70" s="13"/>
      <c r="X70" s="13"/>
      <c r="Y70" s="37"/>
      <c r="Z70" s="37"/>
      <c r="AA70" s="14"/>
      <c r="AB70" s="14"/>
      <c r="AC70" s="37"/>
      <c r="AD70" s="13"/>
      <c r="AE70" s="13"/>
      <c r="AF70" s="13"/>
      <c r="AG70" s="14"/>
      <c r="AH70" s="14"/>
      <c r="AI70" s="37"/>
      <c r="AJ70" s="37"/>
      <c r="AK70" s="13"/>
      <c r="AL70" s="13"/>
      <c r="AM70" s="14"/>
      <c r="AN70" s="14"/>
      <c r="AO70" s="37"/>
      <c r="AP70" s="14">
        <f>ActuarialTables!C70</f>
      </c>
    </row>
    <row x14ac:dyDescent="0.25" r="71" customHeight="1" ht="17.25">
      <c r="A71" s="37"/>
      <c r="B71" s="13"/>
      <c r="C71" s="13"/>
      <c r="D71" s="13"/>
      <c r="E71" s="13"/>
      <c r="F71" s="13"/>
      <c r="G71" s="13"/>
      <c r="H71" s="13"/>
      <c r="I71" s="37"/>
      <c r="J71" s="37"/>
      <c r="K71" s="14"/>
      <c r="L71" s="37"/>
      <c r="M71" s="37"/>
      <c r="N71" s="14"/>
      <c r="O71" s="37"/>
      <c r="P71" s="13"/>
      <c r="Q71" s="13"/>
      <c r="R71" s="14"/>
      <c r="S71" s="14"/>
      <c r="T71" s="37"/>
      <c r="U71" s="13"/>
      <c r="V71" s="13"/>
      <c r="W71" s="13"/>
      <c r="X71" s="13"/>
      <c r="Y71" s="37"/>
      <c r="Z71" s="37"/>
      <c r="AA71" s="14"/>
      <c r="AB71" s="14"/>
      <c r="AC71" s="37"/>
      <c r="AD71" s="13"/>
      <c r="AE71" s="13"/>
      <c r="AF71" s="13"/>
      <c r="AG71" s="14"/>
      <c r="AH71" s="14"/>
      <c r="AI71" s="37"/>
      <c r="AJ71" s="37"/>
      <c r="AK71" s="13"/>
      <c r="AL71" s="13"/>
      <c r="AM71" s="14"/>
      <c r="AN71" s="14"/>
      <c r="AO71" s="37"/>
      <c r="AP71" s="14">
        <f>ActuarialTables!C71</f>
      </c>
    </row>
    <row x14ac:dyDescent="0.25" r="72" customHeight="1" ht="17.25">
      <c r="A72" s="37"/>
      <c r="B72" s="13"/>
      <c r="C72" s="13"/>
      <c r="D72" s="13"/>
      <c r="E72" s="13"/>
      <c r="F72" s="13"/>
      <c r="G72" s="13"/>
      <c r="H72" s="13"/>
      <c r="I72" s="37"/>
      <c r="J72" s="37"/>
      <c r="K72" s="14"/>
      <c r="L72" s="37"/>
      <c r="M72" s="37"/>
      <c r="N72" s="14"/>
      <c r="O72" s="37"/>
      <c r="P72" s="13"/>
      <c r="Q72" s="13"/>
      <c r="R72" s="14"/>
      <c r="S72" s="14"/>
      <c r="T72" s="37"/>
      <c r="U72" s="13"/>
      <c r="V72" s="13"/>
      <c r="W72" s="13"/>
      <c r="X72" s="13"/>
      <c r="Y72" s="37"/>
      <c r="Z72" s="37"/>
      <c r="AA72" s="14"/>
      <c r="AB72" s="14"/>
      <c r="AC72" s="37"/>
      <c r="AD72" s="13"/>
      <c r="AE72" s="13"/>
      <c r="AF72" s="13"/>
      <c r="AG72" s="14"/>
      <c r="AH72" s="14"/>
      <c r="AI72" s="37"/>
      <c r="AJ72" s="37"/>
      <c r="AK72" s="13"/>
      <c r="AL72" s="13"/>
      <c r="AM72" s="14"/>
      <c r="AN72" s="14"/>
      <c r="AO72" s="37"/>
      <c r="AP72" s="14">
        <f>ActuarialTables!C72</f>
      </c>
    </row>
    <row x14ac:dyDescent="0.25" r="73" customHeight="1" ht="17.25">
      <c r="A73" s="37"/>
      <c r="B73" s="13"/>
      <c r="C73" s="13"/>
      <c r="D73" s="13"/>
      <c r="E73" s="13"/>
      <c r="F73" s="13"/>
      <c r="G73" s="13"/>
      <c r="H73" s="13"/>
      <c r="I73" s="37"/>
      <c r="J73" s="37"/>
      <c r="K73" s="14"/>
      <c r="L73" s="37"/>
      <c r="M73" s="37"/>
      <c r="N73" s="14"/>
      <c r="O73" s="37"/>
      <c r="P73" s="13"/>
      <c r="Q73" s="13"/>
      <c r="R73" s="14"/>
      <c r="S73" s="14"/>
      <c r="T73" s="37"/>
      <c r="U73" s="13"/>
      <c r="V73" s="13"/>
      <c r="W73" s="13"/>
      <c r="X73" s="13"/>
      <c r="Y73" s="37"/>
      <c r="Z73" s="37"/>
      <c r="AA73" s="14"/>
      <c r="AB73" s="14"/>
      <c r="AC73" s="37"/>
      <c r="AD73" s="13"/>
      <c r="AE73" s="13"/>
      <c r="AF73" s="13"/>
      <c r="AG73" s="14"/>
      <c r="AH73" s="14"/>
      <c r="AI73" s="37"/>
      <c r="AJ73" s="37"/>
      <c r="AK73" s="13"/>
      <c r="AL73" s="13"/>
      <c r="AM73" s="14"/>
      <c r="AN73" s="14"/>
      <c r="AO73" s="37"/>
      <c r="AP73" s="14">
        <f>ActuarialTables!C73</f>
      </c>
    </row>
    <row x14ac:dyDescent="0.25" r="74" customHeight="1" ht="17.25">
      <c r="A74" s="37"/>
      <c r="B74" s="13"/>
      <c r="C74" s="13"/>
      <c r="D74" s="13"/>
      <c r="E74" s="13"/>
      <c r="F74" s="13"/>
      <c r="G74" s="13"/>
      <c r="H74" s="13"/>
      <c r="I74" s="37"/>
      <c r="J74" s="37"/>
      <c r="K74" s="14"/>
      <c r="L74" s="37"/>
      <c r="M74" s="37"/>
      <c r="N74" s="14"/>
      <c r="O74" s="37"/>
      <c r="P74" s="13"/>
      <c r="Q74" s="13"/>
      <c r="R74" s="14"/>
      <c r="S74" s="14"/>
      <c r="T74" s="37"/>
      <c r="U74" s="13"/>
      <c r="V74" s="13"/>
      <c r="W74" s="13"/>
      <c r="X74" s="13"/>
      <c r="Y74" s="37"/>
      <c r="Z74" s="37"/>
      <c r="AA74" s="14"/>
      <c r="AB74" s="14"/>
      <c r="AC74" s="37"/>
      <c r="AD74" s="13"/>
      <c r="AE74" s="13"/>
      <c r="AF74" s="13"/>
      <c r="AG74" s="14"/>
      <c r="AH74" s="14"/>
      <c r="AI74" s="37"/>
      <c r="AJ74" s="37"/>
      <c r="AK74" s="13"/>
      <c r="AL74" s="13"/>
      <c r="AM74" s="14"/>
      <c r="AN74" s="14"/>
      <c r="AO74" s="37"/>
      <c r="AP74" s="14">
        <f>ActuarialTables!C74</f>
      </c>
    </row>
    <row x14ac:dyDescent="0.25" r="75" customHeight="1" ht="17.25">
      <c r="A75" s="37"/>
      <c r="B75" s="13"/>
      <c r="C75" s="13"/>
      <c r="D75" s="13"/>
      <c r="E75" s="13"/>
      <c r="F75" s="13"/>
      <c r="G75" s="13"/>
      <c r="H75" s="13"/>
      <c r="I75" s="37"/>
      <c r="J75" s="37"/>
      <c r="K75" s="14"/>
      <c r="L75" s="37"/>
      <c r="M75" s="37"/>
      <c r="N75" s="14"/>
      <c r="O75" s="37"/>
      <c r="P75" s="13"/>
      <c r="Q75" s="13"/>
      <c r="R75" s="14"/>
      <c r="S75" s="14"/>
      <c r="T75" s="37"/>
      <c r="U75" s="13"/>
      <c r="V75" s="13"/>
      <c r="W75" s="13"/>
      <c r="X75" s="13"/>
      <c r="Y75" s="37"/>
      <c r="Z75" s="37"/>
      <c r="AA75" s="14"/>
      <c r="AB75" s="14"/>
      <c r="AC75" s="37"/>
      <c r="AD75" s="13"/>
      <c r="AE75" s="13"/>
      <c r="AF75" s="13"/>
      <c r="AG75" s="14"/>
      <c r="AH75" s="14"/>
      <c r="AI75" s="37"/>
      <c r="AJ75" s="37"/>
      <c r="AK75" s="13"/>
      <c r="AL75" s="13"/>
      <c r="AM75" s="14"/>
      <c r="AN75" s="14"/>
      <c r="AO75" s="37"/>
      <c r="AP75" s="14">
        <f>ActuarialTables!C75</f>
      </c>
    </row>
    <row x14ac:dyDescent="0.25" r="76" customHeight="1" ht="17.25">
      <c r="A76" s="37"/>
      <c r="B76" s="13"/>
      <c r="C76" s="13"/>
      <c r="D76" s="13"/>
      <c r="E76" s="13"/>
      <c r="F76" s="13"/>
      <c r="G76" s="13"/>
      <c r="H76" s="13"/>
      <c r="I76" s="37"/>
      <c r="J76" s="37"/>
      <c r="K76" s="14"/>
      <c r="L76" s="37"/>
      <c r="M76" s="37"/>
      <c r="N76" s="14"/>
      <c r="O76" s="37"/>
      <c r="P76" s="13"/>
      <c r="Q76" s="13"/>
      <c r="R76" s="14"/>
      <c r="S76" s="14"/>
      <c r="T76" s="37"/>
      <c r="U76" s="13"/>
      <c r="V76" s="13"/>
      <c r="W76" s="13"/>
      <c r="X76" s="13"/>
      <c r="Y76" s="37"/>
      <c r="Z76" s="37"/>
      <c r="AA76" s="14"/>
      <c r="AB76" s="14"/>
      <c r="AC76" s="37"/>
      <c r="AD76" s="13"/>
      <c r="AE76" s="13"/>
      <c r="AF76" s="13"/>
      <c r="AG76" s="14"/>
      <c r="AH76" s="14"/>
      <c r="AI76" s="37"/>
      <c r="AJ76" s="37"/>
      <c r="AK76" s="13"/>
      <c r="AL76" s="13"/>
      <c r="AM76" s="14"/>
      <c r="AN76" s="14"/>
      <c r="AO76" s="37"/>
      <c r="AP76" s="14">
        <f>ActuarialTables!C76</f>
      </c>
    </row>
    <row x14ac:dyDescent="0.25" r="77" customHeight="1" ht="17.25">
      <c r="A77" s="37"/>
      <c r="B77" s="13"/>
      <c r="C77" s="13"/>
      <c r="D77" s="13"/>
      <c r="E77" s="13"/>
      <c r="F77" s="13"/>
      <c r="G77" s="13"/>
      <c r="H77" s="13"/>
      <c r="I77" s="37"/>
      <c r="J77" s="37"/>
      <c r="K77" s="14"/>
      <c r="L77" s="37"/>
      <c r="M77" s="37"/>
      <c r="N77" s="14"/>
      <c r="O77" s="37"/>
      <c r="P77" s="13"/>
      <c r="Q77" s="13"/>
      <c r="R77" s="14"/>
      <c r="S77" s="14"/>
      <c r="T77" s="37"/>
      <c r="U77" s="13"/>
      <c r="V77" s="13"/>
      <c r="W77" s="13"/>
      <c r="X77" s="13"/>
      <c r="Y77" s="37"/>
      <c r="Z77" s="37"/>
      <c r="AA77" s="14"/>
      <c r="AB77" s="14"/>
      <c r="AC77" s="37"/>
      <c r="AD77" s="13"/>
      <c r="AE77" s="13"/>
      <c r="AF77" s="13"/>
      <c r="AG77" s="14"/>
      <c r="AH77" s="14"/>
      <c r="AI77" s="37"/>
      <c r="AJ77" s="37"/>
      <c r="AK77" s="13"/>
      <c r="AL77" s="13"/>
      <c r="AM77" s="14"/>
      <c r="AN77" s="14"/>
      <c r="AO77" s="37"/>
      <c r="AP77" s="14">
        <f>ActuarialTables!C77</f>
      </c>
    </row>
    <row x14ac:dyDescent="0.25" r="78" customHeight="1" ht="17.25">
      <c r="A78" s="37"/>
      <c r="B78" s="13"/>
      <c r="C78" s="13"/>
      <c r="D78" s="13"/>
      <c r="E78" s="13"/>
      <c r="F78" s="13"/>
      <c r="G78" s="13"/>
      <c r="H78" s="13"/>
      <c r="I78" s="37"/>
      <c r="J78" s="37"/>
      <c r="K78" s="14"/>
      <c r="L78" s="37"/>
      <c r="M78" s="37"/>
      <c r="N78" s="14"/>
      <c r="O78" s="37"/>
      <c r="P78" s="13"/>
      <c r="Q78" s="13"/>
      <c r="R78" s="14"/>
      <c r="S78" s="14"/>
      <c r="T78" s="37"/>
      <c r="U78" s="13"/>
      <c r="V78" s="13"/>
      <c r="W78" s="13"/>
      <c r="X78" s="13"/>
      <c r="Y78" s="37"/>
      <c r="Z78" s="37"/>
      <c r="AA78" s="14"/>
      <c r="AB78" s="14"/>
      <c r="AC78" s="37"/>
      <c r="AD78" s="13"/>
      <c r="AE78" s="13"/>
      <c r="AF78" s="13"/>
      <c r="AG78" s="14"/>
      <c r="AH78" s="14"/>
      <c r="AI78" s="37"/>
      <c r="AJ78" s="37"/>
      <c r="AK78" s="13"/>
      <c r="AL78" s="13"/>
      <c r="AM78" s="14"/>
      <c r="AN78" s="14"/>
      <c r="AO78" s="37"/>
      <c r="AP78" s="14">
        <f>ActuarialTables!C78</f>
      </c>
    </row>
    <row x14ac:dyDescent="0.25" r="79" customHeight="1" ht="17.25">
      <c r="A79" s="37"/>
      <c r="B79" s="13"/>
      <c r="C79" s="13"/>
      <c r="D79" s="13"/>
      <c r="E79" s="13"/>
      <c r="F79" s="13"/>
      <c r="G79" s="13"/>
      <c r="H79" s="13"/>
      <c r="I79" s="37"/>
      <c r="J79" s="37"/>
      <c r="K79" s="14"/>
      <c r="L79" s="37"/>
      <c r="M79" s="37"/>
      <c r="N79" s="14"/>
      <c r="O79" s="37"/>
      <c r="P79" s="13"/>
      <c r="Q79" s="13"/>
      <c r="R79" s="14"/>
      <c r="S79" s="14"/>
      <c r="T79" s="37"/>
      <c r="U79" s="13"/>
      <c r="V79" s="13"/>
      <c r="W79" s="13"/>
      <c r="X79" s="13"/>
      <c r="Y79" s="37"/>
      <c r="Z79" s="37"/>
      <c r="AA79" s="14"/>
      <c r="AB79" s="14"/>
      <c r="AC79" s="37"/>
      <c r="AD79" s="13"/>
      <c r="AE79" s="13"/>
      <c r="AF79" s="13"/>
      <c r="AG79" s="14"/>
      <c r="AH79" s="14"/>
      <c r="AI79" s="37"/>
      <c r="AJ79" s="37"/>
      <c r="AK79" s="13"/>
      <c r="AL79" s="13"/>
      <c r="AM79" s="14"/>
      <c r="AN79" s="14"/>
      <c r="AO79" s="37"/>
      <c r="AP79" s="14">
        <f>ActuarialTables!C79</f>
      </c>
    </row>
    <row x14ac:dyDescent="0.25" r="80" customHeight="1" ht="17.25">
      <c r="A80" s="37"/>
      <c r="B80" s="13"/>
      <c r="C80" s="13"/>
      <c r="D80" s="13"/>
      <c r="E80" s="13"/>
      <c r="F80" s="13"/>
      <c r="G80" s="13"/>
      <c r="H80" s="13"/>
      <c r="I80" s="37"/>
      <c r="J80" s="37"/>
      <c r="K80" s="14"/>
      <c r="L80" s="37"/>
      <c r="M80" s="37"/>
      <c r="N80" s="14"/>
      <c r="O80" s="37"/>
      <c r="P80" s="13"/>
      <c r="Q80" s="13"/>
      <c r="R80" s="14"/>
      <c r="S80" s="14"/>
      <c r="T80" s="37"/>
      <c r="U80" s="13"/>
      <c r="V80" s="13"/>
      <c r="W80" s="13"/>
      <c r="X80" s="13"/>
      <c r="Y80" s="37"/>
      <c r="Z80" s="37"/>
      <c r="AA80" s="14"/>
      <c r="AB80" s="14"/>
      <c r="AC80" s="37"/>
      <c r="AD80" s="13"/>
      <c r="AE80" s="13"/>
      <c r="AF80" s="13"/>
      <c r="AG80" s="14"/>
      <c r="AH80" s="14"/>
      <c r="AI80" s="37"/>
      <c r="AJ80" s="37"/>
      <c r="AK80" s="13"/>
      <c r="AL80" s="13"/>
      <c r="AM80" s="14"/>
      <c r="AN80" s="14"/>
      <c r="AO80" s="37"/>
      <c r="AP80" s="14">
        <f>ActuarialTables!C80</f>
      </c>
    </row>
    <row x14ac:dyDescent="0.25" r="81" customHeight="1" ht="17.25">
      <c r="A81" s="37"/>
      <c r="B81" s="13"/>
      <c r="C81" s="13"/>
      <c r="D81" s="13"/>
      <c r="E81" s="13"/>
      <c r="F81" s="13"/>
      <c r="G81" s="13"/>
      <c r="H81" s="13"/>
      <c r="I81" s="37"/>
      <c r="J81" s="37"/>
      <c r="K81" s="14"/>
      <c r="L81" s="37"/>
      <c r="M81" s="37"/>
      <c r="N81" s="14"/>
      <c r="O81" s="37"/>
      <c r="P81" s="13"/>
      <c r="Q81" s="13"/>
      <c r="R81" s="14"/>
      <c r="S81" s="14"/>
      <c r="T81" s="37"/>
      <c r="U81" s="13"/>
      <c r="V81" s="13"/>
      <c r="W81" s="13"/>
      <c r="X81" s="13"/>
      <c r="Y81" s="37"/>
      <c r="Z81" s="37"/>
      <c r="AA81" s="14"/>
      <c r="AB81" s="14"/>
      <c r="AC81" s="37"/>
      <c r="AD81" s="13"/>
      <c r="AE81" s="13"/>
      <c r="AF81" s="13"/>
      <c r="AG81" s="14"/>
      <c r="AH81" s="14"/>
      <c r="AI81" s="37"/>
      <c r="AJ81" s="37"/>
      <c r="AK81" s="13"/>
      <c r="AL81" s="13"/>
      <c r="AM81" s="14"/>
      <c r="AN81" s="14"/>
      <c r="AO81" s="37"/>
      <c r="AP81" s="14">
        <f>ActuarialTables!C81</f>
      </c>
    </row>
    <row x14ac:dyDescent="0.25" r="82" customHeight="1" ht="17.25">
      <c r="A82" s="37"/>
      <c r="B82" s="13"/>
      <c r="C82" s="13"/>
      <c r="D82" s="13"/>
      <c r="E82" s="13"/>
      <c r="F82" s="13"/>
      <c r="G82" s="13"/>
      <c r="H82" s="13"/>
      <c r="I82" s="37"/>
      <c r="J82" s="37"/>
      <c r="K82" s="14"/>
      <c r="L82" s="37"/>
      <c r="M82" s="37"/>
      <c r="N82" s="14"/>
      <c r="O82" s="37"/>
      <c r="P82" s="13"/>
      <c r="Q82" s="13"/>
      <c r="R82" s="14"/>
      <c r="S82" s="14"/>
      <c r="T82" s="37"/>
      <c r="U82" s="13"/>
      <c r="V82" s="13"/>
      <c r="W82" s="13"/>
      <c r="X82" s="13"/>
      <c r="Y82" s="37"/>
      <c r="Z82" s="37"/>
      <c r="AA82" s="14"/>
      <c r="AB82" s="14"/>
      <c r="AC82" s="37"/>
      <c r="AD82" s="13"/>
      <c r="AE82" s="13"/>
      <c r="AF82" s="13"/>
      <c r="AG82" s="14"/>
      <c r="AH82" s="14"/>
      <c r="AI82" s="37"/>
      <c r="AJ82" s="37"/>
      <c r="AK82" s="13"/>
      <c r="AL82" s="13"/>
      <c r="AM82" s="14"/>
      <c r="AN82" s="14"/>
      <c r="AO82" s="37"/>
      <c r="AP82" s="14">
        <f>ActuarialTables!C82</f>
      </c>
    </row>
    <row x14ac:dyDescent="0.25" r="83" customHeight="1" ht="17.25">
      <c r="A83" s="37"/>
      <c r="B83" s="13"/>
      <c r="C83" s="13"/>
      <c r="D83" s="13"/>
      <c r="E83" s="13"/>
      <c r="F83" s="13"/>
      <c r="G83" s="13"/>
      <c r="H83" s="13"/>
      <c r="I83" s="37"/>
      <c r="J83" s="37"/>
      <c r="K83" s="14"/>
      <c r="L83" s="37"/>
      <c r="M83" s="37"/>
      <c r="N83" s="14"/>
      <c r="O83" s="37"/>
      <c r="P83" s="13"/>
      <c r="Q83" s="13"/>
      <c r="R83" s="14"/>
      <c r="S83" s="14"/>
      <c r="T83" s="37"/>
      <c r="U83" s="13"/>
      <c r="V83" s="13"/>
      <c r="W83" s="13"/>
      <c r="X83" s="13"/>
      <c r="Y83" s="37"/>
      <c r="Z83" s="37"/>
      <c r="AA83" s="14"/>
      <c r="AB83" s="14"/>
      <c r="AC83" s="37"/>
      <c r="AD83" s="13"/>
      <c r="AE83" s="13"/>
      <c r="AF83" s="13"/>
      <c r="AG83" s="14"/>
      <c r="AH83" s="14"/>
      <c r="AI83" s="37"/>
      <c r="AJ83" s="37"/>
      <c r="AK83" s="13"/>
      <c r="AL83" s="13"/>
      <c r="AM83" s="14"/>
      <c r="AN83" s="14"/>
      <c r="AO83" s="37"/>
      <c r="AP83" s="14">
        <f>ActuarialTables!C83</f>
      </c>
    </row>
    <row x14ac:dyDescent="0.25" r="84" customHeight="1" ht="17.25">
      <c r="A84" s="37"/>
      <c r="B84" s="13"/>
      <c r="C84" s="13"/>
      <c r="D84" s="13"/>
      <c r="E84" s="13"/>
      <c r="F84" s="13"/>
      <c r="G84" s="13"/>
      <c r="H84" s="13"/>
      <c r="I84" s="37"/>
      <c r="J84" s="37"/>
      <c r="K84" s="14"/>
      <c r="L84" s="37"/>
      <c r="M84" s="37"/>
      <c r="N84" s="14"/>
      <c r="O84" s="37"/>
      <c r="P84" s="13"/>
      <c r="Q84" s="13"/>
      <c r="R84" s="14"/>
      <c r="S84" s="14"/>
      <c r="T84" s="37"/>
      <c r="U84" s="13"/>
      <c r="V84" s="13"/>
      <c r="W84" s="13"/>
      <c r="X84" s="13"/>
      <c r="Y84" s="37"/>
      <c r="Z84" s="37"/>
      <c r="AA84" s="14"/>
      <c r="AB84" s="14"/>
      <c r="AC84" s="37"/>
      <c r="AD84" s="13"/>
      <c r="AE84" s="13"/>
      <c r="AF84" s="13"/>
      <c r="AG84" s="14"/>
      <c r="AH84" s="14"/>
      <c r="AI84" s="37"/>
      <c r="AJ84" s="37"/>
      <c r="AK84" s="13"/>
      <c r="AL84" s="13"/>
      <c r="AM84" s="14"/>
      <c r="AN84" s="14"/>
      <c r="AO84" s="37"/>
      <c r="AP84" s="13">
        <f>ActuarialTables!C84</f>
      </c>
    </row>
    <row x14ac:dyDescent="0.25" r="85" customHeight="1" ht="17.25">
      <c r="A85" s="37"/>
      <c r="B85" s="13"/>
      <c r="C85" s="13"/>
      <c r="D85" s="13"/>
      <c r="E85" s="13"/>
      <c r="F85" s="13"/>
      <c r="G85" s="13"/>
      <c r="H85" s="13"/>
      <c r="I85" s="37"/>
      <c r="J85" s="37"/>
      <c r="K85" s="14"/>
      <c r="L85" s="37"/>
      <c r="M85" s="37"/>
      <c r="N85" s="14"/>
      <c r="O85" s="37"/>
      <c r="P85" s="13"/>
      <c r="Q85" s="13"/>
      <c r="R85" s="14"/>
      <c r="S85" s="14"/>
      <c r="T85" s="37"/>
      <c r="U85" s="13"/>
      <c r="V85" s="13"/>
      <c r="W85" s="13"/>
      <c r="X85" s="13"/>
      <c r="Y85" s="37"/>
      <c r="Z85" s="37"/>
      <c r="AA85" s="14"/>
      <c r="AB85" s="14"/>
      <c r="AC85" s="37"/>
      <c r="AD85" s="13"/>
      <c r="AE85" s="13"/>
      <c r="AF85" s="13"/>
      <c r="AG85" s="14"/>
      <c r="AH85" s="14"/>
      <c r="AI85" s="37"/>
      <c r="AJ85" s="37"/>
      <c r="AK85" s="13"/>
      <c r="AL85" s="13"/>
      <c r="AM85" s="14"/>
      <c r="AN85" s="14"/>
      <c r="AO85" s="37"/>
      <c r="AP85" s="13">
        <f>ActuarialTables!C85</f>
      </c>
    </row>
    <row x14ac:dyDescent="0.25" r="86" customHeight="1" ht="17.25">
      <c r="A86" s="37"/>
      <c r="B86" s="13"/>
      <c r="C86" s="13"/>
      <c r="D86" s="13"/>
      <c r="E86" s="13"/>
      <c r="F86" s="13"/>
      <c r="G86" s="13"/>
      <c r="H86" s="13"/>
      <c r="I86" s="37"/>
      <c r="J86" s="37"/>
      <c r="K86" s="14"/>
      <c r="L86" s="37"/>
      <c r="M86" s="37"/>
      <c r="N86" s="14"/>
      <c r="O86" s="37"/>
      <c r="P86" s="13"/>
      <c r="Q86" s="13"/>
      <c r="R86" s="14"/>
      <c r="S86" s="14"/>
      <c r="T86" s="37"/>
      <c r="U86" s="13"/>
      <c r="V86" s="13"/>
      <c r="W86" s="13"/>
      <c r="X86" s="13"/>
      <c r="Y86" s="37"/>
      <c r="Z86" s="37"/>
      <c r="AA86" s="14"/>
      <c r="AB86" s="14"/>
      <c r="AC86" s="37"/>
      <c r="AD86" s="13"/>
      <c r="AE86" s="13"/>
      <c r="AF86" s="13"/>
      <c r="AG86" s="14"/>
      <c r="AH86" s="14"/>
      <c r="AI86" s="37"/>
      <c r="AJ86" s="37"/>
      <c r="AK86" s="13"/>
      <c r="AL86" s="13"/>
      <c r="AM86" s="14"/>
      <c r="AN86" s="14"/>
      <c r="AO86" s="37"/>
      <c r="AP86" s="13">
        <f>ActuarialTables!C86</f>
      </c>
    </row>
    <row x14ac:dyDescent="0.25" r="87" customHeight="1" ht="17.25">
      <c r="A87" s="37"/>
      <c r="B87" s="13"/>
      <c r="C87" s="13"/>
      <c r="D87" s="13"/>
      <c r="E87" s="13"/>
      <c r="F87" s="13"/>
      <c r="G87" s="13"/>
      <c r="H87" s="13"/>
      <c r="I87" s="37"/>
      <c r="J87" s="37"/>
      <c r="K87" s="14"/>
      <c r="L87" s="37"/>
      <c r="M87" s="37"/>
      <c r="N87" s="14"/>
      <c r="O87" s="37"/>
      <c r="P87" s="13"/>
      <c r="Q87" s="13"/>
      <c r="R87" s="14"/>
      <c r="S87" s="14"/>
      <c r="T87" s="37"/>
      <c r="U87" s="13"/>
      <c r="V87" s="13"/>
      <c r="W87" s="13"/>
      <c r="X87" s="13"/>
      <c r="Y87" s="37"/>
      <c r="Z87" s="37"/>
      <c r="AA87" s="14"/>
      <c r="AB87" s="14"/>
      <c r="AC87" s="37"/>
      <c r="AD87" s="13"/>
      <c r="AE87" s="13"/>
      <c r="AF87" s="13"/>
      <c r="AG87" s="14"/>
      <c r="AH87" s="14"/>
      <c r="AI87" s="37"/>
      <c r="AJ87" s="37"/>
      <c r="AK87" s="13"/>
      <c r="AL87" s="13"/>
      <c r="AM87" s="14"/>
      <c r="AN87" s="14"/>
      <c r="AO87" s="37"/>
      <c r="AP87" s="13">
        <f>ActuarialTables!C87</f>
      </c>
    </row>
    <row x14ac:dyDescent="0.25" r="88" customHeight="1" ht="17.25">
      <c r="A88" s="37"/>
      <c r="B88" s="13"/>
      <c r="C88" s="13"/>
      <c r="D88" s="13"/>
      <c r="E88" s="13"/>
      <c r="F88" s="13"/>
      <c r="G88" s="13"/>
      <c r="H88" s="13"/>
      <c r="I88" s="37"/>
      <c r="J88" s="37"/>
      <c r="K88" s="14"/>
      <c r="L88" s="37"/>
      <c r="M88" s="37"/>
      <c r="N88" s="14"/>
      <c r="O88" s="37"/>
      <c r="P88" s="13"/>
      <c r="Q88" s="13"/>
      <c r="R88" s="14"/>
      <c r="S88" s="14"/>
      <c r="T88" s="37"/>
      <c r="U88" s="13"/>
      <c r="V88" s="13"/>
      <c r="W88" s="13"/>
      <c r="X88" s="13"/>
      <c r="Y88" s="37"/>
      <c r="Z88" s="37"/>
      <c r="AA88" s="14"/>
      <c r="AB88" s="14"/>
      <c r="AC88" s="37"/>
      <c r="AD88" s="13"/>
      <c r="AE88" s="13"/>
      <c r="AF88" s="13"/>
      <c r="AG88" s="14"/>
      <c r="AH88" s="14"/>
      <c r="AI88" s="37"/>
      <c r="AJ88" s="37"/>
      <c r="AK88" s="13"/>
      <c r="AL88" s="13"/>
      <c r="AM88" s="14"/>
      <c r="AN88" s="14"/>
      <c r="AO88" s="37"/>
      <c r="AP88" s="13">
        <f>ActuarialTables!C88</f>
      </c>
    </row>
    <row x14ac:dyDescent="0.25" r="89" customHeight="1" ht="17.25">
      <c r="A89" s="37"/>
      <c r="B89" s="13"/>
      <c r="C89" s="13"/>
      <c r="D89" s="13"/>
      <c r="E89" s="13"/>
      <c r="F89" s="13"/>
      <c r="G89" s="13"/>
      <c r="H89" s="13"/>
      <c r="I89" s="37"/>
      <c r="J89" s="37"/>
      <c r="K89" s="14"/>
      <c r="L89" s="37"/>
      <c r="M89" s="37"/>
      <c r="N89" s="14"/>
      <c r="O89" s="37"/>
      <c r="P89" s="13"/>
      <c r="Q89" s="13"/>
      <c r="R89" s="14"/>
      <c r="S89" s="14"/>
      <c r="T89" s="37"/>
      <c r="U89" s="13"/>
      <c r="V89" s="13"/>
      <c r="W89" s="13"/>
      <c r="X89" s="13"/>
      <c r="Y89" s="37"/>
      <c r="Z89" s="37"/>
      <c r="AA89" s="14"/>
      <c r="AB89" s="14"/>
      <c r="AC89" s="37"/>
      <c r="AD89" s="13"/>
      <c r="AE89" s="13"/>
      <c r="AF89" s="13"/>
      <c r="AG89" s="14"/>
      <c r="AH89" s="14"/>
      <c r="AI89" s="37"/>
      <c r="AJ89" s="37"/>
      <c r="AK89" s="13"/>
      <c r="AL89" s="13"/>
      <c r="AM89" s="14"/>
      <c r="AN89" s="14"/>
      <c r="AO89" s="37"/>
      <c r="AP89" s="13">
        <f>ActuarialTables!C89</f>
      </c>
    </row>
    <row x14ac:dyDescent="0.25" r="90" customHeight="1" ht="17.25">
      <c r="A90" s="37"/>
      <c r="B90" s="13"/>
      <c r="C90" s="13"/>
      <c r="D90" s="13"/>
      <c r="E90" s="13"/>
      <c r="F90" s="13"/>
      <c r="G90" s="13"/>
      <c r="H90" s="13"/>
      <c r="I90" s="37"/>
      <c r="J90" s="37"/>
      <c r="K90" s="14"/>
      <c r="L90" s="37"/>
      <c r="M90" s="37"/>
      <c r="N90" s="14"/>
      <c r="O90" s="37"/>
      <c r="P90" s="13"/>
      <c r="Q90" s="13"/>
      <c r="R90" s="14"/>
      <c r="S90" s="14"/>
      <c r="T90" s="37"/>
      <c r="U90" s="13"/>
      <c r="V90" s="13"/>
      <c r="W90" s="13"/>
      <c r="X90" s="13"/>
      <c r="Y90" s="37"/>
      <c r="Z90" s="37"/>
      <c r="AA90" s="14"/>
      <c r="AB90" s="14"/>
      <c r="AC90" s="37"/>
      <c r="AD90" s="13"/>
      <c r="AE90" s="13"/>
      <c r="AF90" s="13"/>
      <c r="AG90" s="14"/>
      <c r="AH90" s="14"/>
      <c r="AI90" s="37"/>
      <c r="AJ90" s="37"/>
      <c r="AK90" s="13"/>
      <c r="AL90" s="13"/>
      <c r="AM90" s="14"/>
      <c r="AN90" s="14"/>
      <c r="AO90" s="37"/>
      <c r="AP90" s="13">
        <f>ActuarialTables!C90</f>
      </c>
    </row>
    <row x14ac:dyDescent="0.25" r="91" customHeight="1" ht="17.25">
      <c r="A91" s="37"/>
      <c r="B91" s="13"/>
      <c r="C91" s="13"/>
      <c r="D91" s="13"/>
      <c r="E91" s="13"/>
      <c r="F91" s="13"/>
      <c r="G91" s="13"/>
      <c r="H91" s="13"/>
      <c r="I91" s="37"/>
      <c r="J91" s="37"/>
      <c r="K91" s="14"/>
      <c r="L91" s="37"/>
      <c r="M91" s="37"/>
      <c r="N91" s="14"/>
      <c r="O91" s="37"/>
      <c r="P91" s="13"/>
      <c r="Q91" s="13"/>
      <c r="R91" s="14"/>
      <c r="S91" s="14"/>
      <c r="T91" s="37"/>
      <c r="U91" s="13"/>
      <c r="V91" s="13"/>
      <c r="W91" s="13"/>
      <c r="X91" s="13"/>
      <c r="Y91" s="37"/>
      <c r="Z91" s="37"/>
      <c r="AA91" s="14"/>
      <c r="AB91" s="14"/>
      <c r="AC91" s="37"/>
      <c r="AD91" s="13"/>
      <c r="AE91" s="13"/>
      <c r="AF91" s="13"/>
      <c r="AG91" s="14"/>
      <c r="AH91" s="14"/>
      <c r="AI91" s="37"/>
      <c r="AJ91" s="37"/>
      <c r="AK91" s="13"/>
      <c r="AL91" s="13"/>
      <c r="AM91" s="14"/>
      <c r="AN91" s="14"/>
      <c r="AO91" s="37"/>
      <c r="AP91" s="13">
        <f>ActuarialTables!C91</f>
      </c>
    </row>
    <row x14ac:dyDescent="0.25" r="92" customHeight="1" ht="17.25">
      <c r="A92" s="37"/>
      <c r="B92" s="13"/>
      <c r="C92" s="13"/>
      <c r="D92" s="13"/>
      <c r="E92" s="13"/>
      <c r="F92" s="13"/>
      <c r="G92" s="13"/>
      <c r="H92" s="13"/>
      <c r="I92" s="37"/>
      <c r="J92" s="37"/>
      <c r="K92" s="14"/>
      <c r="L92" s="37"/>
      <c r="M92" s="37"/>
      <c r="N92" s="14"/>
      <c r="O92" s="37"/>
      <c r="P92" s="13"/>
      <c r="Q92" s="13"/>
      <c r="R92" s="14"/>
      <c r="S92" s="14"/>
      <c r="T92" s="37"/>
      <c r="U92" s="13"/>
      <c r="V92" s="13"/>
      <c r="W92" s="13"/>
      <c r="X92" s="13"/>
      <c r="Y92" s="37"/>
      <c r="Z92" s="37"/>
      <c r="AA92" s="14"/>
      <c r="AB92" s="14"/>
      <c r="AC92" s="37"/>
      <c r="AD92" s="13"/>
      <c r="AE92" s="13"/>
      <c r="AF92" s="13"/>
      <c r="AG92" s="14"/>
      <c r="AH92" s="14"/>
      <c r="AI92" s="37"/>
      <c r="AJ92" s="37"/>
      <c r="AK92" s="13"/>
      <c r="AL92" s="13"/>
      <c r="AM92" s="14"/>
      <c r="AN92" s="14"/>
      <c r="AO92" s="37"/>
      <c r="AP92" s="13">
        <f>ActuarialTables!C92</f>
      </c>
    </row>
    <row x14ac:dyDescent="0.25" r="93" customHeight="1" ht="17.25">
      <c r="A93" s="37"/>
      <c r="B93" s="13"/>
      <c r="C93" s="13"/>
      <c r="D93" s="13"/>
      <c r="E93" s="13"/>
      <c r="F93" s="13"/>
      <c r="G93" s="13"/>
      <c r="H93" s="13"/>
      <c r="I93" s="37"/>
      <c r="J93" s="37"/>
      <c r="K93" s="14"/>
      <c r="L93" s="37"/>
      <c r="M93" s="37"/>
      <c r="N93" s="14"/>
      <c r="O93" s="37"/>
      <c r="P93" s="13"/>
      <c r="Q93" s="13"/>
      <c r="R93" s="14"/>
      <c r="S93" s="14"/>
      <c r="T93" s="37"/>
      <c r="U93" s="13"/>
      <c r="V93" s="13"/>
      <c r="W93" s="13"/>
      <c r="X93" s="13"/>
      <c r="Y93" s="37"/>
      <c r="Z93" s="37"/>
      <c r="AA93" s="14"/>
      <c r="AB93" s="14"/>
      <c r="AC93" s="37"/>
      <c r="AD93" s="13"/>
      <c r="AE93" s="13"/>
      <c r="AF93" s="13"/>
      <c r="AG93" s="14"/>
      <c r="AH93" s="14"/>
      <c r="AI93" s="37"/>
      <c r="AJ93" s="37"/>
      <c r="AK93" s="13"/>
      <c r="AL93" s="13"/>
      <c r="AM93" s="14"/>
      <c r="AN93" s="14"/>
      <c r="AO93" s="37"/>
      <c r="AP93" s="13">
        <f>ActuarialTables!C93</f>
      </c>
    </row>
    <row x14ac:dyDescent="0.25" r="94" customHeight="1" ht="17.25">
      <c r="A94" s="37"/>
      <c r="B94" s="13"/>
      <c r="C94" s="13"/>
      <c r="D94" s="13"/>
      <c r="E94" s="13"/>
      <c r="F94" s="13"/>
      <c r="G94" s="13"/>
      <c r="H94" s="13"/>
      <c r="I94" s="37"/>
      <c r="J94" s="37"/>
      <c r="K94" s="14"/>
      <c r="L94" s="37"/>
      <c r="M94" s="37"/>
      <c r="N94" s="14"/>
      <c r="O94" s="37"/>
      <c r="P94" s="13"/>
      <c r="Q94" s="13"/>
      <c r="R94" s="14"/>
      <c r="S94" s="14"/>
      <c r="T94" s="37"/>
      <c r="U94" s="13"/>
      <c r="V94" s="13"/>
      <c r="W94" s="13"/>
      <c r="X94" s="13"/>
      <c r="Y94" s="37"/>
      <c r="Z94" s="37"/>
      <c r="AA94" s="14"/>
      <c r="AB94" s="14"/>
      <c r="AC94" s="37"/>
      <c r="AD94" s="13"/>
      <c r="AE94" s="13"/>
      <c r="AF94" s="13"/>
      <c r="AG94" s="14"/>
      <c r="AH94" s="14"/>
      <c r="AI94" s="37"/>
      <c r="AJ94" s="37"/>
      <c r="AK94" s="13"/>
      <c r="AL94" s="13"/>
      <c r="AM94" s="14"/>
      <c r="AN94" s="14"/>
      <c r="AO94" s="37"/>
      <c r="AP94" s="13">
        <f>ActuarialTables!C94</f>
      </c>
    </row>
    <row x14ac:dyDescent="0.25" r="95" customHeight="1" ht="17.25">
      <c r="A95" s="37"/>
      <c r="B95" s="13"/>
      <c r="C95" s="13"/>
      <c r="D95" s="13"/>
      <c r="E95" s="13"/>
      <c r="F95" s="13"/>
      <c r="G95" s="13"/>
      <c r="H95" s="13"/>
      <c r="I95" s="37"/>
      <c r="J95" s="37"/>
      <c r="K95" s="14"/>
      <c r="L95" s="37"/>
      <c r="M95" s="37"/>
      <c r="N95" s="14"/>
      <c r="O95" s="37"/>
      <c r="P95" s="13"/>
      <c r="Q95" s="13"/>
      <c r="R95" s="14"/>
      <c r="S95" s="14"/>
      <c r="T95" s="37"/>
      <c r="U95" s="13"/>
      <c r="V95" s="13"/>
      <c r="W95" s="13"/>
      <c r="X95" s="13"/>
      <c r="Y95" s="37"/>
      <c r="Z95" s="37"/>
      <c r="AA95" s="14"/>
      <c r="AB95" s="14"/>
      <c r="AC95" s="37"/>
      <c r="AD95" s="13"/>
      <c r="AE95" s="13"/>
      <c r="AF95" s="13"/>
      <c r="AG95" s="14"/>
      <c r="AH95" s="14"/>
      <c r="AI95" s="37"/>
      <c r="AJ95" s="37"/>
      <c r="AK95" s="13"/>
      <c r="AL95" s="13"/>
      <c r="AM95" s="14"/>
      <c r="AN95" s="14"/>
      <c r="AO95" s="37"/>
      <c r="AP95" s="13">
        <f>ActuarialTables!C95</f>
      </c>
    </row>
    <row x14ac:dyDescent="0.25" r="96" customHeight="1" ht="17.25">
      <c r="A96" s="37"/>
      <c r="B96" s="13"/>
      <c r="C96" s="13"/>
      <c r="D96" s="13"/>
      <c r="E96" s="13"/>
      <c r="F96" s="13"/>
      <c r="G96" s="13"/>
      <c r="H96" s="13"/>
      <c r="I96" s="37"/>
      <c r="J96" s="37"/>
      <c r="K96" s="14"/>
      <c r="L96" s="37"/>
      <c r="M96" s="37"/>
      <c r="N96" s="14"/>
      <c r="O96" s="37"/>
      <c r="P96" s="13"/>
      <c r="Q96" s="13"/>
      <c r="R96" s="14"/>
      <c r="S96" s="14"/>
      <c r="T96" s="37"/>
      <c r="U96" s="13"/>
      <c r="V96" s="13"/>
      <c r="W96" s="13"/>
      <c r="X96" s="13"/>
      <c r="Y96" s="37"/>
      <c r="Z96" s="37"/>
      <c r="AA96" s="14"/>
      <c r="AB96" s="14"/>
      <c r="AC96" s="37"/>
      <c r="AD96" s="13"/>
      <c r="AE96" s="13"/>
      <c r="AF96" s="13"/>
      <c r="AG96" s="14"/>
      <c r="AH96" s="14"/>
      <c r="AI96" s="37"/>
      <c r="AJ96" s="37"/>
      <c r="AK96" s="13"/>
      <c r="AL96" s="13"/>
      <c r="AM96" s="14"/>
      <c r="AN96" s="14"/>
      <c r="AO96" s="37"/>
      <c r="AP96" s="13">
        <f>ActuarialTables!C96</f>
      </c>
    </row>
    <row x14ac:dyDescent="0.25" r="97" customHeight="1" ht="17.25">
      <c r="A97" s="37"/>
      <c r="B97" s="13"/>
      <c r="C97" s="13"/>
      <c r="D97" s="13"/>
      <c r="E97" s="13"/>
      <c r="F97" s="13"/>
      <c r="G97" s="13"/>
      <c r="H97" s="13"/>
      <c r="I97" s="37"/>
      <c r="J97" s="37"/>
      <c r="K97" s="14"/>
      <c r="L97" s="37"/>
      <c r="M97" s="37"/>
      <c r="N97" s="14"/>
      <c r="O97" s="37"/>
      <c r="P97" s="13"/>
      <c r="Q97" s="13"/>
      <c r="R97" s="14"/>
      <c r="S97" s="14"/>
      <c r="T97" s="37"/>
      <c r="U97" s="13"/>
      <c r="V97" s="13"/>
      <c r="W97" s="13"/>
      <c r="X97" s="13"/>
      <c r="Y97" s="37"/>
      <c r="Z97" s="37"/>
      <c r="AA97" s="14"/>
      <c r="AB97" s="14"/>
      <c r="AC97" s="37"/>
      <c r="AD97" s="13"/>
      <c r="AE97" s="13"/>
      <c r="AF97" s="13"/>
      <c r="AG97" s="14"/>
      <c r="AH97" s="14"/>
      <c r="AI97" s="37"/>
      <c r="AJ97" s="37"/>
      <c r="AK97" s="13"/>
      <c r="AL97" s="13"/>
      <c r="AM97" s="14"/>
      <c r="AN97" s="14"/>
      <c r="AO97" s="37"/>
      <c r="AP97" s="13">
        <f>ActuarialTables!C97</f>
      </c>
    </row>
    <row x14ac:dyDescent="0.25" r="98" customHeight="1" ht="17.25">
      <c r="A98" s="37"/>
      <c r="B98" s="13"/>
      <c r="C98" s="13"/>
      <c r="D98" s="13"/>
      <c r="E98" s="13"/>
      <c r="F98" s="13"/>
      <c r="G98" s="13"/>
      <c r="H98" s="13"/>
      <c r="I98" s="37"/>
      <c r="J98" s="37"/>
      <c r="K98" s="14"/>
      <c r="L98" s="37"/>
      <c r="M98" s="37"/>
      <c r="N98" s="14"/>
      <c r="O98" s="37"/>
      <c r="P98" s="13"/>
      <c r="Q98" s="13"/>
      <c r="R98" s="14"/>
      <c r="S98" s="14"/>
      <c r="T98" s="37"/>
      <c r="U98" s="13"/>
      <c r="V98" s="13"/>
      <c r="W98" s="13"/>
      <c r="X98" s="13"/>
      <c r="Y98" s="37"/>
      <c r="Z98" s="37"/>
      <c r="AA98" s="14"/>
      <c r="AB98" s="14"/>
      <c r="AC98" s="37"/>
      <c r="AD98" s="13"/>
      <c r="AE98" s="13"/>
      <c r="AF98" s="13"/>
      <c r="AG98" s="14"/>
      <c r="AH98" s="14"/>
      <c r="AI98" s="37"/>
      <c r="AJ98" s="37"/>
      <c r="AK98" s="13"/>
      <c r="AL98" s="13"/>
      <c r="AM98" s="14"/>
      <c r="AN98" s="14"/>
      <c r="AO98" s="37"/>
      <c r="AP98" s="13">
        <f>ActuarialTables!C98</f>
      </c>
    </row>
    <row x14ac:dyDescent="0.25" r="99" customHeight="1" ht="17.25">
      <c r="A99" s="37"/>
      <c r="B99" s="13"/>
      <c r="C99" s="13"/>
      <c r="D99" s="13"/>
      <c r="E99" s="13"/>
      <c r="F99" s="13"/>
      <c r="G99" s="13"/>
      <c r="H99" s="13"/>
      <c r="I99" s="37"/>
      <c r="J99" s="37"/>
      <c r="K99" s="14"/>
      <c r="L99" s="37"/>
      <c r="M99" s="37"/>
      <c r="N99" s="14"/>
      <c r="O99" s="37"/>
      <c r="P99" s="13"/>
      <c r="Q99" s="13"/>
      <c r="R99" s="14"/>
      <c r="S99" s="14"/>
      <c r="T99" s="37"/>
      <c r="U99" s="13"/>
      <c r="V99" s="13"/>
      <c r="W99" s="13"/>
      <c r="X99" s="13"/>
      <c r="Y99" s="37"/>
      <c r="Z99" s="37"/>
      <c r="AA99" s="14"/>
      <c r="AB99" s="14"/>
      <c r="AC99" s="37"/>
      <c r="AD99" s="13"/>
      <c r="AE99" s="13"/>
      <c r="AF99" s="13"/>
      <c r="AG99" s="14"/>
      <c r="AH99" s="14"/>
      <c r="AI99" s="37"/>
      <c r="AJ99" s="37"/>
      <c r="AK99" s="13"/>
      <c r="AL99" s="13"/>
      <c r="AM99" s="14"/>
      <c r="AN99" s="14"/>
      <c r="AO99" s="37"/>
      <c r="AP99" s="13">
        <f>ActuarialTables!C99</f>
      </c>
    </row>
    <row x14ac:dyDescent="0.25" r="100" customHeight="1" ht="17.25">
      <c r="A100" s="37"/>
      <c r="B100" s="13"/>
      <c r="C100" s="13"/>
      <c r="D100" s="13"/>
      <c r="E100" s="13"/>
      <c r="F100" s="13"/>
      <c r="G100" s="13"/>
      <c r="H100" s="13"/>
      <c r="I100" s="37"/>
      <c r="J100" s="37"/>
      <c r="K100" s="14"/>
      <c r="L100" s="37"/>
      <c r="M100" s="37"/>
      <c r="N100" s="14"/>
      <c r="O100" s="37"/>
      <c r="P100" s="13"/>
      <c r="Q100" s="13"/>
      <c r="R100" s="14"/>
      <c r="S100" s="14"/>
      <c r="T100" s="37"/>
      <c r="U100" s="13"/>
      <c r="V100" s="13"/>
      <c r="W100" s="13"/>
      <c r="X100" s="13"/>
      <c r="Y100" s="37"/>
      <c r="Z100" s="37"/>
      <c r="AA100" s="14"/>
      <c r="AB100" s="14"/>
      <c r="AC100" s="37"/>
      <c r="AD100" s="13"/>
      <c r="AE100" s="13"/>
      <c r="AF100" s="13"/>
      <c r="AG100" s="14"/>
      <c r="AH100" s="14"/>
      <c r="AI100" s="37"/>
      <c r="AJ100" s="37"/>
      <c r="AK100" s="13"/>
      <c r="AL100" s="13"/>
      <c r="AM100" s="14"/>
      <c r="AN100" s="14"/>
      <c r="AO100" s="37"/>
      <c r="AP100" s="13">
        <f>ActuarialTables!C100</f>
      </c>
    </row>
    <row x14ac:dyDescent="0.25" r="101" customHeight="1" ht="17.25">
      <c r="A101" s="37"/>
      <c r="B101" s="13"/>
      <c r="C101" s="13"/>
      <c r="D101" s="13"/>
      <c r="E101" s="13"/>
      <c r="F101" s="13"/>
      <c r="G101" s="13"/>
      <c r="H101" s="13"/>
      <c r="I101" s="37"/>
      <c r="J101" s="37"/>
      <c r="K101" s="14"/>
      <c r="L101" s="37"/>
      <c r="M101" s="37"/>
      <c r="N101" s="14"/>
      <c r="O101" s="37"/>
      <c r="P101" s="13"/>
      <c r="Q101" s="13"/>
      <c r="R101" s="14"/>
      <c r="S101" s="14"/>
      <c r="T101" s="37"/>
      <c r="U101" s="13"/>
      <c r="V101" s="13"/>
      <c r="W101" s="13"/>
      <c r="X101" s="13"/>
      <c r="Y101" s="37"/>
      <c r="Z101" s="37"/>
      <c r="AA101" s="14"/>
      <c r="AB101" s="14"/>
      <c r="AC101" s="37"/>
      <c r="AD101" s="13"/>
      <c r="AE101" s="13"/>
      <c r="AF101" s="13"/>
      <c r="AG101" s="14"/>
      <c r="AH101" s="14"/>
      <c r="AI101" s="37"/>
      <c r="AJ101" s="37"/>
      <c r="AK101" s="13"/>
      <c r="AL101" s="13"/>
      <c r="AM101" s="14"/>
      <c r="AN101" s="14"/>
      <c r="AO101" s="37"/>
      <c r="AP101" s="13">
        <f>ActuarialTables!C101</f>
      </c>
    </row>
    <row x14ac:dyDescent="0.25" r="102" customHeight="1" ht="17.25">
      <c r="A102" s="37"/>
      <c r="B102" s="13"/>
      <c r="C102" s="13"/>
      <c r="D102" s="13"/>
      <c r="E102" s="13"/>
      <c r="F102" s="13"/>
      <c r="G102" s="13"/>
      <c r="H102" s="13"/>
      <c r="I102" s="37"/>
      <c r="J102" s="37"/>
      <c r="K102" s="14"/>
      <c r="L102" s="37"/>
      <c r="M102" s="37"/>
      <c r="N102" s="14"/>
      <c r="O102" s="37"/>
      <c r="P102" s="13"/>
      <c r="Q102" s="13"/>
      <c r="R102" s="14"/>
      <c r="S102" s="14"/>
      <c r="T102" s="37"/>
      <c r="U102" s="13"/>
      <c r="V102" s="13"/>
      <c r="W102" s="13"/>
      <c r="X102" s="13"/>
      <c r="Y102" s="37"/>
      <c r="Z102" s="37"/>
      <c r="AA102" s="14"/>
      <c r="AB102" s="14"/>
      <c r="AC102" s="37"/>
      <c r="AD102" s="13"/>
      <c r="AE102" s="13"/>
      <c r="AF102" s="13"/>
      <c r="AG102" s="14"/>
      <c r="AH102" s="14"/>
      <c r="AI102" s="37"/>
      <c r="AJ102" s="37"/>
      <c r="AK102" s="13"/>
      <c r="AL102" s="13"/>
      <c r="AM102" s="14"/>
      <c r="AN102" s="14"/>
      <c r="AO102" s="37"/>
      <c r="AP102" s="13">
        <f>ActuarialTables!C102</f>
      </c>
    </row>
    <row x14ac:dyDescent="0.25" r="103" customHeight="1" ht="17.25">
      <c r="A103" s="37"/>
      <c r="B103" s="13"/>
      <c r="C103" s="13"/>
      <c r="D103" s="13"/>
      <c r="E103" s="13"/>
      <c r="F103" s="13"/>
      <c r="G103" s="13"/>
      <c r="H103" s="13"/>
      <c r="I103" s="37"/>
      <c r="J103" s="37"/>
      <c r="K103" s="14"/>
      <c r="L103" s="37"/>
      <c r="M103" s="37"/>
      <c r="N103" s="14"/>
      <c r="O103" s="37"/>
      <c r="P103" s="13"/>
      <c r="Q103" s="13"/>
      <c r="R103" s="14"/>
      <c r="S103" s="14"/>
      <c r="T103" s="37"/>
      <c r="U103" s="13"/>
      <c r="V103" s="13"/>
      <c r="W103" s="13"/>
      <c r="X103" s="13"/>
      <c r="Y103" s="37"/>
      <c r="Z103" s="37"/>
      <c r="AA103" s="14"/>
      <c r="AB103" s="14"/>
      <c r="AC103" s="37"/>
      <c r="AD103" s="13"/>
      <c r="AE103" s="13"/>
      <c r="AF103" s="13"/>
      <c r="AG103" s="14"/>
      <c r="AH103" s="14"/>
      <c r="AI103" s="37"/>
      <c r="AJ103" s="37"/>
      <c r="AK103" s="13"/>
      <c r="AL103" s="13"/>
      <c r="AM103" s="14"/>
      <c r="AN103" s="14"/>
      <c r="AO103" s="37"/>
      <c r="AP103" s="13">
        <f>ActuarialTables!C103</f>
      </c>
    </row>
    <row x14ac:dyDescent="0.25" r="104" customHeight="1" ht="17.25">
      <c r="A104" s="37"/>
      <c r="B104" s="13"/>
      <c r="C104" s="13"/>
      <c r="D104" s="13"/>
      <c r="E104" s="13"/>
      <c r="F104" s="13"/>
      <c r="G104" s="13"/>
      <c r="H104" s="13"/>
      <c r="I104" s="37"/>
      <c r="J104" s="37"/>
      <c r="K104" s="14"/>
      <c r="L104" s="37"/>
      <c r="M104" s="37"/>
      <c r="N104" s="14"/>
      <c r="O104" s="37"/>
      <c r="P104" s="13"/>
      <c r="Q104" s="13"/>
      <c r="R104" s="14"/>
      <c r="S104" s="14"/>
      <c r="T104" s="37"/>
      <c r="U104" s="13"/>
      <c r="V104" s="13"/>
      <c r="W104" s="13"/>
      <c r="X104" s="13"/>
      <c r="Y104" s="37"/>
      <c r="Z104" s="37"/>
      <c r="AA104" s="14"/>
      <c r="AB104" s="14"/>
      <c r="AC104" s="37"/>
      <c r="AD104" s="13"/>
      <c r="AE104" s="13"/>
      <c r="AF104" s="13"/>
      <c r="AG104" s="14"/>
      <c r="AH104" s="14"/>
      <c r="AI104" s="37"/>
      <c r="AJ104" s="37"/>
      <c r="AK104" s="13"/>
      <c r="AL104" s="13"/>
      <c r="AM104" s="14"/>
      <c r="AN104" s="14"/>
      <c r="AO104" s="37"/>
      <c r="AP104" s="13">
        <f>ActuarialTables!C104</f>
      </c>
    </row>
    <row x14ac:dyDescent="0.25" r="105" customHeight="1" ht="17.25">
      <c r="A105" s="37"/>
      <c r="B105" s="13"/>
      <c r="C105" s="13"/>
      <c r="D105" s="13"/>
      <c r="E105" s="13"/>
      <c r="F105" s="13"/>
      <c r="G105" s="13"/>
      <c r="H105" s="13"/>
      <c r="I105" s="37"/>
      <c r="J105" s="37"/>
      <c r="K105" s="14"/>
      <c r="L105" s="37"/>
      <c r="M105" s="37"/>
      <c r="N105" s="14"/>
      <c r="O105" s="37"/>
      <c r="P105" s="13"/>
      <c r="Q105" s="13"/>
      <c r="R105" s="14"/>
      <c r="S105" s="14"/>
      <c r="T105" s="37"/>
      <c r="U105" s="13"/>
      <c r="V105" s="13"/>
      <c r="W105" s="13"/>
      <c r="X105" s="13"/>
      <c r="Y105" s="37"/>
      <c r="Z105" s="37"/>
      <c r="AA105" s="14"/>
      <c r="AB105" s="14"/>
      <c r="AC105" s="37"/>
      <c r="AD105" s="13"/>
      <c r="AE105" s="13"/>
      <c r="AF105" s="13"/>
      <c r="AG105" s="14"/>
      <c r="AH105" s="14"/>
      <c r="AI105" s="37"/>
      <c r="AJ105" s="37"/>
      <c r="AK105" s="13"/>
      <c r="AL105" s="13"/>
      <c r="AM105" s="14"/>
      <c r="AN105" s="14"/>
      <c r="AO105" s="37"/>
      <c r="AP105" s="13">
        <f>ActuarialTables!C105</f>
      </c>
    </row>
    <row x14ac:dyDescent="0.25" r="106" customHeight="1" ht="17.25">
      <c r="A106" s="37"/>
      <c r="B106" s="13"/>
      <c r="C106" s="13"/>
      <c r="D106" s="13"/>
      <c r="E106" s="13"/>
      <c r="F106" s="13"/>
      <c r="G106" s="13"/>
      <c r="H106" s="13"/>
      <c r="I106" s="37"/>
      <c r="J106" s="37"/>
      <c r="K106" s="14"/>
      <c r="L106" s="37"/>
      <c r="M106" s="37"/>
      <c r="N106" s="14"/>
      <c r="O106" s="37"/>
      <c r="P106" s="13"/>
      <c r="Q106" s="13"/>
      <c r="R106" s="14"/>
      <c r="S106" s="14"/>
      <c r="T106" s="37"/>
      <c r="U106" s="13"/>
      <c r="V106" s="13"/>
      <c r="W106" s="13"/>
      <c r="X106" s="13"/>
      <c r="Y106" s="37"/>
      <c r="Z106" s="37"/>
      <c r="AA106" s="14"/>
      <c r="AB106" s="14"/>
      <c r="AC106" s="37"/>
      <c r="AD106" s="13"/>
      <c r="AE106" s="13"/>
      <c r="AF106" s="13"/>
      <c r="AG106" s="14"/>
      <c r="AH106" s="14"/>
      <c r="AI106" s="37"/>
      <c r="AJ106" s="37"/>
      <c r="AK106" s="13"/>
      <c r="AL106" s="13"/>
      <c r="AM106" s="14"/>
      <c r="AN106" s="14"/>
      <c r="AO106" s="37"/>
      <c r="AP106" s="13">
        <f>ActuarialTables!C106</f>
      </c>
    </row>
    <row x14ac:dyDescent="0.25" r="107" customHeight="1" ht="17.25">
      <c r="A107" s="37"/>
      <c r="B107" s="13"/>
      <c r="C107" s="13"/>
      <c r="D107" s="13"/>
      <c r="E107" s="13"/>
      <c r="F107" s="13"/>
      <c r="G107" s="13"/>
      <c r="H107" s="13"/>
      <c r="I107" s="37"/>
      <c r="J107" s="37"/>
      <c r="K107" s="14"/>
      <c r="L107" s="37"/>
      <c r="M107" s="37"/>
      <c r="N107" s="14"/>
      <c r="O107" s="37"/>
      <c r="P107" s="13"/>
      <c r="Q107" s="13"/>
      <c r="R107" s="14"/>
      <c r="S107" s="14"/>
      <c r="T107" s="37"/>
      <c r="U107" s="13"/>
      <c r="V107" s="13"/>
      <c r="W107" s="13"/>
      <c r="X107" s="13"/>
      <c r="Y107" s="37"/>
      <c r="Z107" s="37"/>
      <c r="AA107" s="14"/>
      <c r="AB107" s="14"/>
      <c r="AC107" s="37"/>
      <c r="AD107" s="13"/>
      <c r="AE107" s="13"/>
      <c r="AF107" s="13"/>
      <c r="AG107" s="14"/>
      <c r="AH107" s="14"/>
      <c r="AI107" s="37"/>
      <c r="AJ107" s="37"/>
      <c r="AK107" s="13"/>
      <c r="AL107" s="13"/>
      <c r="AM107" s="14"/>
      <c r="AN107" s="14"/>
      <c r="AO107" s="37"/>
      <c r="AP107" s="13">
        <f>ActuarialTables!C107</f>
      </c>
    </row>
    <row x14ac:dyDescent="0.25" r="108" customHeight="1" ht="17.25">
      <c r="A108" s="37"/>
      <c r="B108" s="13"/>
      <c r="C108" s="13"/>
      <c r="D108" s="13"/>
      <c r="E108" s="13"/>
      <c r="F108" s="13"/>
      <c r="G108" s="13"/>
      <c r="H108" s="13"/>
      <c r="I108" s="37"/>
      <c r="J108" s="37"/>
      <c r="K108" s="14"/>
      <c r="L108" s="37"/>
      <c r="M108" s="37"/>
      <c r="N108" s="14"/>
      <c r="O108" s="37"/>
      <c r="P108" s="13"/>
      <c r="Q108" s="13"/>
      <c r="R108" s="14"/>
      <c r="S108" s="14"/>
      <c r="T108" s="37"/>
      <c r="U108" s="13"/>
      <c r="V108" s="13"/>
      <c r="W108" s="13"/>
      <c r="X108" s="13"/>
      <c r="Y108" s="37"/>
      <c r="Z108" s="37"/>
      <c r="AA108" s="14"/>
      <c r="AB108" s="14"/>
      <c r="AC108" s="37"/>
      <c r="AD108" s="13"/>
      <c r="AE108" s="13"/>
      <c r="AF108" s="13"/>
      <c r="AG108" s="14"/>
      <c r="AH108" s="14"/>
      <c r="AI108" s="37"/>
      <c r="AJ108" s="37"/>
      <c r="AK108" s="13"/>
      <c r="AL108" s="13"/>
      <c r="AM108" s="14"/>
      <c r="AN108" s="14"/>
      <c r="AO108" s="37"/>
      <c r="AP108" s="13">
        <f>ActuarialTables!C108</f>
      </c>
    </row>
    <row x14ac:dyDescent="0.25" r="109" customHeight="1" ht="17.25">
      <c r="A109" s="37"/>
      <c r="B109" s="13"/>
      <c r="C109" s="13"/>
      <c r="D109" s="13"/>
      <c r="E109" s="13"/>
      <c r="F109" s="13"/>
      <c r="G109" s="13"/>
      <c r="H109" s="13"/>
      <c r="I109" s="37"/>
      <c r="J109" s="37"/>
      <c r="K109" s="14"/>
      <c r="L109" s="37"/>
      <c r="M109" s="37"/>
      <c r="N109" s="14"/>
      <c r="O109" s="37"/>
      <c r="P109" s="13"/>
      <c r="Q109" s="13"/>
      <c r="R109" s="14"/>
      <c r="S109" s="14"/>
      <c r="T109" s="37"/>
      <c r="U109" s="13"/>
      <c r="V109" s="13"/>
      <c r="W109" s="13"/>
      <c r="X109" s="13"/>
      <c r="Y109" s="37"/>
      <c r="Z109" s="37"/>
      <c r="AA109" s="14"/>
      <c r="AB109" s="14"/>
      <c r="AC109" s="37"/>
      <c r="AD109" s="13"/>
      <c r="AE109" s="13"/>
      <c r="AF109" s="13"/>
      <c r="AG109" s="14"/>
      <c r="AH109" s="14"/>
      <c r="AI109" s="37"/>
      <c r="AJ109" s="37"/>
      <c r="AK109" s="13"/>
      <c r="AL109" s="13"/>
      <c r="AM109" s="14"/>
      <c r="AN109" s="14"/>
      <c r="AO109" s="37"/>
      <c r="AP109" s="13">
        <f>ActuarialTables!C109</f>
      </c>
    </row>
    <row x14ac:dyDescent="0.25" r="110" customHeight="1" ht="17.25">
      <c r="A110" s="37"/>
      <c r="B110" s="13"/>
      <c r="C110" s="13"/>
      <c r="D110" s="13"/>
      <c r="E110" s="13"/>
      <c r="F110" s="13"/>
      <c r="G110" s="13"/>
      <c r="H110" s="13"/>
      <c r="I110" s="37"/>
      <c r="J110" s="37"/>
      <c r="K110" s="14"/>
      <c r="L110" s="37"/>
      <c r="M110" s="37"/>
      <c r="N110" s="14"/>
      <c r="O110" s="37"/>
      <c r="P110" s="13"/>
      <c r="Q110" s="13"/>
      <c r="R110" s="14"/>
      <c r="S110" s="14"/>
      <c r="T110" s="37"/>
      <c r="U110" s="13"/>
      <c r="V110" s="13"/>
      <c r="W110" s="13"/>
      <c r="X110" s="13"/>
      <c r="Y110" s="37"/>
      <c r="Z110" s="37"/>
      <c r="AA110" s="14"/>
      <c r="AB110" s="14"/>
      <c r="AC110" s="37"/>
      <c r="AD110" s="13"/>
      <c r="AE110" s="13"/>
      <c r="AF110" s="13"/>
      <c r="AG110" s="14"/>
      <c r="AH110" s="14"/>
      <c r="AI110" s="37"/>
      <c r="AJ110" s="37"/>
      <c r="AK110" s="13"/>
      <c r="AL110" s="13"/>
      <c r="AM110" s="14"/>
      <c r="AN110" s="14"/>
      <c r="AO110" s="37"/>
      <c r="AP110" s="13">
        <f>ActuarialTables!C110</f>
      </c>
    </row>
    <row x14ac:dyDescent="0.25" r="111" customHeight="1" ht="17.25">
      <c r="A111" s="37"/>
      <c r="B111" s="13"/>
      <c r="C111" s="13"/>
      <c r="D111" s="13"/>
      <c r="E111" s="13"/>
      <c r="F111" s="13"/>
      <c r="G111" s="13"/>
      <c r="H111" s="13"/>
      <c r="I111" s="37"/>
      <c r="J111" s="37"/>
      <c r="K111" s="14"/>
      <c r="L111" s="37"/>
      <c r="M111" s="37"/>
      <c r="N111" s="14"/>
      <c r="O111" s="37"/>
      <c r="P111" s="13"/>
      <c r="Q111" s="13"/>
      <c r="R111" s="14"/>
      <c r="S111" s="14"/>
      <c r="T111" s="37"/>
      <c r="U111" s="13"/>
      <c r="V111" s="13"/>
      <c r="W111" s="13"/>
      <c r="X111" s="13"/>
      <c r="Y111" s="37"/>
      <c r="Z111" s="37"/>
      <c r="AA111" s="14"/>
      <c r="AB111" s="14"/>
      <c r="AC111" s="37"/>
      <c r="AD111" s="13"/>
      <c r="AE111" s="13"/>
      <c r="AF111" s="13"/>
      <c r="AG111" s="14"/>
      <c r="AH111" s="14"/>
      <c r="AI111" s="37"/>
      <c r="AJ111" s="37"/>
      <c r="AK111" s="13"/>
      <c r="AL111" s="13"/>
      <c r="AM111" s="14"/>
      <c r="AN111" s="14"/>
      <c r="AO111" s="37"/>
      <c r="AP111" s="13">
        <f>ActuarialTables!C111</f>
      </c>
    </row>
    <row x14ac:dyDescent="0.25" r="112" customHeight="1" ht="17.25">
      <c r="A112" s="37"/>
      <c r="B112" s="13"/>
      <c r="C112" s="13"/>
      <c r="D112" s="13"/>
      <c r="E112" s="13"/>
      <c r="F112" s="13"/>
      <c r="G112" s="13"/>
      <c r="H112" s="13"/>
      <c r="I112" s="37"/>
      <c r="J112" s="37"/>
      <c r="K112" s="14"/>
      <c r="L112" s="37"/>
      <c r="M112" s="37"/>
      <c r="N112" s="14"/>
      <c r="O112" s="37"/>
      <c r="P112" s="13"/>
      <c r="Q112" s="13"/>
      <c r="R112" s="14"/>
      <c r="S112" s="14"/>
      <c r="T112" s="37"/>
      <c r="U112" s="13"/>
      <c r="V112" s="13"/>
      <c r="W112" s="13"/>
      <c r="X112" s="13"/>
      <c r="Y112" s="37"/>
      <c r="Z112" s="37"/>
      <c r="AA112" s="14"/>
      <c r="AB112" s="14"/>
      <c r="AC112" s="37"/>
      <c r="AD112" s="13"/>
      <c r="AE112" s="13"/>
      <c r="AF112" s="13"/>
      <c r="AG112" s="14"/>
      <c r="AH112" s="14"/>
      <c r="AI112" s="37"/>
      <c r="AJ112" s="37"/>
      <c r="AK112" s="13"/>
      <c r="AL112" s="13"/>
      <c r="AM112" s="14"/>
      <c r="AN112" s="14"/>
      <c r="AO112" s="37"/>
      <c r="AP112" s="13">
        <f>ActuarialTables!C112</f>
      </c>
    </row>
    <row x14ac:dyDescent="0.25" r="113" customHeight="1" ht="17.25">
      <c r="A113" s="37"/>
      <c r="B113" s="13"/>
      <c r="C113" s="13"/>
      <c r="D113" s="13"/>
      <c r="E113" s="13"/>
      <c r="F113" s="13"/>
      <c r="G113" s="13"/>
      <c r="H113" s="13"/>
      <c r="I113" s="37"/>
      <c r="J113" s="37"/>
      <c r="K113" s="14"/>
      <c r="L113" s="37"/>
      <c r="M113" s="37"/>
      <c r="N113" s="14"/>
      <c r="O113" s="37"/>
      <c r="P113" s="13"/>
      <c r="Q113" s="13"/>
      <c r="R113" s="14"/>
      <c r="S113" s="14"/>
      <c r="T113" s="37"/>
      <c r="U113" s="13"/>
      <c r="V113" s="13"/>
      <c r="W113" s="13"/>
      <c r="X113" s="13"/>
      <c r="Y113" s="37"/>
      <c r="Z113" s="37"/>
      <c r="AA113" s="14"/>
      <c r="AB113" s="14"/>
      <c r="AC113" s="37"/>
      <c r="AD113" s="13"/>
      <c r="AE113" s="13"/>
      <c r="AF113" s="13"/>
      <c r="AG113" s="14"/>
      <c r="AH113" s="14"/>
      <c r="AI113" s="37"/>
      <c r="AJ113" s="37"/>
      <c r="AK113" s="13"/>
      <c r="AL113" s="13"/>
      <c r="AM113" s="14"/>
      <c r="AN113" s="14"/>
      <c r="AO113" s="37"/>
      <c r="AP113" s="13">
        <f>ActuarialTables!C113</f>
      </c>
    </row>
    <row x14ac:dyDescent="0.25" r="114" customHeight="1" ht="17.25">
      <c r="A114" s="37"/>
      <c r="B114" s="13"/>
      <c r="C114" s="13"/>
      <c r="D114" s="13"/>
      <c r="E114" s="13"/>
      <c r="F114" s="13"/>
      <c r="G114" s="13"/>
      <c r="H114" s="13"/>
      <c r="I114" s="37"/>
      <c r="J114" s="37"/>
      <c r="K114" s="14"/>
      <c r="L114" s="37"/>
      <c r="M114" s="37"/>
      <c r="N114" s="14"/>
      <c r="O114" s="37"/>
      <c r="P114" s="13"/>
      <c r="Q114" s="13"/>
      <c r="R114" s="14"/>
      <c r="S114" s="14"/>
      <c r="T114" s="37"/>
      <c r="U114" s="13"/>
      <c r="V114" s="13"/>
      <c r="W114" s="13"/>
      <c r="X114" s="13"/>
      <c r="Y114" s="37"/>
      <c r="Z114" s="37"/>
      <c r="AA114" s="14"/>
      <c r="AB114" s="14"/>
      <c r="AC114" s="37"/>
      <c r="AD114" s="13"/>
      <c r="AE114" s="13"/>
      <c r="AF114" s="13"/>
      <c r="AG114" s="14"/>
      <c r="AH114" s="14"/>
      <c r="AI114" s="37"/>
      <c r="AJ114" s="37"/>
      <c r="AK114" s="13"/>
      <c r="AL114" s="13"/>
      <c r="AM114" s="14"/>
      <c r="AN114" s="14"/>
      <c r="AO114" s="37"/>
      <c r="AP114" s="13">
        <f>ActuarialTables!C114</f>
      </c>
    </row>
    <row x14ac:dyDescent="0.25" r="115" customHeight="1" ht="17.25">
      <c r="A115" s="37"/>
      <c r="B115" s="13"/>
      <c r="C115" s="13"/>
      <c r="D115" s="13"/>
      <c r="E115" s="13"/>
      <c r="F115" s="13"/>
      <c r="G115" s="13"/>
      <c r="H115" s="13"/>
      <c r="I115" s="37"/>
      <c r="J115" s="37"/>
      <c r="K115" s="14"/>
      <c r="L115" s="37"/>
      <c r="M115" s="37"/>
      <c r="N115" s="14"/>
      <c r="O115" s="37"/>
      <c r="P115" s="13"/>
      <c r="Q115" s="13"/>
      <c r="R115" s="14"/>
      <c r="S115" s="14"/>
      <c r="T115" s="37"/>
      <c r="U115" s="13"/>
      <c r="V115" s="13"/>
      <c r="W115" s="13"/>
      <c r="X115" s="13"/>
      <c r="Y115" s="37"/>
      <c r="Z115" s="37"/>
      <c r="AA115" s="14"/>
      <c r="AB115" s="14"/>
      <c r="AC115" s="37"/>
      <c r="AD115" s="13"/>
      <c r="AE115" s="13"/>
      <c r="AF115" s="13"/>
      <c r="AG115" s="14"/>
      <c r="AH115" s="14"/>
      <c r="AI115" s="37"/>
      <c r="AJ115" s="37"/>
      <c r="AK115" s="13"/>
      <c r="AL115" s="13"/>
      <c r="AM115" s="14"/>
      <c r="AN115" s="14"/>
      <c r="AO115" s="37"/>
      <c r="AP115" s="13">
        <f>ActuarialTables!C115</f>
      </c>
    </row>
    <row x14ac:dyDescent="0.25" r="116" customHeight="1" ht="17.25">
      <c r="A116" s="37"/>
      <c r="B116" s="13"/>
      <c r="C116" s="13"/>
      <c r="D116" s="13"/>
      <c r="E116" s="13"/>
      <c r="F116" s="13"/>
      <c r="G116" s="13"/>
      <c r="H116" s="13"/>
      <c r="I116" s="37"/>
      <c r="J116" s="37"/>
      <c r="K116" s="14"/>
      <c r="L116" s="37"/>
      <c r="M116" s="37"/>
      <c r="N116" s="14"/>
      <c r="O116" s="37"/>
      <c r="P116" s="13"/>
      <c r="Q116" s="13"/>
      <c r="R116" s="14"/>
      <c r="S116" s="14"/>
      <c r="T116" s="37"/>
      <c r="U116" s="13"/>
      <c r="V116" s="13"/>
      <c r="W116" s="13"/>
      <c r="X116" s="13"/>
      <c r="Y116" s="37"/>
      <c r="Z116" s="37"/>
      <c r="AA116" s="14"/>
      <c r="AB116" s="14"/>
      <c r="AC116" s="37"/>
      <c r="AD116" s="13"/>
      <c r="AE116" s="13"/>
      <c r="AF116" s="13"/>
      <c r="AG116" s="14"/>
      <c r="AH116" s="14"/>
      <c r="AI116" s="37"/>
      <c r="AJ116" s="37"/>
      <c r="AK116" s="13"/>
      <c r="AL116" s="13"/>
      <c r="AM116" s="14"/>
      <c r="AN116" s="14"/>
      <c r="AO116" s="37"/>
      <c r="AP116" s="13">
        <f>ActuarialTables!C116</f>
      </c>
    </row>
    <row x14ac:dyDescent="0.25" r="117" customHeight="1" ht="17.25">
      <c r="A117" s="37"/>
      <c r="B117" s="13"/>
      <c r="C117" s="13"/>
      <c r="D117" s="13"/>
      <c r="E117" s="13"/>
      <c r="F117" s="13"/>
      <c r="G117" s="13"/>
      <c r="H117" s="13"/>
      <c r="I117" s="37"/>
      <c r="J117" s="37"/>
      <c r="K117" s="14"/>
      <c r="L117" s="37"/>
      <c r="M117" s="37"/>
      <c r="N117" s="14"/>
      <c r="O117" s="37"/>
      <c r="P117" s="13"/>
      <c r="Q117" s="13"/>
      <c r="R117" s="14"/>
      <c r="S117" s="14"/>
      <c r="T117" s="37"/>
      <c r="U117" s="13"/>
      <c r="V117" s="13"/>
      <c r="W117" s="13"/>
      <c r="X117" s="13"/>
      <c r="Y117" s="37"/>
      <c r="Z117" s="37"/>
      <c r="AA117" s="14"/>
      <c r="AB117" s="14"/>
      <c r="AC117" s="37"/>
      <c r="AD117" s="13"/>
      <c r="AE117" s="13"/>
      <c r="AF117" s="13"/>
      <c r="AG117" s="14"/>
      <c r="AH117" s="14"/>
      <c r="AI117" s="37"/>
      <c r="AJ117" s="37"/>
      <c r="AK117" s="13"/>
      <c r="AL117" s="13"/>
      <c r="AM117" s="14"/>
      <c r="AN117" s="14"/>
      <c r="AO117" s="37"/>
      <c r="AP117" s="13">
        <f>ActuarialTables!C117</f>
      </c>
    </row>
    <row x14ac:dyDescent="0.25" r="118" customHeight="1" ht="17.25">
      <c r="A118" s="37"/>
      <c r="B118" s="13"/>
      <c r="C118" s="13"/>
      <c r="D118" s="13"/>
      <c r="E118" s="13"/>
      <c r="F118" s="13"/>
      <c r="G118" s="13"/>
      <c r="H118" s="13"/>
      <c r="I118" s="37"/>
      <c r="J118" s="37"/>
      <c r="K118" s="14"/>
      <c r="L118" s="37"/>
      <c r="M118" s="37"/>
      <c r="N118" s="14"/>
      <c r="O118" s="37"/>
      <c r="P118" s="13"/>
      <c r="Q118" s="13"/>
      <c r="R118" s="14"/>
      <c r="S118" s="14"/>
      <c r="T118" s="37"/>
      <c r="U118" s="13"/>
      <c r="V118" s="13"/>
      <c r="W118" s="13"/>
      <c r="X118" s="13"/>
      <c r="Y118" s="37"/>
      <c r="Z118" s="37"/>
      <c r="AA118" s="14"/>
      <c r="AB118" s="14"/>
      <c r="AC118" s="37"/>
      <c r="AD118" s="13"/>
      <c r="AE118" s="13"/>
      <c r="AF118" s="13"/>
      <c r="AG118" s="14"/>
      <c r="AH118" s="14"/>
      <c r="AI118" s="37"/>
      <c r="AJ118" s="37"/>
      <c r="AK118" s="13"/>
      <c r="AL118" s="13"/>
      <c r="AM118" s="14"/>
      <c r="AN118" s="14"/>
      <c r="AO118" s="37"/>
      <c r="AP118" s="13">
        <f>ActuarialTables!C118</f>
      </c>
    </row>
    <row x14ac:dyDescent="0.25" r="119" customHeight="1" ht="17.25">
      <c r="A119" s="37"/>
      <c r="B119" s="13"/>
      <c r="C119" s="13"/>
      <c r="D119" s="13"/>
      <c r="E119" s="13"/>
      <c r="F119" s="13"/>
      <c r="G119" s="13"/>
      <c r="H119" s="13"/>
      <c r="I119" s="37"/>
      <c r="J119" s="37"/>
      <c r="K119" s="14"/>
      <c r="L119" s="37"/>
      <c r="M119" s="37"/>
      <c r="N119" s="14"/>
      <c r="O119" s="37"/>
      <c r="P119" s="13"/>
      <c r="Q119" s="13"/>
      <c r="R119" s="14"/>
      <c r="S119" s="14"/>
      <c r="T119" s="37"/>
      <c r="U119" s="13"/>
      <c r="V119" s="13"/>
      <c r="W119" s="13"/>
      <c r="X119" s="13"/>
      <c r="Y119" s="37"/>
      <c r="Z119" s="37"/>
      <c r="AA119" s="14"/>
      <c r="AB119" s="14"/>
      <c r="AC119" s="37"/>
      <c r="AD119" s="13"/>
      <c r="AE119" s="13"/>
      <c r="AF119" s="13"/>
      <c r="AG119" s="14"/>
      <c r="AH119" s="14"/>
      <c r="AI119" s="37"/>
      <c r="AJ119" s="37"/>
      <c r="AK119" s="13"/>
      <c r="AL119" s="13"/>
      <c r="AM119" s="14"/>
      <c r="AN119" s="14"/>
      <c r="AO119" s="37"/>
      <c r="AP119" s="13">
        <f>ActuarialTables!C119</f>
      </c>
    </row>
    <row x14ac:dyDescent="0.25" r="120" customHeight="1" ht="17.25">
      <c r="A120" s="37"/>
      <c r="B120" s="13"/>
      <c r="C120" s="13"/>
      <c r="D120" s="13"/>
      <c r="E120" s="13"/>
      <c r="F120" s="13"/>
      <c r="G120" s="13"/>
      <c r="H120" s="13"/>
      <c r="I120" s="37"/>
      <c r="J120" s="37"/>
      <c r="K120" s="14"/>
      <c r="L120" s="37"/>
      <c r="M120" s="37"/>
      <c r="N120" s="14"/>
      <c r="O120" s="37"/>
      <c r="P120" s="13"/>
      <c r="Q120" s="13"/>
      <c r="R120" s="14"/>
      <c r="S120" s="14"/>
      <c r="T120" s="37"/>
      <c r="U120" s="13"/>
      <c r="V120" s="13"/>
      <c r="W120" s="13"/>
      <c r="X120" s="13"/>
      <c r="Y120" s="37"/>
      <c r="Z120" s="37"/>
      <c r="AA120" s="14"/>
      <c r="AB120" s="14"/>
      <c r="AC120" s="37"/>
      <c r="AD120" s="13"/>
      <c r="AE120" s="13"/>
      <c r="AF120" s="13"/>
      <c r="AG120" s="14"/>
      <c r="AH120" s="14"/>
      <c r="AI120" s="37"/>
      <c r="AJ120" s="37"/>
      <c r="AK120" s="13"/>
      <c r="AL120" s="13"/>
      <c r="AM120" s="14"/>
      <c r="AN120" s="14"/>
      <c r="AO120" s="37"/>
      <c r="AP120" s="13">
        <f>ActuarialTables!C120</f>
      </c>
    </row>
    <row x14ac:dyDescent="0.25" r="121" customHeight="1" ht="17.25">
      <c r="A121" s="37"/>
      <c r="B121" s="13"/>
      <c r="C121" s="13"/>
      <c r="D121" s="13"/>
      <c r="E121" s="13"/>
      <c r="F121" s="13"/>
      <c r="G121" s="13"/>
      <c r="H121" s="13"/>
      <c r="I121" s="37"/>
      <c r="J121" s="37"/>
      <c r="K121" s="14"/>
      <c r="L121" s="37"/>
      <c r="M121" s="37"/>
      <c r="N121" s="14"/>
      <c r="O121" s="37"/>
      <c r="P121" s="13"/>
      <c r="Q121" s="13"/>
      <c r="R121" s="14"/>
      <c r="S121" s="14"/>
      <c r="T121" s="37"/>
      <c r="U121" s="13"/>
      <c r="V121" s="13"/>
      <c r="W121" s="13"/>
      <c r="X121" s="13"/>
      <c r="Y121" s="37"/>
      <c r="Z121" s="37"/>
      <c r="AA121" s="14"/>
      <c r="AB121" s="14"/>
      <c r="AC121" s="37"/>
      <c r="AD121" s="13"/>
      <c r="AE121" s="13"/>
      <c r="AF121" s="13"/>
      <c r="AG121" s="14"/>
      <c r="AH121" s="14"/>
      <c r="AI121" s="37"/>
      <c r="AJ121" s="37"/>
      <c r="AK121" s="13"/>
      <c r="AL121" s="13"/>
      <c r="AM121" s="14"/>
      <c r="AN121" s="14"/>
      <c r="AO121" s="37"/>
      <c r="AP121" s="13">
        <f>ActuarialTables!C121</f>
      </c>
    </row>
    <row x14ac:dyDescent="0.25" r="122" customHeight="1" ht="17.25">
      <c r="A122" s="37"/>
      <c r="B122" s="13"/>
      <c r="C122" s="13"/>
      <c r="D122" s="13"/>
      <c r="E122" s="13"/>
      <c r="F122" s="13"/>
      <c r="G122" s="13"/>
      <c r="H122" s="13"/>
      <c r="I122" s="37"/>
      <c r="J122" s="37"/>
      <c r="K122" s="14"/>
      <c r="L122" s="37"/>
      <c r="M122" s="37"/>
      <c r="N122" s="14"/>
      <c r="O122" s="37"/>
      <c r="P122" s="13"/>
      <c r="Q122" s="13"/>
      <c r="R122" s="14"/>
      <c r="S122" s="14"/>
      <c r="T122" s="37"/>
      <c r="U122" s="13"/>
      <c r="V122" s="13"/>
      <c r="W122" s="13"/>
      <c r="X122" s="13"/>
      <c r="Y122" s="37"/>
      <c r="Z122" s="37"/>
      <c r="AA122" s="14"/>
      <c r="AB122" s="14"/>
      <c r="AC122" s="37"/>
      <c r="AD122" s="13"/>
      <c r="AE122" s="13"/>
      <c r="AF122" s="13"/>
      <c r="AG122" s="14"/>
      <c r="AH122" s="14"/>
      <c r="AI122" s="37"/>
      <c r="AJ122" s="37"/>
      <c r="AK122" s="13"/>
      <c r="AL122" s="13"/>
      <c r="AM122" s="14"/>
      <c r="AN122" s="14"/>
      <c r="AO122" s="37"/>
      <c r="AP122" s="13">
        <f>ActuarialTables!C122</f>
      </c>
    </row>
    <row x14ac:dyDescent="0.25" r="123" customHeight="1" ht="17.25">
      <c r="A123" s="37"/>
      <c r="B123" s="13"/>
      <c r="C123" s="13"/>
      <c r="D123" s="13"/>
      <c r="E123" s="13"/>
      <c r="F123" s="13"/>
      <c r="G123" s="13"/>
      <c r="H123" s="13"/>
      <c r="I123" s="37"/>
      <c r="J123" s="37"/>
      <c r="K123" s="14"/>
      <c r="L123" s="37"/>
      <c r="M123" s="37"/>
      <c r="N123" s="14"/>
      <c r="O123" s="37"/>
      <c r="P123" s="13"/>
      <c r="Q123" s="13"/>
      <c r="R123" s="14"/>
      <c r="S123" s="14"/>
      <c r="T123" s="37"/>
      <c r="U123" s="13"/>
      <c r="V123" s="13"/>
      <c r="W123" s="13"/>
      <c r="X123" s="13"/>
      <c r="Y123" s="37"/>
      <c r="Z123" s="37"/>
      <c r="AA123" s="14"/>
      <c r="AB123" s="14"/>
      <c r="AC123" s="37"/>
      <c r="AD123" s="13"/>
      <c r="AE123" s="13"/>
      <c r="AF123" s="13"/>
      <c r="AG123" s="14"/>
      <c r="AH123" s="14"/>
      <c r="AI123" s="37"/>
      <c r="AJ123" s="37"/>
      <c r="AK123" s="13"/>
      <c r="AL123" s="13"/>
      <c r="AM123" s="14"/>
      <c r="AN123" s="14"/>
      <c r="AO123" s="37"/>
      <c r="AP123" s="13">
        <f>ActuarialTables!C123</f>
      </c>
    </row>
    <row x14ac:dyDescent="0.25" r="124" customHeight="1" ht="17.25">
      <c r="A124" s="37"/>
      <c r="B124" s="13"/>
      <c r="C124" s="13"/>
      <c r="D124" s="13"/>
      <c r="E124" s="13"/>
      <c r="F124" s="13"/>
      <c r="G124" s="13"/>
      <c r="H124" s="13"/>
      <c r="I124" s="37"/>
      <c r="J124" s="37"/>
      <c r="K124" s="14"/>
      <c r="L124" s="37"/>
      <c r="M124" s="37"/>
      <c r="N124" s="14"/>
      <c r="O124" s="37"/>
      <c r="P124" s="13"/>
      <c r="Q124" s="13"/>
      <c r="R124" s="14"/>
      <c r="S124" s="14"/>
      <c r="T124" s="37"/>
      <c r="U124" s="13"/>
      <c r="V124" s="13"/>
      <c r="W124" s="13"/>
      <c r="X124" s="13"/>
      <c r="Y124" s="37"/>
      <c r="Z124" s="37"/>
      <c r="AA124" s="14"/>
      <c r="AB124" s="14"/>
      <c r="AC124" s="37"/>
      <c r="AD124" s="13"/>
      <c r="AE124" s="13"/>
      <c r="AF124" s="13"/>
      <c r="AG124" s="14"/>
      <c r="AH124" s="14"/>
      <c r="AI124" s="37"/>
      <c r="AJ124" s="37"/>
      <c r="AK124" s="13"/>
      <c r="AL124" s="13"/>
      <c r="AM124" s="14"/>
      <c r="AN124" s="14"/>
      <c r="AO124" s="37"/>
      <c r="AP124" s="13">
        <f>ActuarialTables!C124</f>
      </c>
    </row>
    <row x14ac:dyDescent="0.25" r="125" customHeight="1" ht="17.25">
      <c r="A125" s="37"/>
      <c r="B125" s="13"/>
      <c r="C125" s="13"/>
      <c r="D125" s="13"/>
      <c r="E125" s="13"/>
      <c r="F125" s="13"/>
      <c r="G125" s="13"/>
      <c r="H125" s="13"/>
      <c r="I125" s="37"/>
      <c r="J125" s="37"/>
      <c r="K125" s="14"/>
      <c r="L125" s="37"/>
      <c r="M125" s="37"/>
      <c r="N125" s="14"/>
      <c r="O125" s="37"/>
      <c r="P125" s="13"/>
      <c r="Q125" s="13"/>
      <c r="R125" s="14"/>
      <c r="S125" s="14"/>
      <c r="T125" s="37"/>
      <c r="U125" s="13"/>
      <c r="V125" s="13"/>
      <c r="W125" s="13"/>
      <c r="X125" s="13"/>
      <c r="Y125" s="37"/>
      <c r="Z125" s="37"/>
      <c r="AA125" s="14"/>
      <c r="AB125" s="14"/>
      <c r="AC125" s="37"/>
      <c r="AD125" s="13"/>
      <c r="AE125" s="13"/>
      <c r="AF125" s="13"/>
      <c r="AG125" s="14"/>
      <c r="AH125" s="14"/>
      <c r="AI125" s="37"/>
      <c r="AJ125" s="37"/>
      <c r="AK125" s="13"/>
      <c r="AL125" s="13"/>
      <c r="AM125" s="14"/>
      <c r="AN125" s="14"/>
      <c r="AO125" s="37"/>
      <c r="AP125" s="13">
        <f>ActuarialTables!C125</f>
      </c>
    </row>
    <row x14ac:dyDescent="0.25" r="126" customHeight="1" ht="17.25">
      <c r="A126" s="37"/>
      <c r="B126" s="13"/>
      <c r="C126" s="13"/>
      <c r="D126" s="13"/>
      <c r="E126" s="13"/>
      <c r="F126" s="13"/>
      <c r="G126" s="13"/>
      <c r="H126" s="13"/>
      <c r="I126" s="37"/>
      <c r="J126" s="37"/>
      <c r="K126" s="14"/>
      <c r="L126" s="37"/>
      <c r="M126" s="37"/>
      <c r="N126" s="14"/>
      <c r="O126" s="37"/>
      <c r="P126" s="13"/>
      <c r="Q126" s="13"/>
      <c r="R126" s="14"/>
      <c r="S126" s="14"/>
      <c r="T126" s="37"/>
      <c r="U126" s="13"/>
      <c r="V126" s="13"/>
      <c r="W126" s="13"/>
      <c r="X126" s="13"/>
      <c r="Y126" s="37"/>
      <c r="Z126" s="37"/>
      <c r="AA126" s="14"/>
      <c r="AB126" s="14"/>
      <c r="AC126" s="37"/>
      <c r="AD126" s="13"/>
      <c r="AE126" s="13"/>
      <c r="AF126" s="13"/>
      <c r="AG126" s="14"/>
      <c r="AH126" s="14"/>
      <c r="AI126" s="37"/>
      <c r="AJ126" s="37"/>
      <c r="AK126" s="13"/>
      <c r="AL126" s="13"/>
      <c r="AM126" s="14"/>
      <c r="AN126" s="14"/>
      <c r="AO126" s="37"/>
      <c r="AP126" s="13">
        <f>ActuarialTables!C126</f>
      </c>
    </row>
    <row x14ac:dyDescent="0.25" r="127" customHeight="1" ht="17.25">
      <c r="A127" s="37"/>
      <c r="B127" s="13"/>
      <c r="C127" s="13"/>
      <c r="D127" s="13"/>
      <c r="E127" s="13"/>
      <c r="F127" s="13"/>
      <c r="G127" s="13"/>
      <c r="H127" s="13"/>
      <c r="I127" s="37"/>
      <c r="J127" s="37"/>
      <c r="K127" s="14"/>
      <c r="L127" s="37"/>
      <c r="M127" s="37"/>
      <c r="N127" s="14"/>
      <c r="O127" s="37"/>
      <c r="P127" s="13"/>
      <c r="Q127" s="13"/>
      <c r="R127" s="14"/>
      <c r="S127" s="14"/>
      <c r="T127" s="37"/>
      <c r="U127" s="13"/>
      <c r="V127" s="13"/>
      <c r="W127" s="13"/>
      <c r="X127" s="13"/>
      <c r="Y127" s="37"/>
      <c r="Z127" s="37"/>
      <c r="AA127" s="14"/>
      <c r="AB127" s="14"/>
      <c r="AC127" s="37"/>
      <c r="AD127" s="13"/>
      <c r="AE127" s="13"/>
      <c r="AF127" s="13"/>
      <c r="AG127" s="14"/>
      <c r="AH127" s="14"/>
      <c r="AI127" s="37"/>
      <c r="AJ127" s="37"/>
      <c r="AK127" s="13"/>
      <c r="AL127" s="13"/>
      <c r="AM127" s="14"/>
      <c r="AN127" s="14"/>
      <c r="AO127" s="37"/>
      <c r="AP127" s="13">
        <f>ActuarialTables!C127</f>
      </c>
    </row>
    <row x14ac:dyDescent="0.25" r="128" customHeight="1" ht="17.25">
      <c r="A128" s="37"/>
      <c r="B128" s="13"/>
      <c r="C128" s="13"/>
      <c r="D128" s="13"/>
      <c r="E128" s="13"/>
      <c r="F128" s="13"/>
      <c r="G128" s="13"/>
      <c r="H128" s="13"/>
      <c r="I128" s="37"/>
      <c r="J128" s="37"/>
      <c r="K128" s="14"/>
      <c r="L128" s="37"/>
      <c r="M128" s="37"/>
      <c r="N128" s="14"/>
      <c r="O128" s="37"/>
      <c r="P128" s="13"/>
      <c r="Q128" s="13"/>
      <c r="R128" s="14"/>
      <c r="S128" s="14"/>
      <c r="T128" s="37"/>
      <c r="U128" s="13"/>
      <c r="V128" s="13"/>
      <c r="W128" s="13"/>
      <c r="X128" s="13"/>
      <c r="Y128" s="37"/>
      <c r="Z128" s="37"/>
      <c r="AA128" s="14"/>
      <c r="AB128" s="14"/>
      <c r="AC128" s="37"/>
      <c r="AD128" s="13"/>
      <c r="AE128" s="13"/>
      <c r="AF128" s="13"/>
      <c r="AG128" s="14"/>
      <c r="AH128" s="14"/>
      <c r="AI128" s="37"/>
      <c r="AJ128" s="37"/>
      <c r="AK128" s="13"/>
      <c r="AL128" s="13"/>
      <c r="AM128" s="14"/>
      <c r="AN128" s="14"/>
      <c r="AO128" s="37"/>
      <c r="AP128" s="13">
        <f>ActuarialTables!C128</f>
      </c>
    </row>
    <row x14ac:dyDescent="0.25" r="129" customHeight="1" ht="17.25">
      <c r="A129" s="37"/>
      <c r="B129" s="13"/>
      <c r="C129" s="13"/>
      <c r="D129" s="13"/>
      <c r="E129" s="13"/>
      <c r="F129" s="13"/>
      <c r="G129" s="13"/>
      <c r="H129" s="13"/>
      <c r="I129" s="37"/>
      <c r="J129" s="37"/>
      <c r="K129" s="14"/>
      <c r="L129" s="37"/>
      <c r="M129" s="37"/>
      <c r="N129" s="14"/>
      <c r="O129" s="37"/>
      <c r="P129" s="13"/>
      <c r="Q129" s="13"/>
      <c r="R129" s="14"/>
      <c r="S129" s="14"/>
      <c r="T129" s="37"/>
      <c r="U129" s="13"/>
      <c r="V129" s="13"/>
      <c r="W129" s="13"/>
      <c r="X129" s="13"/>
      <c r="Y129" s="37"/>
      <c r="Z129" s="37"/>
      <c r="AA129" s="14"/>
      <c r="AB129" s="14"/>
      <c r="AC129" s="37"/>
      <c r="AD129" s="13"/>
      <c r="AE129" s="13"/>
      <c r="AF129" s="13"/>
      <c r="AG129" s="14"/>
      <c r="AH129" s="14"/>
      <c r="AI129" s="37"/>
      <c r="AJ129" s="37"/>
      <c r="AK129" s="13"/>
      <c r="AL129" s="13"/>
      <c r="AM129" s="14"/>
      <c r="AN129" s="14"/>
      <c r="AO129" s="37"/>
      <c r="AP129" s="13">
        <f>ActuarialTables!C129</f>
      </c>
    </row>
    <row x14ac:dyDescent="0.25" r="130" customHeight="1" ht="17.25">
      <c r="A130" s="37"/>
      <c r="B130" s="13"/>
      <c r="C130" s="13"/>
      <c r="D130" s="13"/>
      <c r="E130" s="13"/>
      <c r="F130" s="13"/>
      <c r="G130" s="13"/>
      <c r="H130" s="13"/>
      <c r="I130" s="37"/>
      <c r="J130" s="37"/>
      <c r="K130" s="14"/>
      <c r="L130" s="37"/>
      <c r="M130" s="37"/>
      <c r="N130" s="14"/>
      <c r="O130" s="37"/>
      <c r="P130" s="13"/>
      <c r="Q130" s="13"/>
      <c r="R130" s="14"/>
      <c r="S130" s="14"/>
      <c r="T130" s="37"/>
      <c r="U130" s="13"/>
      <c r="V130" s="13"/>
      <c r="W130" s="13"/>
      <c r="X130" s="13"/>
      <c r="Y130" s="37"/>
      <c r="Z130" s="37"/>
      <c r="AA130" s="14"/>
      <c r="AB130" s="14"/>
      <c r="AC130" s="37"/>
      <c r="AD130" s="13"/>
      <c r="AE130" s="13"/>
      <c r="AF130" s="13"/>
      <c r="AG130" s="14"/>
      <c r="AH130" s="14"/>
      <c r="AI130" s="37"/>
      <c r="AJ130" s="37"/>
      <c r="AK130" s="13"/>
      <c r="AL130" s="13"/>
      <c r="AM130" s="14"/>
      <c r="AN130" s="14"/>
      <c r="AO130" s="37"/>
      <c r="AP130" s="13">
        <f>ActuarialTables!C130</f>
      </c>
    </row>
    <row x14ac:dyDescent="0.25" r="131" customHeight="1" ht="17.25">
      <c r="A131" s="37"/>
      <c r="B131" s="13"/>
      <c r="C131" s="13"/>
      <c r="D131" s="13"/>
      <c r="E131" s="13"/>
      <c r="F131" s="13"/>
      <c r="G131" s="13"/>
      <c r="H131" s="13"/>
      <c r="I131" s="37"/>
      <c r="J131" s="37"/>
      <c r="K131" s="14"/>
      <c r="L131" s="37"/>
      <c r="M131" s="37"/>
      <c r="N131" s="14"/>
      <c r="O131" s="37"/>
      <c r="P131" s="13"/>
      <c r="Q131" s="13"/>
      <c r="R131" s="14"/>
      <c r="S131" s="14"/>
      <c r="T131" s="37"/>
      <c r="U131" s="13"/>
      <c r="V131" s="13"/>
      <c r="W131" s="13"/>
      <c r="X131" s="13"/>
      <c r="Y131" s="37"/>
      <c r="Z131" s="37"/>
      <c r="AA131" s="14"/>
      <c r="AB131" s="14"/>
      <c r="AC131" s="37"/>
      <c r="AD131" s="13"/>
      <c r="AE131" s="13"/>
      <c r="AF131" s="13"/>
      <c r="AG131" s="14"/>
      <c r="AH131" s="14"/>
      <c r="AI131" s="37"/>
      <c r="AJ131" s="37"/>
      <c r="AK131" s="13"/>
      <c r="AL131" s="13"/>
      <c r="AM131" s="14"/>
      <c r="AN131" s="14"/>
      <c r="AO131" s="37"/>
      <c r="AP131" s="13">
        <f>ActuarialTables!C131</f>
      </c>
    </row>
    <row x14ac:dyDescent="0.25" r="132" customHeight="1" ht="17.25">
      <c r="A132" s="37"/>
      <c r="B132" s="13"/>
      <c r="C132" s="13"/>
      <c r="D132" s="13"/>
      <c r="E132" s="13"/>
      <c r="F132" s="13"/>
      <c r="G132" s="13"/>
      <c r="H132" s="13"/>
      <c r="I132" s="37"/>
      <c r="J132" s="37"/>
      <c r="K132" s="14"/>
      <c r="L132" s="37"/>
      <c r="M132" s="37"/>
      <c r="N132" s="14"/>
      <c r="O132" s="37"/>
      <c r="P132" s="13"/>
      <c r="Q132" s="13"/>
      <c r="R132" s="14"/>
      <c r="S132" s="14"/>
      <c r="T132" s="37"/>
      <c r="U132" s="13"/>
      <c r="V132" s="13"/>
      <c r="W132" s="13"/>
      <c r="X132" s="13"/>
      <c r="Y132" s="37"/>
      <c r="Z132" s="37"/>
      <c r="AA132" s="14"/>
      <c r="AB132" s="14"/>
      <c r="AC132" s="37"/>
      <c r="AD132" s="13"/>
      <c r="AE132" s="13"/>
      <c r="AF132" s="13"/>
      <c r="AG132" s="14"/>
      <c r="AH132" s="14"/>
      <c r="AI132" s="37"/>
      <c r="AJ132" s="37"/>
      <c r="AK132" s="13"/>
      <c r="AL132" s="13"/>
      <c r="AM132" s="14"/>
      <c r="AN132" s="14"/>
      <c r="AO132" s="37"/>
      <c r="AP132" s="13">
        <f>ActuarialTables!C132</f>
      </c>
    </row>
    <row x14ac:dyDescent="0.25" r="133" customHeight="1" ht="17.25">
      <c r="A133" s="37"/>
      <c r="B133" s="13"/>
      <c r="C133" s="13"/>
      <c r="D133" s="13"/>
      <c r="E133" s="13"/>
      <c r="F133" s="13"/>
      <c r="G133" s="13"/>
      <c r="H133" s="13"/>
      <c r="I133" s="37"/>
      <c r="J133" s="37"/>
      <c r="K133" s="14"/>
      <c r="L133" s="37"/>
      <c r="M133" s="37"/>
      <c r="N133" s="14"/>
      <c r="O133" s="37"/>
      <c r="P133" s="13"/>
      <c r="Q133" s="13"/>
      <c r="R133" s="14"/>
      <c r="S133" s="14"/>
      <c r="T133" s="37"/>
      <c r="U133" s="13"/>
      <c r="V133" s="13"/>
      <c r="W133" s="13"/>
      <c r="X133" s="13"/>
      <c r="Y133" s="37"/>
      <c r="Z133" s="37"/>
      <c r="AA133" s="14"/>
      <c r="AB133" s="14"/>
      <c r="AC133" s="37"/>
      <c r="AD133" s="13"/>
      <c r="AE133" s="13"/>
      <c r="AF133" s="13"/>
      <c r="AG133" s="14"/>
      <c r="AH133" s="14"/>
      <c r="AI133" s="37"/>
      <c r="AJ133" s="37"/>
      <c r="AK133" s="13"/>
      <c r="AL133" s="13"/>
      <c r="AM133" s="14"/>
      <c r="AN133" s="14"/>
      <c r="AO133" s="37"/>
      <c r="AP133" s="13">
        <f>ActuarialTables!C133</f>
      </c>
    </row>
    <row x14ac:dyDescent="0.25" r="134" customHeight="1" ht="17.25">
      <c r="A134" s="37"/>
      <c r="B134" s="13"/>
      <c r="C134" s="13"/>
      <c r="D134" s="13"/>
      <c r="E134" s="13"/>
      <c r="F134" s="13"/>
      <c r="G134" s="13"/>
      <c r="H134" s="13"/>
      <c r="I134" s="37"/>
      <c r="J134" s="37"/>
      <c r="K134" s="14"/>
      <c r="L134" s="37"/>
      <c r="M134" s="37"/>
      <c r="N134" s="14"/>
      <c r="O134" s="37"/>
      <c r="P134" s="13"/>
      <c r="Q134" s="13"/>
      <c r="R134" s="14"/>
      <c r="S134" s="14"/>
      <c r="T134" s="37"/>
      <c r="U134" s="13"/>
      <c r="V134" s="13"/>
      <c r="W134" s="13"/>
      <c r="X134" s="13"/>
      <c r="Y134" s="37"/>
      <c r="Z134" s="37"/>
      <c r="AA134" s="14"/>
      <c r="AB134" s="14"/>
      <c r="AC134" s="37"/>
      <c r="AD134" s="13"/>
      <c r="AE134" s="13"/>
      <c r="AF134" s="13"/>
      <c r="AG134" s="14"/>
      <c r="AH134" s="14"/>
      <c r="AI134" s="37"/>
      <c r="AJ134" s="37"/>
      <c r="AK134" s="13"/>
      <c r="AL134" s="13"/>
      <c r="AM134" s="14"/>
      <c r="AN134" s="14"/>
      <c r="AO134" s="37"/>
      <c r="AP134" s="13">
        <f>ActuarialTables!C134</f>
      </c>
    </row>
    <row x14ac:dyDescent="0.25" r="135" customHeight="1" ht="17.25">
      <c r="A135" s="37"/>
      <c r="B135" s="13"/>
      <c r="C135" s="13"/>
      <c r="D135" s="13"/>
      <c r="E135" s="13"/>
      <c r="F135" s="13"/>
      <c r="G135" s="13"/>
      <c r="H135" s="13"/>
      <c r="I135" s="37"/>
      <c r="J135" s="37"/>
      <c r="K135" s="14"/>
      <c r="L135" s="37"/>
      <c r="M135" s="37"/>
      <c r="N135" s="14"/>
      <c r="O135" s="37"/>
      <c r="P135" s="13"/>
      <c r="Q135" s="13"/>
      <c r="R135" s="14"/>
      <c r="S135" s="14"/>
      <c r="T135" s="37"/>
      <c r="U135" s="13"/>
      <c r="V135" s="13"/>
      <c r="W135" s="13"/>
      <c r="X135" s="13"/>
      <c r="Y135" s="37"/>
      <c r="Z135" s="37"/>
      <c r="AA135" s="14"/>
      <c r="AB135" s="14"/>
      <c r="AC135" s="37"/>
      <c r="AD135" s="13"/>
      <c r="AE135" s="13"/>
      <c r="AF135" s="13"/>
      <c r="AG135" s="14"/>
      <c r="AH135" s="14"/>
      <c r="AI135" s="37"/>
      <c r="AJ135" s="37"/>
      <c r="AK135" s="13"/>
      <c r="AL135" s="13"/>
      <c r="AM135" s="14"/>
      <c r="AN135" s="14"/>
      <c r="AO135" s="37"/>
      <c r="AP135" s="13">
        <f>ActuarialTables!C135</f>
      </c>
    </row>
    <row x14ac:dyDescent="0.25" r="136" customHeight="1" ht="17.25">
      <c r="A136" s="37"/>
      <c r="B136" s="13"/>
      <c r="C136" s="13"/>
      <c r="D136" s="13"/>
      <c r="E136" s="13"/>
      <c r="F136" s="13"/>
      <c r="G136" s="13"/>
      <c r="H136" s="13"/>
      <c r="I136" s="37"/>
      <c r="J136" s="37"/>
      <c r="K136" s="14"/>
      <c r="L136" s="37"/>
      <c r="M136" s="37"/>
      <c r="N136" s="14"/>
      <c r="O136" s="37"/>
      <c r="P136" s="13"/>
      <c r="Q136" s="13"/>
      <c r="R136" s="14"/>
      <c r="S136" s="14"/>
      <c r="T136" s="37"/>
      <c r="U136" s="13"/>
      <c r="V136" s="13"/>
      <c r="W136" s="13"/>
      <c r="X136" s="13"/>
      <c r="Y136" s="37"/>
      <c r="Z136" s="37"/>
      <c r="AA136" s="14"/>
      <c r="AB136" s="14"/>
      <c r="AC136" s="37"/>
      <c r="AD136" s="13"/>
      <c r="AE136" s="13"/>
      <c r="AF136" s="13"/>
      <c r="AG136" s="14"/>
      <c r="AH136" s="14"/>
      <c r="AI136" s="37"/>
      <c r="AJ136" s="37"/>
      <c r="AK136" s="13"/>
      <c r="AL136" s="13"/>
      <c r="AM136" s="14"/>
      <c r="AN136" s="14"/>
      <c r="AO136" s="37"/>
      <c r="AP136" s="13">
        <f>ActuarialTables!C136</f>
      </c>
    </row>
    <row x14ac:dyDescent="0.25" r="137" customHeight="1" ht="17.25">
      <c r="A137" s="37"/>
      <c r="B137" s="13"/>
      <c r="C137" s="13"/>
      <c r="D137" s="13"/>
      <c r="E137" s="13"/>
      <c r="F137" s="13"/>
      <c r="G137" s="13"/>
      <c r="H137" s="13"/>
      <c r="I137" s="37"/>
      <c r="J137" s="37"/>
      <c r="K137" s="14"/>
      <c r="L137" s="37"/>
      <c r="M137" s="37"/>
      <c r="N137" s="14"/>
      <c r="O137" s="37"/>
      <c r="P137" s="13"/>
      <c r="Q137" s="13"/>
      <c r="R137" s="14"/>
      <c r="S137" s="14"/>
      <c r="T137" s="37"/>
      <c r="U137" s="13"/>
      <c r="V137" s="13"/>
      <c r="W137" s="13"/>
      <c r="X137" s="13"/>
      <c r="Y137" s="37"/>
      <c r="Z137" s="37"/>
      <c r="AA137" s="14"/>
      <c r="AB137" s="14"/>
      <c r="AC137" s="37"/>
      <c r="AD137" s="13"/>
      <c r="AE137" s="13"/>
      <c r="AF137" s="13"/>
      <c r="AG137" s="14"/>
      <c r="AH137" s="14"/>
      <c r="AI137" s="37"/>
      <c r="AJ137" s="37"/>
      <c r="AK137" s="13"/>
      <c r="AL137" s="13"/>
      <c r="AM137" s="14"/>
      <c r="AN137" s="14"/>
      <c r="AO137" s="37"/>
      <c r="AP137" s="13">
        <f>ActuarialTables!C137</f>
      </c>
    </row>
    <row x14ac:dyDescent="0.25" r="138" customHeight="1" ht="17.25">
      <c r="A138" s="37"/>
      <c r="B138" s="13"/>
      <c r="C138" s="13"/>
      <c r="D138" s="13"/>
      <c r="E138" s="13"/>
      <c r="F138" s="13"/>
      <c r="G138" s="13"/>
      <c r="H138" s="13"/>
      <c r="I138" s="37"/>
      <c r="J138" s="37"/>
      <c r="K138" s="14"/>
      <c r="L138" s="37"/>
      <c r="M138" s="37"/>
      <c r="N138" s="14"/>
      <c r="O138" s="37"/>
      <c r="P138" s="13"/>
      <c r="Q138" s="13"/>
      <c r="R138" s="14"/>
      <c r="S138" s="14"/>
      <c r="T138" s="37"/>
      <c r="U138" s="13"/>
      <c r="V138" s="13"/>
      <c r="W138" s="13"/>
      <c r="X138" s="13"/>
      <c r="Y138" s="37"/>
      <c r="Z138" s="37"/>
      <c r="AA138" s="14"/>
      <c r="AB138" s="14"/>
      <c r="AC138" s="37"/>
      <c r="AD138" s="13"/>
      <c r="AE138" s="13"/>
      <c r="AF138" s="13"/>
      <c r="AG138" s="14"/>
      <c r="AH138" s="14"/>
      <c r="AI138" s="37"/>
      <c r="AJ138" s="37"/>
      <c r="AK138" s="13"/>
      <c r="AL138" s="13"/>
      <c r="AM138" s="14"/>
      <c r="AN138" s="14"/>
      <c r="AO138" s="37"/>
      <c r="AP138" s="13">
        <f>ActuarialTables!C138</f>
      </c>
    </row>
    <row x14ac:dyDescent="0.25" r="139" customHeight="1" ht="17.25">
      <c r="A139" s="37"/>
      <c r="B139" s="13"/>
      <c r="C139" s="13"/>
      <c r="D139" s="13"/>
      <c r="E139" s="13"/>
      <c r="F139" s="13"/>
      <c r="G139" s="13"/>
      <c r="H139" s="13"/>
      <c r="I139" s="37"/>
      <c r="J139" s="37"/>
      <c r="K139" s="14"/>
      <c r="L139" s="37"/>
      <c r="M139" s="37"/>
      <c r="N139" s="14"/>
      <c r="O139" s="37"/>
      <c r="P139" s="13"/>
      <c r="Q139" s="13"/>
      <c r="R139" s="14"/>
      <c r="S139" s="14"/>
      <c r="T139" s="37"/>
      <c r="U139" s="13"/>
      <c r="V139" s="13"/>
      <c r="W139" s="13"/>
      <c r="X139" s="13"/>
      <c r="Y139" s="37"/>
      <c r="Z139" s="37"/>
      <c r="AA139" s="14"/>
      <c r="AB139" s="14"/>
      <c r="AC139" s="37"/>
      <c r="AD139" s="13"/>
      <c r="AE139" s="13"/>
      <c r="AF139" s="13"/>
      <c r="AG139" s="14"/>
      <c r="AH139" s="14"/>
      <c r="AI139" s="37"/>
      <c r="AJ139" s="37"/>
      <c r="AK139" s="13"/>
      <c r="AL139" s="13"/>
      <c r="AM139" s="14"/>
      <c r="AN139" s="14"/>
      <c r="AO139" s="37"/>
      <c r="AP139" s="13">
        <f>ActuarialTables!C139</f>
      </c>
    </row>
    <row x14ac:dyDescent="0.25" r="140" customHeight="1" ht="17.25">
      <c r="A140" s="37"/>
      <c r="B140" s="13"/>
      <c r="C140" s="13"/>
      <c r="D140" s="13"/>
      <c r="E140" s="13"/>
      <c r="F140" s="13"/>
      <c r="G140" s="13"/>
      <c r="H140" s="13"/>
      <c r="I140" s="37"/>
      <c r="J140" s="37"/>
      <c r="K140" s="14"/>
      <c r="L140" s="37"/>
      <c r="M140" s="37"/>
      <c r="N140" s="14"/>
      <c r="O140" s="37"/>
      <c r="P140" s="13"/>
      <c r="Q140" s="13"/>
      <c r="R140" s="14"/>
      <c r="S140" s="14"/>
      <c r="T140" s="37"/>
      <c r="U140" s="13"/>
      <c r="V140" s="13"/>
      <c r="W140" s="13"/>
      <c r="X140" s="13"/>
      <c r="Y140" s="37"/>
      <c r="Z140" s="37"/>
      <c r="AA140" s="14"/>
      <c r="AB140" s="14"/>
      <c r="AC140" s="37"/>
      <c r="AD140" s="13"/>
      <c r="AE140" s="13"/>
      <c r="AF140" s="13"/>
      <c r="AG140" s="14"/>
      <c r="AH140" s="14"/>
      <c r="AI140" s="37"/>
      <c r="AJ140" s="37"/>
      <c r="AK140" s="13"/>
      <c r="AL140" s="13"/>
      <c r="AM140" s="14"/>
      <c r="AN140" s="14"/>
      <c r="AO140" s="37"/>
      <c r="AP140" s="13">
        <f>ActuarialTables!C140</f>
      </c>
    </row>
    <row x14ac:dyDescent="0.25" r="141" customHeight="1" ht="17.25">
      <c r="A141" s="37"/>
      <c r="B141" s="13"/>
      <c r="C141" s="13"/>
      <c r="D141" s="13"/>
      <c r="E141" s="13"/>
      <c r="F141" s="13"/>
      <c r="G141" s="13"/>
      <c r="H141" s="13"/>
      <c r="I141" s="37"/>
      <c r="J141" s="37"/>
      <c r="K141" s="14"/>
      <c r="L141" s="37"/>
      <c r="M141" s="37"/>
      <c r="N141" s="14"/>
      <c r="O141" s="37"/>
      <c r="P141" s="13"/>
      <c r="Q141" s="13"/>
      <c r="R141" s="14"/>
      <c r="S141" s="14"/>
      <c r="T141" s="37"/>
      <c r="U141" s="13"/>
      <c r="V141" s="13"/>
      <c r="W141" s="13"/>
      <c r="X141" s="13"/>
      <c r="Y141" s="37"/>
      <c r="Z141" s="37"/>
      <c r="AA141" s="14"/>
      <c r="AB141" s="14"/>
      <c r="AC141" s="37"/>
      <c r="AD141" s="13"/>
      <c r="AE141" s="13"/>
      <c r="AF141" s="13"/>
      <c r="AG141" s="14"/>
      <c r="AH141" s="14"/>
      <c r="AI141" s="37"/>
      <c r="AJ141" s="37"/>
      <c r="AK141" s="13"/>
      <c r="AL141" s="13"/>
      <c r="AM141" s="14"/>
      <c r="AN141" s="14"/>
      <c r="AO141" s="37"/>
      <c r="AP141" s="13">
        <f>ActuarialTables!C141</f>
      </c>
    </row>
    <row x14ac:dyDescent="0.25" r="142" customHeight="1" ht="17.25">
      <c r="A142" s="37"/>
      <c r="B142" s="13"/>
      <c r="C142" s="13"/>
      <c r="D142" s="13"/>
      <c r="E142" s="13"/>
      <c r="F142" s="13"/>
      <c r="G142" s="13"/>
      <c r="H142" s="13"/>
      <c r="I142" s="37"/>
      <c r="J142" s="37"/>
      <c r="K142" s="14"/>
      <c r="L142" s="37"/>
      <c r="M142" s="37"/>
      <c r="N142" s="14"/>
      <c r="O142" s="37"/>
      <c r="P142" s="13"/>
      <c r="Q142" s="13"/>
      <c r="R142" s="14"/>
      <c r="S142" s="14"/>
      <c r="T142" s="37"/>
      <c r="U142" s="13"/>
      <c r="V142" s="13"/>
      <c r="W142" s="13"/>
      <c r="X142" s="13"/>
      <c r="Y142" s="37"/>
      <c r="Z142" s="37"/>
      <c r="AA142" s="14"/>
      <c r="AB142" s="14"/>
      <c r="AC142" s="37"/>
      <c r="AD142" s="13"/>
      <c r="AE142" s="13"/>
      <c r="AF142" s="13"/>
      <c r="AG142" s="14"/>
      <c r="AH142" s="14"/>
      <c r="AI142" s="37"/>
      <c r="AJ142" s="37"/>
      <c r="AK142" s="13"/>
      <c r="AL142" s="13"/>
      <c r="AM142" s="14"/>
      <c r="AN142" s="14"/>
      <c r="AO142" s="37"/>
      <c r="AP142" s="13">
        <f>ActuarialTables!C142</f>
      </c>
    </row>
    <row x14ac:dyDescent="0.25" r="143" customHeight="1" ht="17.25">
      <c r="A143" s="37"/>
      <c r="B143" s="13"/>
      <c r="C143" s="13"/>
      <c r="D143" s="13"/>
      <c r="E143" s="13"/>
      <c r="F143" s="13"/>
      <c r="G143" s="13"/>
      <c r="H143" s="13"/>
      <c r="I143" s="37"/>
      <c r="J143" s="37"/>
      <c r="K143" s="14"/>
      <c r="L143" s="37"/>
      <c r="M143" s="37"/>
      <c r="N143" s="14"/>
      <c r="O143" s="37"/>
      <c r="P143" s="13"/>
      <c r="Q143" s="13"/>
      <c r="R143" s="14"/>
      <c r="S143" s="14"/>
      <c r="T143" s="37"/>
      <c r="U143" s="13"/>
      <c r="V143" s="13"/>
      <c r="W143" s="13"/>
      <c r="X143" s="13"/>
      <c r="Y143" s="37"/>
      <c r="Z143" s="37"/>
      <c r="AA143" s="14"/>
      <c r="AB143" s="14"/>
      <c r="AC143" s="37"/>
      <c r="AD143" s="13"/>
      <c r="AE143" s="13"/>
      <c r="AF143" s="13"/>
      <c r="AG143" s="14"/>
      <c r="AH143" s="14"/>
      <c r="AI143" s="37"/>
      <c r="AJ143" s="37"/>
      <c r="AK143" s="13"/>
      <c r="AL143" s="13"/>
      <c r="AM143" s="14"/>
      <c r="AN143" s="14"/>
      <c r="AO143" s="37"/>
      <c r="AP143" s="13">
        <f>ActuarialTables!C143</f>
      </c>
    </row>
    <row x14ac:dyDescent="0.25" r="144" customHeight="1" ht="17.25">
      <c r="A144" s="37"/>
      <c r="B144" s="13"/>
      <c r="C144" s="13"/>
      <c r="D144" s="13"/>
      <c r="E144" s="13"/>
      <c r="F144" s="13"/>
      <c r="G144" s="13"/>
      <c r="H144" s="13"/>
      <c r="I144" s="37"/>
      <c r="J144" s="37"/>
      <c r="K144" s="14"/>
      <c r="L144" s="37"/>
      <c r="M144" s="37"/>
      <c r="N144" s="14"/>
      <c r="O144" s="37"/>
      <c r="P144" s="13"/>
      <c r="Q144" s="13"/>
      <c r="R144" s="14"/>
      <c r="S144" s="14"/>
      <c r="T144" s="37"/>
      <c r="U144" s="13"/>
      <c r="V144" s="13"/>
      <c r="W144" s="13"/>
      <c r="X144" s="13"/>
      <c r="Y144" s="37"/>
      <c r="Z144" s="37"/>
      <c r="AA144" s="14"/>
      <c r="AB144" s="14"/>
      <c r="AC144" s="37"/>
      <c r="AD144" s="13"/>
      <c r="AE144" s="13"/>
      <c r="AF144" s="13"/>
      <c r="AG144" s="14"/>
      <c r="AH144" s="14"/>
      <c r="AI144" s="37"/>
      <c r="AJ144" s="37"/>
      <c r="AK144" s="13"/>
      <c r="AL144" s="13"/>
      <c r="AM144" s="14"/>
      <c r="AN144" s="14"/>
      <c r="AO144" s="37"/>
      <c r="AP144" s="13">
        <f>ActuarialTables!C144</f>
      </c>
    </row>
    <row x14ac:dyDescent="0.25" r="145" customHeight="1" ht="17.25">
      <c r="A145" s="37"/>
      <c r="B145" s="13"/>
      <c r="C145" s="13"/>
      <c r="D145" s="13"/>
      <c r="E145" s="13"/>
      <c r="F145" s="13"/>
      <c r="G145" s="13"/>
      <c r="H145" s="13"/>
      <c r="I145" s="37"/>
      <c r="J145" s="37"/>
      <c r="K145" s="14"/>
      <c r="L145" s="37"/>
      <c r="M145" s="37"/>
      <c r="N145" s="14"/>
      <c r="O145" s="37"/>
      <c r="P145" s="13"/>
      <c r="Q145" s="13"/>
      <c r="R145" s="14"/>
      <c r="S145" s="14"/>
      <c r="T145" s="37"/>
      <c r="U145" s="13"/>
      <c r="V145" s="13"/>
      <c r="W145" s="13"/>
      <c r="X145" s="13"/>
      <c r="Y145" s="37"/>
      <c r="Z145" s="37"/>
      <c r="AA145" s="14"/>
      <c r="AB145" s="14"/>
      <c r="AC145" s="37"/>
      <c r="AD145" s="13"/>
      <c r="AE145" s="13"/>
      <c r="AF145" s="13"/>
      <c r="AG145" s="14"/>
      <c r="AH145" s="14"/>
      <c r="AI145" s="37"/>
      <c r="AJ145" s="37"/>
      <c r="AK145" s="13"/>
      <c r="AL145" s="13"/>
      <c r="AM145" s="14"/>
      <c r="AN145" s="14"/>
      <c r="AO145" s="37"/>
      <c r="AP145" s="13">
        <f>ActuarialTables!C145</f>
      </c>
    </row>
    <row x14ac:dyDescent="0.25" r="146" customHeight="1" ht="17.25">
      <c r="A146" s="37"/>
      <c r="B146" s="13"/>
      <c r="C146" s="13"/>
      <c r="D146" s="13"/>
      <c r="E146" s="13"/>
      <c r="F146" s="13"/>
      <c r="G146" s="13"/>
      <c r="H146" s="13"/>
      <c r="I146" s="37"/>
      <c r="J146" s="37"/>
      <c r="K146" s="14"/>
      <c r="L146" s="37"/>
      <c r="M146" s="37"/>
      <c r="N146" s="14"/>
      <c r="O146" s="37"/>
      <c r="P146" s="13"/>
      <c r="Q146" s="13"/>
      <c r="R146" s="14"/>
      <c r="S146" s="14"/>
      <c r="T146" s="37"/>
      <c r="U146" s="13"/>
      <c r="V146" s="13"/>
      <c r="W146" s="13"/>
      <c r="X146" s="13"/>
      <c r="Y146" s="37"/>
      <c r="Z146" s="37"/>
      <c r="AA146" s="14"/>
      <c r="AB146" s="14"/>
      <c r="AC146" s="37"/>
      <c r="AD146" s="13"/>
      <c r="AE146" s="13"/>
      <c r="AF146" s="13"/>
      <c r="AG146" s="14"/>
      <c r="AH146" s="14"/>
      <c r="AI146" s="37"/>
      <c r="AJ146" s="37"/>
      <c r="AK146" s="13"/>
      <c r="AL146" s="13"/>
      <c r="AM146" s="14"/>
      <c r="AN146" s="14"/>
      <c r="AO146" s="37"/>
      <c r="AP146" s="13">
        <f>ActuarialTables!C146</f>
      </c>
    </row>
    <row x14ac:dyDescent="0.25" r="147" customHeight="1" ht="17.25">
      <c r="A147" s="37"/>
      <c r="B147" s="13"/>
      <c r="C147" s="13"/>
      <c r="D147" s="13"/>
      <c r="E147" s="13"/>
      <c r="F147" s="13"/>
      <c r="G147" s="13"/>
      <c r="H147" s="13"/>
      <c r="I147" s="37"/>
      <c r="J147" s="37"/>
      <c r="K147" s="14"/>
      <c r="L147" s="37"/>
      <c r="M147" s="37"/>
      <c r="N147" s="14"/>
      <c r="O147" s="37"/>
      <c r="P147" s="13"/>
      <c r="Q147" s="13"/>
      <c r="R147" s="14"/>
      <c r="S147" s="14"/>
      <c r="T147" s="37"/>
      <c r="U147" s="13"/>
      <c r="V147" s="13"/>
      <c r="W147" s="13"/>
      <c r="X147" s="13"/>
      <c r="Y147" s="37"/>
      <c r="Z147" s="37"/>
      <c r="AA147" s="14"/>
      <c r="AB147" s="14"/>
      <c r="AC147" s="37"/>
      <c r="AD147" s="13"/>
      <c r="AE147" s="13"/>
      <c r="AF147" s="13"/>
      <c r="AG147" s="14"/>
      <c r="AH147" s="14"/>
      <c r="AI147" s="37"/>
      <c r="AJ147" s="37"/>
      <c r="AK147" s="13"/>
      <c r="AL147" s="13"/>
      <c r="AM147" s="14"/>
      <c r="AN147" s="14"/>
      <c r="AO147" s="37"/>
      <c r="AP147" s="13">
        <f>ActuarialTables!C147</f>
      </c>
    </row>
    <row x14ac:dyDescent="0.25" r="148" customHeight="1" ht="17.25">
      <c r="A148" s="37"/>
      <c r="B148" s="13"/>
      <c r="C148" s="13"/>
      <c r="D148" s="13"/>
      <c r="E148" s="13"/>
      <c r="F148" s="13"/>
      <c r="G148" s="13"/>
      <c r="H148" s="13"/>
      <c r="I148" s="37"/>
      <c r="J148" s="37"/>
      <c r="K148" s="14"/>
      <c r="L148" s="37"/>
      <c r="M148" s="37"/>
      <c r="N148" s="14"/>
      <c r="O148" s="37"/>
      <c r="P148" s="13"/>
      <c r="Q148" s="13"/>
      <c r="R148" s="14"/>
      <c r="S148" s="14"/>
      <c r="T148" s="37"/>
      <c r="U148" s="13"/>
      <c r="V148" s="13"/>
      <c r="W148" s="13"/>
      <c r="X148" s="13"/>
      <c r="Y148" s="37"/>
      <c r="Z148" s="37"/>
      <c r="AA148" s="14"/>
      <c r="AB148" s="14"/>
      <c r="AC148" s="37"/>
      <c r="AD148" s="13"/>
      <c r="AE148" s="13"/>
      <c r="AF148" s="13"/>
      <c r="AG148" s="14"/>
      <c r="AH148" s="14"/>
      <c r="AI148" s="37"/>
      <c r="AJ148" s="37"/>
      <c r="AK148" s="13"/>
      <c r="AL148" s="13"/>
      <c r="AM148" s="14"/>
      <c r="AN148" s="14"/>
      <c r="AO148" s="37"/>
      <c r="AP148" s="13">
        <f>ActuarialTables!C148</f>
      </c>
    </row>
    <row x14ac:dyDescent="0.25" r="149" customHeight="1" ht="17.25">
      <c r="A149" s="37"/>
      <c r="B149" s="13"/>
      <c r="C149" s="13"/>
      <c r="D149" s="13"/>
      <c r="E149" s="13"/>
      <c r="F149" s="13"/>
      <c r="G149" s="13"/>
      <c r="H149" s="13"/>
      <c r="I149" s="37"/>
      <c r="J149" s="37"/>
      <c r="K149" s="14"/>
      <c r="L149" s="37"/>
      <c r="M149" s="37"/>
      <c r="N149" s="14"/>
      <c r="O149" s="37"/>
      <c r="P149" s="13"/>
      <c r="Q149" s="13"/>
      <c r="R149" s="14"/>
      <c r="S149" s="14"/>
      <c r="T149" s="37"/>
      <c r="U149" s="13"/>
      <c r="V149" s="13"/>
      <c r="W149" s="13"/>
      <c r="X149" s="13"/>
      <c r="Y149" s="37"/>
      <c r="Z149" s="37"/>
      <c r="AA149" s="14"/>
      <c r="AB149" s="14"/>
      <c r="AC149" s="37"/>
      <c r="AD149" s="13"/>
      <c r="AE149" s="13"/>
      <c r="AF149" s="13"/>
      <c r="AG149" s="14"/>
      <c r="AH149" s="14"/>
      <c r="AI149" s="37"/>
      <c r="AJ149" s="37"/>
      <c r="AK149" s="13"/>
      <c r="AL149" s="13"/>
      <c r="AM149" s="14"/>
      <c r="AN149" s="14"/>
      <c r="AO149" s="37"/>
      <c r="AP149" s="13">
        <f>ActuarialTables!C149</f>
      </c>
    </row>
    <row x14ac:dyDescent="0.25" r="150" customHeight="1" ht="17.25">
      <c r="A150" s="37"/>
      <c r="B150" s="13"/>
      <c r="C150" s="13"/>
      <c r="D150" s="13"/>
      <c r="E150" s="13"/>
      <c r="F150" s="13"/>
      <c r="G150" s="13"/>
      <c r="H150" s="13"/>
      <c r="I150" s="37"/>
      <c r="J150" s="37"/>
      <c r="K150" s="14"/>
      <c r="L150" s="37"/>
      <c r="M150" s="37"/>
      <c r="N150" s="14"/>
      <c r="O150" s="37"/>
      <c r="P150" s="13"/>
      <c r="Q150" s="13"/>
      <c r="R150" s="14"/>
      <c r="S150" s="14"/>
      <c r="T150" s="37"/>
      <c r="U150" s="13"/>
      <c r="V150" s="13"/>
      <c r="W150" s="13"/>
      <c r="X150" s="13"/>
      <c r="Y150" s="37"/>
      <c r="Z150" s="37"/>
      <c r="AA150" s="14"/>
      <c r="AB150" s="14"/>
      <c r="AC150" s="37"/>
      <c r="AD150" s="13"/>
      <c r="AE150" s="13"/>
      <c r="AF150" s="13"/>
      <c r="AG150" s="14"/>
      <c r="AH150" s="14"/>
      <c r="AI150" s="37"/>
      <c r="AJ150" s="37"/>
      <c r="AK150" s="13"/>
      <c r="AL150" s="13"/>
      <c r="AM150" s="14"/>
      <c r="AN150" s="14"/>
      <c r="AO150" s="37"/>
      <c r="AP150" s="13">
        <f>ActuarialTables!C150</f>
      </c>
    </row>
    <row x14ac:dyDescent="0.25" r="151" customHeight="1" ht="17.25">
      <c r="A151" s="37"/>
      <c r="B151" s="13"/>
      <c r="C151" s="13"/>
      <c r="D151" s="13"/>
      <c r="E151" s="13"/>
      <c r="F151" s="13"/>
      <c r="G151" s="13"/>
      <c r="H151" s="13"/>
      <c r="I151" s="37"/>
      <c r="J151" s="37"/>
      <c r="K151" s="14"/>
      <c r="L151" s="37"/>
      <c r="M151" s="37"/>
      <c r="N151" s="14"/>
      <c r="O151" s="37"/>
      <c r="P151" s="13"/>
      <c r="Q151" s="13"/>
      <c r="R151" s="14"/>
      <c r="S151" s="14"/>
      <c r="T151" s="37"/>
      <c r="U151" s="13"/>
      <c r="V151" s="13"/>
      <c r="W151" s="13"/>
      <c r="X151" s="13"/>
      <c r="Y151" s="37"/>
      <c r="Z151" s="37"/>
      <c r="AA151" s="14"/>
      <c r="AB151" s="14"/>
      <c r="AC151" s="37"/>
      <c r="AD151" s="13"/>
      <c r="AE151" s="13"/>
      <c r="AF151" s="13"/>
      <c r="AG151" s="14"/>
      <c r="AH151" s="14"/>
      <c r="AI151" s="37"/>
      <c r="AJ151" s="37"/>
      <c r="AK151" s="13"/>
      <c r="AL151" s="13"/>
      <c r="AM151" s="14"/>
      <c r="AN151" s="14"/>
      <c r="AO151" s="37"/>
      <c r="AP151" s="13">
        <f>ActuarialTables!C151</f>
      </c>
    </row>
    <row x14ac:dyDescent="0.25" r="152" customHeight="1" ht="17.25">
      <c r="A152" s="37"/>
      <c r="B152" s="13"/>
      <c r="C152" s="13"/>
      <c r="D152" s="13"/>
      <c r="E152" s="13"/>
      <c r="F152" s="13"/>
      <c r="G152" s="13"/>
      <c r="H152" s="13"/>
      <c r="I152" s="37"/>
      <c r="J152" s="37"/>
      <c r="K152" s="14"/>
      <c r="L152" s="37"/>
      <c r="M152" s="37"/>
      <c r="N152" s="14"/>
      <c r="O152" s="37"/>
      <c r="P152" s="13"/>
      <c r="Q152" s="13"/>
      <c r="R152" s="14"/>
      <c r="S152" s="14"/>
      <c r="T152" s="37"/>
      <c r="U152" s="13"/>
      <c r="V152" s="13"/>
      <c r="W152" s="13"/>
      <c r="X152" s="13"/>
      <c r="Y152" s="37"/>
      <c r="Z152" s="37"/>
      <c r="AA152" s="14"/>
      <c r="AB152" s="14"/>
      <c r="AC152" s="37"/>
      <c r="AD152" s="13"/>
      <c r="AE152" s="13"/>
      <c r="AF152" s="13"/>
      <c r="AG152" s="14"/>
      <c r="AH152" s="14"/>
      <c r="AI152" s="37"/>
      <c r="AJ152" s="37"/>
      <c r="AK152" s="13"/>
      <c r="AL152" s="13"/>
      <c r="AM152" s="14"/>
      <c r="AN152" s="14"/>
      <c r="AO152" s="37"/>
      <c r="AP152" s="13">
        <f>ActuarialTables!C152</f>
      </c>
    </row>
    <row x14ac:dyDescent="0.25" r="153" customHeight="1" ht="17.25">
      <c r="A153" s="37"/>
      <c r="B153" s="13"/>
      <c r="C153" s="13"/>
      <c r="D153" s="13"/>
      <c r="E153" s="13"/>
      <c r="F153" s="13"/>
      <c r="G153" s="13"/>
      <c r="H153" s="13"/>
      <c r="I153" s="37"/>
      <c r="J153" s="37"/>
      <c r="K153" s="14"/>
      <c r="L153" s="37"/>
      <c r="M153" s="37"/>
      <c r="N153" s="14"/>
      <c r="O153" s="37"/>
      <c r="P153" s="13"/>
      <c r="Q153" s="13"/>
      <c r="R153" s="14"/>
      <c r="S153" s="14"/>
      <c r="T153" s="37"/>
      <c r="U153" s="13"/>
      <c r="V153" s="13"/>
      <c r="W153" s="13"/>
      <c r="X153" s="13"/>
      <c r="Y153" s="37"/>
      <c r="Z153" s="37"/>
      <c r="AA153" s="14"/>
      <c r="AB153" s="14"/>
      <c r="AC153" s="37"/>
      <c r="AD153" s="13"/>
      <c r="AE153" s="13"/>
      <c r="AF153" s="13"/>
      <c r="AG153" s="14"/>
      <c r="AH153" s="14"/>
      <c r="AI153" s="37"/>
      <c r="AJ153" s="37"/>
      <c r="AK153" s="13"/>
      <c r="AL153" s="13"/>
      <c r="AM153" s="14"/>
      <c r="AN153" s="14"/>
      <c r="AO153" s="37"/>
      <c r="AP153" s="13">
        <f>ActuarialTables!C153</f>
      </c>
    </row>
    <row x14ac:dyDescent="0.25" r="154" customHeight="1" ht="17.25">
      <c r="A154" s="37"/>
      <c r="B154" s="13"/>
      <c r="C154" s="13"/>
      <c r="D154" s="13"/>
      <c r="E154" s="13"/>
      <c r="F154" s="13"/>
      <c r="G154" s="13"/>
      <c r="H154" s="13"/>
      <c r="I154" s="37"/>
      <c r="J154" s="37"/>
      <c r="K154" s="14"/>
      <c r="L154" s="37"/>
      <c r="M154" s="37"/>
      <c r="N154" s="14"/>
      <c r="O154" s="37"/>
      <c r="P154" s="13"/>
      <c r="Q154" s="13"/>
      <c r="R154" s="14"/>
      <c r="S154" s="14"/>
      <c r="T154" s="37"/>
      <c r="U154" s="13"/>
      <c r="V154" s="13"/>
      <c r="W154" s="13"/>
      <c r="X154" s="13"/>
      <c r="Y154" s="37"/>
      <c r="Z154" s="37"/>
      <c r="AA154" s="14"/>
      <c r="AB154" s="14"/>
      <c r="AC154" s="37"/>
      <c r="AD154" s="13"/>
      <c r="AE154" s="13"/>
      <c r="AF154" s="13"/>
      <c r="AG154" s="14"/>
      <c r="AH154" s="14"/>
      <c r="AI154" s="37"/>
      <c r="AJ154" s="37"/>
      <c r="AK154" s="13"/>
      <c r="AL154" s="13"/>
      <c r="AM154" s="14"/>
      <c r="AN154" s="14"/>
      <c r="AO154" s="37"/>
      <c r="AP154" s="13">
        <f>ActuarialTables!C154</f>
      </c>
    </row>
    <row x14ac:dyDescent="0.25" r="155" customHeight="1" ht="17.25">
      <c r="A155" s="37"/>
      <c r="B155" s="13"/>
      <c r="C155" s="13"/>
      <c r="D155" s="13"/>
      <c r="E155" s="13"/>
      <c r="F155" s="13"/>
      <c r="G155" s="13"/>
      <c r="H155" s="13"/>
      <c r="I155" s="37"/>
      <c r="J155" s="37"/>
      <c r="K155" s="14"/>
      <c r="L155" s="37"/>
      <c r="M155" s="37"/>
      <c r="N155" s="14"/>
      <c r="O155" s="37"/>
      <c r="P155" s="13"/>
      <c r="Q155" s="13"/>
      <c r="R155" s="14"/>
      <c r="S155" s="14"/>
      <c r="T155" s="37"/>
      <c r="U155" s="13"/>
      <c r="V155" s="13"/>
      <c r="W155" s="13"/>
      <c r="X155" s="13"/>
      <c r="Y155" s="37"/>
      <c r="Z155" s="37"/>
      <c r="AA155" s="14"/>
      <c r="AB155" s="14"/>
      <c r="AC155" s="37"/>
      <c r="AD155" s="13"/>
      <c r="AE155" s="13"/>
      <c r="AF155" s="13"/>
      <c r="AG155" s="14"/>
      <c r="AH155" s="14"/>
      <c r="AI155" s="37"/>
      <c r="AJ155" s="37"/>
      <c r="AK155" s="13"/>
      <c r="AL155" s="13"/>
      <c r="AM155" s="14"/>
      <c r="AN155" s="14"/>
      <c r="AO155" s="37"/>
      <c r="AP155" s="13">
        <f>ActuarialTables!C155</f>
      </c>
    </row>
    <row x14ac:dyDescent="0.25" r="156" customHeight="1" ht="17.25">
      <c r="A156" s="37"/>
      <c r="B156" s="13"/>
      <c r="C156" s="13"/>
      <c r="D156" s="13"/>
      <c r="E156" s="13"/>
      <c r="F156" s="13"/>
      <c r="G156" s="13"/>
      <c r="H156" s="13"/>
      <c r="I156" s="37"/>
      <c r="J156" s="37"/>
      <c r="K156" s="14"/>
      <c r="L156" s="37"/>
      <c r="M156" s="37"/>
      <c r="N156" s="14"/>
      <c r="O156" s="37"/>
      <c r="P156" s="13"/>
      <c r="Q156" s="13"/>
      <c r="R156" s="14"/>
      <c r="S156" s="14"/>
      <c r="T156" s="37"/>
      <c r="U156" s="13"/>
      <c r="V156" s="13"/>
      <c r="W156" s="13"/>
      <c r="X156" s="13"/>
      <c r="Y156" s="37"/>
      <c r="Z156" s="37"/>
      <c r="AA156" s="14"/>
      <c r="AB156" s="14"/>
      <c r="AC156" s="37"/>
      <c r="AD156" s="13"/>
      <c r="AE156" s="13"/>
      <c r="AF156" s="13"/>
      <c r="AG156" s="14"/>
      <c r="AH156" s="14"/>
      <c r="AI156" s="37"/>
      <c r="AJ156" s="37"/>
      <c r="AK156" s="13"/>
      <c r="AL156" s="13"/>
      <c r="AM156" s="14"/>
      <c r="AN156" s="14"/>
      <c r="AO156" s="37"/>
      <c r="AP156" s="13">
        <f>ActuarialTables!C156</f>
      </c>
    </row>
    <row x14ac:dyDescent="0.25" r="157" customHeight="1" ht="17.25">
      <c r="A157" s="37"/>
      <c r="B157" s="13"/>
      <c r="C157" s="13"/>
      <c r="D157" s="13"/>
      <c r="E157" s="13"/>
      <c r="F157" s="13"/>
      <c r="G157" s="13"/>
      <c r="H157" s="13"/>
      <c r="I157" s="37"/>
      <c r="J157" s="37"/>
      <c r="K157" s="14"/>
      <c r="L157" s="37"/>
      <c r="M157" s="37"/>
      <c r="N157" s="14"/>
      <c r="O157" s="37"/>
      <c r="P157" s="13"/>
      <c r="Q157" s="13"/>
      <c r="R157" s="14"/>
      <c r="S157" s="14"/>
      <c r="T157" s="37"/>
      <c r="U157" s="13"/>
      <c r="V157" s="13"/>
      <c r="W157" s="13"/>
      <c r="X157" s="13"/>
      <c r="Y157" s="37"/>
      <c r="Z157" s="37"/>
      <c r="AA157" s="14"/>
      <c r="AB157" s="14"/>
      <c r="AC157" s="37"/>
      <c r="AD157" s="13"/>
      <c r="AE157" s="13"/>
      <c r="AF157" s="13"/>
      <c r="AG157" s="14"/>
      <c r="AH157" s="14"/>
      <c r="AI157" s="37"/>
      <c r="AJ157" s="37"/>
      <c r="AK157" s="13"/>
      <c r="AL157" s="13"/>
      <c r="AM157" s="14"/>
      <c r="AN157" s="14"/>
      <c r="AO157" s="37"/>
      <c r="AP157" s="13">
        <f>ActuarialTables!C157</f>
      </c>
    </row>
    <row x14ac:dyDescent="0.25" r="158" customHeight="1" ht="17.25">
      <c r="A158" s="37"/>
      <c r="B158" s="13"/>
      <c r="C158" s="13"/>
      <c r="D158" s="13"/>
      <c r="E158" s="13"/>
      <c r="F158" s="13"/>
      <c r="G158" s="13"/>
      <c r="H158" s="13"/>
      <c r="I158" s="37"/>
      <c r="J158" s="37"/>
      <c r="K158" s="14"/>
      <c r="L158" s="37"/>
      <c r="M158" s="37"/>
      <c r="N158" s="14"/>
      <c r="O158" s="37"/>
      <c r="P158" s="13"/>
      <c r="Q158" s="13"/>
      <c r="R158" s="14"/>
      <c r="S158" s="14"/>
      <c r="T158" s="37"/>
      <c r="U158" s="13"/>
      <c r="V158" s="13"/>
      <c r="W158" s="13"/>
      <c r="X158" s="13"/>
      <c r="Y158" s="37"/>
      <c r="Z158" s="37"/>
      <c r="AA158" s="14"/>
      <c r="AB158" s="14"/>
      <c r="AC158" s="37"/>
      <c r="AD158" s="13"/>
      <c r="AE158" s="13"/>
      <c r="AF158" s="13"/>
      <c r="AG158" s="14"/>
      <c r="AH158" s="14"/>
      <c r="AI158" s="37"/>
      <c r="AJ158" s="37"/>
      <c r="AK158" s="13"/>
      <c r="AL158" s="13"/>
      <c r="AM158" s="14"/>
      <c r="AN158" s="14"/>
      <c r="AO158" s="37"/>
      <c r="AP158" s="13">
        <f>ActuarialTables!C158</f>
      </c>
    </row>
    <row x14ac:dyDescent="0.25" r="159" customHeight="1" ht="17.25">
      <c r="A159" s="37"/>
      <c r="B159" s="13"/>
      <c r="C159" s="13"/>
      <c r="D159" s="13"/>
      <c r="E159" s="13"/>
      <c r="F159" s="13"/>
      <c r="G159" s="13"/>
      <c r="H159" s="13"/>
      <c r="I159" s="37"/>
      <c r="J159" s="37"/>
      <c r="K159" s="14"/>
      <c r="L159" s="37"/>
      <c r="M159" s="37"/>
      <c r="N159" s="14"/>
      <c r="O159" s="37"/>
      <c r="P159" s="13"/>
      <c r="Q159" s="13"/>
      <c r="R159" s="14"/>
      <c r="S159" s="14"/>
      <c r="T159" s="37"/>
      <c r="U159" s="13"/>
      <c r="V159" s="13"/>
      <c r="W159" s="13"/>
      <c r="X159" s="13"/>
      <c r="Y159" s="37"/>
      <c r="Z159" s="37"/>
      <c r="AA159" s="14"/>
      <c r="AB159" s="14"/>
      <c r="AC159" s="37"/>
      <c r="AD159" s="13"/>
      <c r="AE159" s="13"/>
      <c r="AF159" s="13"/>
      <c r="AG159" s="14"/>
      <c r="AH159" s="14"/>
      <c r="AI159" s="37"/>
      <c r="AJ159" s="37"/>
      <c r="AK159" s="13"/>
      <c r="AL159" s="13"/>
      <c r="AM159" s="14"/>
      <c r="AN159" s="14"/>
      <c r="AO159" s="37"/>
      <c r="AP159" s="13">
        <f>ActuarialTables!C159</f>
      </c>
    </row>
    <row x14ac:dyDescent="0.25" r="160" customHeight="1" ht="17.25">
      <c r="A160" s="37"/>
      <c r="B160" s="13"/>
      <c r="C160" s="13"/>
      <c r="D160" s="13"/>
      <c r="E160" s="13"/>
      <c r="F160" s="13"/>
      <c r="G160" s="13"/>
      <c r="H160" s="13"/>
      <c r="I160" s="37"/>
      <c r="J160" s="37"/>
      <c r="K160" s="14"/>
      <c r="L160" s="37"/>
      <c r="M160" s="37"/>
      <c r="N160" s="14"/>
      <c r="O160" s="37"/>
      <c r="P160" s="13"/>
      <c r="Q160" s="13"/>
      <c r="R160" s="14"/>
      <c r="S160" s="14"/>
      <c r="T160" s="37"/>
      <c r="U160" s="13"/>
      <c r="V160" s="13"/>
      <c r="W160" s="13"/>
      <c r="X160" s="13"/>
      <c r="Y160" s="37"/>
      <c r="Z160" s="37"/>
      <c r="AA160" s="14"/>
      <c r="AB160" s="14"/>
      <c r="AC160" s="37"/>
      <c r="AD160" s="13"/>
      <c r="AE160" s="13"/>
      <c r="AF160" s="13"/>
      <c r="AG160" s="14"/>
      <c r="AH160" s="14"/>
      <c r="AI160" s="37"/>
      <c r="AJ160" s="37"/>
      <c r="AK160" s="13"/>
      <c r="AL160" s="13"/>
      <c r="AM160" s="14"/>
      <c r="AN160" s="14"/>
      <c r="AO160" s="37"/>
      <c r="AP160" s="13">
        <f>ActuarialTables!C160</f>
      </c>
    </row>
    <row x14ac:dyDescent="0.25" r="161" customHeight="1" ht="17.25">
      <c r="A161" s="37"/>
      <c r="B161" s="13"/>
      <c r="C161" s="13"/>
      <c r="D161" s="13"/>
      <c r="E161" s="13"/>
      <c r="F161" s="13"/>
      <c r="G161" s="13"/>
      <c r="H161" s="13"/>
      <c r="I161" s="37"/>
      <c r="J161" s="37"/>
      <c r="K161" s="14"/>
      <c r="L161" s="37"/>
      <c r="M161" s="37"/>
      <c r="N161" s="14"/>
      <c r="O161" s="37"/>
      <c r="P161" s="13"/>
      <c r="Q161" s="13"/>
      <c r="R161" s="14"/>
      <c r="S161" s="14"/>
      <c r="T161" s="37"/>
      <c r="U161" s="13"/>
      <c r="V161" s="13"/>
      <c r="W161" s="13"/>
      <c r="X161" s="13"/>
      <c r="Y161" s="37"/>
      <c r="Z161" s="37"/>
      <c r="AA161" s="14"/>
      <c r="AB161" s="14"/>
      <c r="AC161" s="37"/>
      <c r="AD161" s="13"/>
      <c r="AE161" s="13"/>
      <c r="AF161" s="13"/>
      <c r="AG161" s="14"/>
      <c r="AH161" s="14"/>
      <c r="AI161" s="37"/>
      <c r="AJ161" s="37"/>
      <c r="AK161" s="13"/>
      <c r="AL161" s="13"/>
      <c r="AM161" s="14"/>
      <c r="AN161" s="14"/>
      <c r="AO161" s="37"/>
      <c r="AP161" s="13">
        <f>ActuarialTables!C161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/>
  </sheetViews>
  <sheetFormatPr defaultRowHeight="15" x14ac:dyDescent="0.25"/>
  <cols>
    <col min="1" max="1" style="30" width="27.862142857142857" customWidth="1" bestFit="1"/>
    <col min="2" max="2" style="31" width="20.862142857142857" customWidth="1" bestFit="1"/>
    <col min="3" max="3" style="32" width="20.862142857142857" customWidth="1" bestFit="1"/>
    <col min="4" max="4" style="33" width="21.862142857142857" customWidth="1" bestFit="1"/>
    <col min="5" max="5" style="33" width="21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7.25">
      <c r="A2" s="4" t="s">
        <v>5</v>
      </c>
      <c r="B2" s="5">
        <v>4395</v>
      </c>
      <c r="C2" s="6">
        <f>B2+B23</f>
      </c>
      <c r="D2" s="7">
        <f>B27</f>
      </c>
      <c r="E2" s="7">
        <f>B27</f>
      </c>
    </row>
    <row x14ac:dyDescent="0.25" r="3" customHeight="1" ht="17.25">
      <c r="A3" s="8" t="s">
        <v>6</v>
      </c>
      <c r="B3" s="6">
        <f>B2+C24</f>
      </c>
      <c r="C3" s="6">
        <f>B2+C24</f>
      </c>
      <c r="D3" s="9">
        <f>SUMPRODUCT(D12:D14,'FinalTransition-Control'!B65:B67)</f>
      </c>
      <c r="E3" s="9">
        <f>SUMPRODUCT(E12:E14,'FinalTransition-Control'!C65:C67)</f>
      </c>
    </row>
    <row x14ac:dyDescent="0.25" r="4" customHeight="1" ht="17.25">
      <c r="A4" s="10" t="s">
        <v>7</v>
      </c>
      <c r="B4" s="6">
        <f>SUMPRODUCT('FinalTransition-Control'!B68:B70,FinalRewards!B15:B17)</f>
      </c>
      <c r="C4" s="6">
        <f>SUMPRODUCT('FinalTransition-Control'!C68:C70,FinalRewards!C15:C17)</f>
      </c>
      <c r="D4" s="7">
        <f>SUMPRODUCT(D12:D14,'FinalTransition-Control'!B68:B70)</f>
      </c>
      <c r="E4" s="7">
        <f>SUMPRODUCT(E12:E14,'FinalTransition-Control'!C68:C70)</f>
      </c>
    </row>
    <row x14ac:dyDescent="0.25" r="5" customHeight="1" ht="17.25">
      <c r="A5" s="10" t="s">
        <v>8</v>
      </c>
      <c r="B5" s="6">
        <f>SUMPRODUCT('FinalTransition-Control'!B71:B73,FinalRewards!B18:B20)</f>
      </c>
      <c r="C5" s="6">
        <f>SUMPRODUCT('FinalTransition-Control'!C71:C73,FinalRewards!C18:C20)</f>
      </c>
      <c r="D5" s="7">
        <f>SUMPRODUCT(D12:D14,'FinalTransition-Control'!B71:B73)</f>
      </c>
      <c r="E5" s="7">
        <f>SUMPRODUCT(E12:E14,'FinalTransition-Control'!C71:C73)</f>
      </c>
    </row>
    <row x14ac:dyDescent="0.25" r="6" customHeight="1" ht="17.25">
      <c r="A6" s="8" t="s">
        <v>9</v>
      </c>
      <c r="B6" s="6">
        <f>B2</f>
      </c>
      <c r="C6" s="11">
        <f>C25+B2</f>
      </c>
      <c r="D6" s="7">
        <f>D2</f>
      </c>
      <c r="E6" s="9">
        <f>E2</f>
      </c>
    </row>
    <row x14ac:dyDescent="0.25" r="7" customHeight="1" ht="17.25">
      <c r="A7" s="10" t="s">
        <v>10</v>
      </c>
      <c r="B7" s="6">
        <v>0</v>
      </c>
      <c r="C7" s="6">
        <v>0</v>
      </c>
      <c r="D7" s="7">
        <v>0</v>
      </c>
      <c r="E7" s="7">
        <f>D7</f>
      </c>
    </row>
    <row x14ac:dyDescent="0.25" r="8" customHeight="1" ht="17.25">
      <c r="A8" s="10" t="s">
        <v>11</v>
      </c>
      <c r="B8" s="11">
        <v>0</v>
      </c>
      <c r="C8" s="11">
        <v>0</v>
      </c>
      <c r="D8" s="7">
        <v>0</v>
      </c>
      <c r="E8" s="7">
        <v>0</v>
      </c>
    </row>
    <row x14ac:dyDescent="0.25" r="9" customHeight="1" ht="17.25">
      <c r="A9" s="12"/>
      <c r="B9" s="13"/>
      <c r="C9" s="13"/>
      <c r="D9" s="14"/>
      <c r="E9" s="14"/>
    </row>
    <row x14ac:dyDescent="0.25" r="10" customHeight="1" ht="17.25">
      <c r="A10" s="12"/>
      <c r="B10" s="13"/>
      <c r="C10" s="13"/>
      <c r="D10" s="14"/>
      <c r="E10" s="14"/>
    </row>
    <row x14ac:dyDescent="0.25" r="11" customHeight="1" ht="17.25">
      <c r="A11" s="1" t="s">
        <v>12</v>
      </c>
      <c r="B11" s="2">
        <f>B1</f>
      </c>
      <c r="C11" s="2">
        <f>C1</f>
      </c>
      <c r="D11" s="3">
        <f>D1</f>
      </c>
      <c r="E11" s="3">
        <f>E1</f>
      </c>
    </row>
    <row x14ac:dyDescent="0.25" r="12" customHeight="1" ht="17.25">
      <c r="A12" s="15" t="s">
        <v>13</v>
      </c>
      <c r="B12" s="16">
        <v>630</v>
      </c>
      <c r="C12" s="6">
        <f>B12</f>
      </c>
      <c r="D12" s="16">
        <v>0.72</v>
      </c>
      <c r="E12" s="17">
        <f>D12</f>
      </c>
    </row>
    <row x14ac:dyDescent="0.25" r="13" customHeight="1" ht="17.25">
      <c r="A13" s="15" t="s">
        <v>14</v>
      </c>
      <c r="B13" s="16">
        <v>630</v>
      </c>
      <c r="C13" s="6">
        <f>B13</f>
      </c>
      <c r="D13" s="16">
        <v>0.69</v>
      </c>
      <c r="E13" s="17">
        <f>D13</f>
      </c>
    </row>
    <row x14ac:dyDescent="0.25" r="14" customHeight="1" ht="17.25">
      <c r="A14" s="15" t="s">
        <v>15</v>
      </c>
      <c r="B14" s="16">
        <v>630</v>
      </c>
      <c r="C14" s="6">
        <f>B14</f>
      </c>
      <c r="D14" s="16">
        <v>0.53</v>
      </c>
      <c r="E14" s="17">
        <f>D14</f>
      </c>
    </row>
    <row x14ac:dyDescent="0.25" r="15" customHeight="1" ht="17.25">
      <c r="A15" s="15" t="s">
        <v>16</v>
      </c>
      <c r="B15" s="5">
        <v>63255</v>
      </c>
      <c r="C15" s="6">
        <f>B15</f>
      </c>
      <c r="D15" s="17"/>
      <c r="E15" s="17"/>
    </row>
    <row x14ac:dyDescent="0.25" r="16" customHeight="1" ht="17.25">
      <c r="A16" s="15" t="s">
        <v>17</v>
      </c>
      <c r="B16" s="5">
        <v>117930</v>
      </c>
      <c r="C16" s="6">
        <f>B16</f>
      </c>
      <c r="D16" s="17"/>
      <c r="E16" s="17"/>
    </row>
    <row x14ac:dyDescent="0.25" r="17" customHeight="1" ht="17.25">
      <c r="A17" s="15" t="s">
        <v>18</v>
      </c>
      <c r="B17" s="5">
        <v>105595</v>
      </c>
      <c r="C17" s="6">
        <f>B17</f>
      </c>
      <c r="D17" s="17"/>
      <c r="E17" s="17"/>
    </row>
    <row x14ac:dyDescent="0.25" r="18" customHeight="1" ht="17.25">
      <c r="A18" s="15" t="s">
        <v>19</v>
      </c>
      <c r="B18" s="5">
        <v>47151</v>
      </c>
      <c r="C18" s="6">
        <f>B18</f>
      </c>
      <c r="D18" s="17"/>
      <c r="E18" s="17"/>
    </row>
    <row x14ac:dyDescent="0.25" r="19" customHeight="1" ht="17.25">
      <c r="A19" s="15" t="s">
        <v>20</v>
      </c>
      <c r="B19" s="5">
        <v>51961</v>
      </c>
      <c r="C19" s="6">
        <f>B19</f>
      </c>
      <c r="D19" s="17"/>
      <c r="E19" s="17"/>
    </row>
    <row x14ac:dyDescent="0.25" r="20" customHeight="1" ht="17.25">
      <c r="A20" s="15" t="s">
        <v>21</v>
      </c>
      <c r="B20" s="5">
        <v>78547</v>
      </c>
      <c r="C20" s="6">
        <f>B20</f>
      </c>
      <c r="D20" s="17"/>
      <c r="E20" s="17"/>
    </row>
    <row x14ac:dyDescent="0.25" r="21" customHeight="1" ht="17.25">
      <c r="A21" s="15"/>
      <c r="B21" s="11"/>
      <c r="C21" s="6"/>
      <c r="D21" s="17"/>
      <c r="E21" s="17"/>
    </row>
    <row x14ac:dyDescent="0.25" r="22" customHeight="1" ht="46.5">
      <c r="A22" s="18"/>
      <c r="B22" s="19" t="s">
        <v>22</v>
      </c>
      <c r="C22" s="19" t="s">
        <v>23</v>
      </c>
      <c r="D22" s="14"/>
      <c r="E22" s="14"/>
    </row>
    <row x14ac:dyDescent="0.25" r="23" customHeight="1" ht="17.25">
      <c r="A23" s="20" t="s">
        <v>24</v>
      </c>
      <c r="B23" s="17">
        <f>C23*'FinalTransition-Control'!E65</f>
      </c>
      <c r="C23" s="21">
        <v>363</v>
      </c>
      <c r="D23" s="14"/>
      <c r="E23" s="14"/>
    </row>
    <row x14ac:dyDescent="0.25" r="24" customHeight="1" ht="17.25">
      <c r="A24" s="22" t="s">
        <v>25</v>
      </c>
      <c r="B24" s="13"/>
      <c r="C24" s="16">
        <v>630</v>
      </c>
      <c r="D24" s="14"/>
      <c r="E24" s="14"/>
    </row>
    <row x14ac:dyDescent="0.25" r="25" customHeight="1" ht="33.75">
      <c r="A25" s="22" t="s">
        <v>26</v>
      </c>
      <c r="B25" s="23"/>
      <c r="C25" s="16">
        <v>1050</v>
      </c>
      <c r="D25" s="14"/>
      <c r="E25" s="14"/>
    </row>
    <row x14ac:dyDescent="0.25" r="26" customHeight="1" ht="17.25" customFormat="1" s="24">
      <c r="A26" s="25"/>
      <c r="B26" s="19" t="s">
        <v>27</v>
      </c>
      <c r="C26" s="19" t="s">
        <v>28</v>
      </c>
      <c r="D26" s="26"/>
      <c r="E26" s="26"/>
    </row>
    <row x14ac:dyDescent="0.25" r="27" customHeight="1" ht="17.25">
      <c r="A27" s="27" t="s">
        <v>5</v>
      </c>
      <c r="B27" s="7">
        <f>(C28*'FinalTransition-Control'!B18)+(C27*(1-'FinalTransition-Control'!B18))</f>
      </c>
      <c r="C27" s="28">
        <v>0.88</v>
      </c>
      <c r="D27" s="29"/>
      <c r="E27" s="29"/>
    </row>
    <row x14ac:dyDescent="0.25" r="28" customHeight="1" ht="17.25">
      <c r="A28" s="27" t="s">
        <v>29</v>
      </c>
      <c r="B28" s="23"/>
      <c r="C28" s="28">
        <v>0.78</v>
      </c>
      <c r="D28" s="29"/>
      <c r="E28" s="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FinalTransition-Control</vt:lpstr>
      <vt:lpstr>FinalTransition-Intervention</vt:lpstr>
      <vt:lpstr>ActuarialTables</vt:lpstr>
      <vt:lpstr>AgeVector</vt:lpstr>
      <vt:lpstr>User reference sheet</vt:lpstr>
      <vt:lpstr>ReadingSheet</vt:lpstr>
      <vt:lpstr>FinalRewards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2025-03-06T22:37:50.084Z</dcterms:created>
  <dcterms:modified xsi:type="dcterms:W3CDTF">2025-03-06T22:37:50.084Z</dcterms:modified>
</cp:coreProperties>
</file>