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30E1CE4D-B4CC-46E7-BCE4-521FCF0F0732}" xr6:coauthVersionLast="47" xr6:coauthVersionMax="47" xr10:uidLastSave="{00000000-0000-0000-0000-000000000000}"/>
  <bookViews>
    <workbookView xWindow="23880" yWindow="-120" windowWidth="24240" windowHeight="13020" firstSheet="1" activeTab="6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C47" i="1"/>
  <c r="D59" i="1"/>
  <c r="C59" i="1"/>
  <c r="D58" i="1"/>
  <c r="C58" i="1"/>
  <c r="D57" i="1"/>
  <c r="C57" i="1"/>
  <c r="D56" i="1"/>
  <c r="C56" i="1"/>
  <c r="D55" i="1"/>
  <c r="D54" i="1" s="1"/>
  <c r="C55" i="1"/>
  <c r="C54" i="1"/>
  <c r="D48" i="1"/>
  <c r="D46" i="1"/>
  <c r="C46" i="1"/>
  <c r="D44" i="1"/>
  <c r="C44" i="1"/>
  <c r="D43" i="1"/>
  <c r="C43" i="1"/>
  <c r="D41" i="1"/>
  <c r="C41" i="1"/>
  <c r="D40" i="1"/>
  <c r="C40" i="1"/>
  <c r="D31" i="1"/>
  <c r="D33" i="1" s="1"/>
  <c r="C31" i="1"/>
  <c r="C33" i="1" s="1"/>
  <c r="D28" i="1"/>
  <c r="D30" i="1" s="1"/>
  <c r="C28" i="1"/>
  <c r="C30" i="1" s="1"/>
  <c r="D25" i="1"/>
  <c r="D27" i="1" s="1"/>
  <c r="C25" i="1"/>
  <c r="C27" i="1" s="1"/>
  <c r="B68" i="1"/>
  <c r="E97" i="1"/>
  <c r="E99" i="1"/>
  <c r="E98" i="1"/>
  <c r="E96" i="1"/>
  <c r="E92" i="1"/>
  <c r="E91" i="1"/>
  <c r="E90" i="1"/>
  <c r="E89" i="1"/>
  <c r="E88" i="1"/>
  <c r="E87" i="1"/>
  <c r="G79" i="1"/>
  <c r="E83" i="1"/>
  <c r="E82" i="1"/>
  <c r="E81" i="1"/>
  <c r="E80" i="1"/>
  <c r="E79" i="1"/>
  <c r="E78" i="1"/>
  <c r="F101" i="1"/>
  <c r="F94" i="1"/>
  <c r="F85" i="1"/>
  <c r="D100" i="1"/>
  <c r="C100" i="1"/>
  <c r="F100" i="1" s="1"/>
  <c r="D93" i="1"/>
  <c r="C93" i="1"/>
  <c r="F93" i="1" s="1"/>
  <c r="D84" i="1"/>
  <c r="C84" i="1"/>
  <c r="F84" i="1" s="1"/>
  <c r="F2" i="2"/>
  <c r="F2" i="1"/>
  <c r="C6" i="7"/>
  <c r="AF6" i="6"/>
  <c r="B23" i="7"/>
  <c r="B14" i="1"/>
  <c r="U65" i="1"/>
  <c r="B27" i="7"/>
  <c r="D2" i="7" s="1"/>
  <c r="D6" i="7" s="1"/>
  <c r="B6" i="7"/>
  <c r="AE6" i="6" s="1"/>
  <c r="C34" i="1" l="1"/>
  <c r="E2" i="7"/>
  <c r="E6" i="7" s="1"/>
  <c r="B3" i="7"/>
  <c r="C3" i="7"/>
  <c r="D3" i="7" l="1"/>
  <c r="C17" i="7"/>
  <c r="C16" i="7"/>
  <c r="C15" i="7"/>
  <c r="B70" i="1"/>
  <c r="B69" i="1"/>
  <c r="G97" i="1"/>
  <c r="AD5" i="6"/>
  <c r="AD4" i="6"/>
  <c r="C20" i="7"/>
  <c r="C19" i="7"/>
  <c r="C18" i="7"/>
  <c r="G78" i="1"/>
  <c r="C65" i="1"/>
  <c r="R65" i="1" s="1"/>
  <c r="C2" i="7"/>
  <c r="AF2" i="6" s="1"/>
  <c r="C67" i="1"/>
  <c r="C66" i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X6" i="6"/>
  <c r="W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G96" i="1"/>
  <c r="G88" i="1"/>
  <c r="G87" i="1"/>
  <c r="F65" i="1"/>
  <c r="H58" i="1"/>
  <c r="G58" i="1"/>
  <c r="H56" i="1"/>
  <c r="G56" i="1"/>
  <c r="G54" i="1"/>
  <c r="X10" i="6"/>
  <c r="G46" i="1"/>
  <c r="H43" i="1"/>
  <c r="W5" i="6"/>
  <c r="X2" i="6"/>
  <c r="W2" i="6"/>
  <c r="C35" i="1"/>
  <c r="R12" i="6" s="1"/>
  <c r="H31" i="1"/>
  <c r="R10" i="6"/>
  <c r="S7" i="6"/>
  <c r="R7" i="6"/>
  <c r="R4" i="6"/>
  <c r="G25" i="1"/>
  <c r="K4" i="6"/>
  <c r="B12" i="1"/>
  <c r="C2" i="1" s="1"/>
  <c r="C6" i="1" s="1"/>
  <c r="C6" i="6" s="1"/>
  <c r="I8" i="1"/>
  <c r="I7" i="1"/>
  <c r="H2" i="1"/>
  <c r="F2" i="6"/>
  <c r="F97" i="1" l="1"/>
  <c r="C50" i="1"/>
  <c r="W12" i="6" s="1"/>
  <c r="H28" i="1"/>
  <c r="B4" i="7"/>
  <c r="AE4" i="6" s="1"/>
  <c r="C51" i="1"/>
  <c r="W13" i="6" s="1"/>
  <c r="B72" i="1"/>
  <c r="C69" i="1"/>
  <c r="C72" i="1"/>
  <c r="C70" i="1"/>
  <c r="F68" i="1"/>
  <c r="H25" i="1"/>
  <c r="C71" i="1"/>
  <c r="D4" i="7"/>
  <c r="C49" i="1"/>
  <c r="AB3" i="6"/>
  <c r="R66" i="1"/>
  <c r="B71" i="1"/>
  <c r="C73" i="1"/>
  <c r="F79" i="1"/>
  <c r="AB4" i="6"/>
  <c r="R67" i="1"/>
  <c r="B73" i="1"/>
  <c r="C68" i="1"/>
  <c r="E3" i="7"/>
  <c r="AH2" i="6"/>
  <c r="H2" i="6"/>
  <c r="H6" i="1"/>
  <c r="G28" i="1"/>
  <c r="G31" i="1"/>
  <c r="F88" i="1"/>
  <c r="C36" i="1"/>
  <c r="R13" i="6" s="1"/>
  <c r="H40" i="1"/>
  <c r="S4" i="6"/>
  <c r="W8" i="6"/>
  <c r="X5" i="6"/>
  <c r="AL2" i="6"/>
  <c r="AN4" i="6"/>
  <c r="AG6" i="6"/>
  <c r="AE3" i="6"/>
  <c r="G65" i="1"/>
  <c r="D36" i="1"/>
  <c r="S13" i="6" s="1"/>
  <c r="D34" i="1"/>
  <c r="E3" i="2" s="1"/>
  <c r="D3" i="2" s="1"/>
  <c r="D35" i="1"/>
  <c r="G3" i="2" s="1"/>
  <c r="AB2" i="6"/>
  <c r="C2" i="6"/>
  <c r="R11" i="6"/>
  <c r="G2" i="1"/>
  <c r="G40" i="1"/>
  <c r="AG3" i="6"/>
  <c r="G3" i="1"/>
  <c r="G3" i="6" s="1"/>
  <c r="G43" i="1"/>
  <c r="K2" i="6"/>
  <c r="C2" i="2"/>
  <c r="C6" i="2" s="1"/>
  <c r="S10" i="6"/>
  <c r="G2" i="2"/>
  <c r="G6" i="2" s="1"/>
  <c r="E3" i="1"/>
  <c r="H54" i="1"/>
  <c r="G5" i="1" l="1"/>
  <c r="G5" i="6" s="1"/>
  <c r="C5" i="7"/>
  <c r="AF5" i="6" s="1"/>
  <c r="D49" i="1"/>
  <c r="X11" i="6" s="1"/>
  <c r="E4" i="7"/>
  <c r="I3" i="2"/>
  <c r="C60" i="1"/>
  <c r="D4" i="1" s="1"/>
  <c r="D4" i="6" s="1"/>
  <c r="V65" i="1"/>
  <c r="E5" i="7"/>
  <c r="AH5" i="6" s="1"/>
  <c r="C5" i="1"/>
  <c r="C5" i="6" s="1"/>
  <c r="D50" i="1"/>
  <c r="G5" i="2" s="1"/>
  <c r="G68" i="1"/>
  <c r="D51" i="1"/>
  <c r="C5" i="2" s="1"/>
  <c r="D61" i="1"/>
  <c r="G4" i="2" s="1"/>
  <c r="G71" i="1"/>
  <c r="B6" i="2"/>
  <c r="I6" i="2" s="1"/>
  <c r="B5" i="7"/>
  <c r="AE5" i="6" s="1"/>
  <c r="D5" i="7"/>
  <c r="AG5" i="6" s="1"/>
  <c r="C61" i="1"/>
  <c r="G4" i="1" s="1"/>
  <c r="G4" i="6" s="1"/>
  <c r="F71" i="1"/>
  <c r="C4" i="7"/>
  <c r="AF4" i="6" s="1"/>
  <c r="D60" i="1"/>
  <c r="D4" i="2" s="1"/>
  <c r="C10" i="1"/>
  <c r="G6" i="1"/>
  <c r="G6" i="6" s="1"/>
  <c r="H6" i="6"/>
  <c r="G34" i="1"/>
  <c r="AH3" i="6"/>
  <c r="AH6" i="6"/>
  <c r="AF3" i="6"/>
  <c r="S11" i="6"/>
  <c r="H34" i="1"/>
  <c r="S12" i="6"/>
  <c r="C2" i="3"/>
  <c r="G2" i="6"/>
  <c r="E3" i="6"/>
  <c r="D3" i="1"/>
  <c r="B2" i="1"/>
  <c r="B2" i="2"/>
  <c r="I2" i="2" s="1"/>
  <c r="AG4" i="6"/>
  <c r="G49" i="1"/>
  <c r="E5" i="1"/>
  <c r="E5" i="6" s="1"/>
  <c r="W11" i="6"/>
  <c r="H46" i="1"/>
  <c r="X8" i="6"/>
  <c r="I4" i="2" l="1"/>
  <c r="E5" i="2"/>
  <c r="I5" i="2" s="1"/>
  <c r="H49" i="1"/>
  <c r="X13" i="6"/>
  <c r="I4" i="1"/>
  <c r="G60" i="1"/>
  <c r="X12" i="6"/>
  <c r="H60" i="1"/>
  <c r="B6" i="1"/>
  <c r="B6" i="6" s="1"/>
  <c r="AH4" i="6"/>
  <c r="I2" i="1"/>
  <c r="B2" i="6"/>
  <c r="I5" i="1"/>
  <c r="AP2" i="6"/>
  <c r="C3" i="3"/>
  <c r="D3" i="6"/>
  <c r="I3" i="1"/>
  <c r="I6" i="1" l="1"/>
  <c r="C4" i="3"/>
  <c r="AP3" i="6"/>
  <c r="AP4" i="6" l="1"/>
  <c r="C5" i="3"/>
  <c r="C6" i="3" l="1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<sst xmlns="http://schemas.openxmlformats.org/spreadsheetml/2006/main" count="243" uniqueCount="132">
  <si>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</si>
  <si>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</si>
  <si>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</si>
  <si>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</si>
  <si>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</si>
  <si>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</si>
  <si>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</si>
  <si>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</si>
  <si>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</si>
  <si>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</si>
  <si>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</si>
  <si>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</si>
  <si>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</si>
  <si>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</si>
  <si>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</si>
  <si>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</si>
  <si>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</si>
  <si>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</si>
  <si>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</si>
  <si>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</si>
  <si>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</si>
  <si>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</si>
  <si>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</si>
  <si>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</si>
  <si>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</si>
  <si>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</si>
  <si>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</si>
  <si>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</si>
  <si>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</si>
  <si>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</si>
  <si>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</si>
  <si>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</si>
  <si>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</si>
  <si>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</si>
  <si>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</si>
  <si>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</si>
  <si>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</si>
  <si>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</si>
  <si>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</si>
  <si>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</si>
  <si>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</si>
  <si>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</si>
  <si>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</si>
  <si>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</si>
  <si>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</si>
  <si>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Annual Death Rate by Treatment and HCC stage</t>
  </si>
  <si>
    <t xml:space="preserve"> Annual Death %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</si>
  <si>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</si>
  <si>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</si>
  <si>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</si>
  <si>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</si>
  <si>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</si>
  <si>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</si>
  <si>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</si>
  <si>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</si>
  <si>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</si>
  <si>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</si>
  <si>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</si>
  <si>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</si>
  <si>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</si>
  <si>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</si>
  <si>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</si>
  <si>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</si>
  <si>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</si>
  <si>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</si>
  <si>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</si>
  <si>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</si>
  <si>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</si>
  <si>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</si>
  <si>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</si>
  <si>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</si>
  <si>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</si>
  <si>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</si>
  <si>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</si>
  <si>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</si>
  <si>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</si>
  <si>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</si>
  <si>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</si>
  <si>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</si>
  <si>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</si>
  <si>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</si>
  <si>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</si>
  <si>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</si>
  <si>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</si>
  <si>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</si>
  <si>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</si>
  <si>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</si>
  <si>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</si>
  <si>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</si>
  <si>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</si>
  <si>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</si>
  <si>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</si>
  <si>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</si>
  <si>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</si>
  <si>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</si>
  <si>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</si>
  <si>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</si>
  <si>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</si>
  <si>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</si>
  <si>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Cost (adjusted for screening adherence)</t>
  </si>
  <si>
    <t>Cost (raw)</t>
  </si>
  <si>
    <t>US/AFP biannual screening</t>
  </si>
  <si>
    <t>Cost  for confirming HCC diagnogsis</t>
  </si>
  <si>
    <t>HCC early - UNTREATED</t>
  </si>
  <si>
    <t>HCC intermediate - UNTREATED</t>
  </si>
  <si>
    <t>HCC late - UNTREATED</t>
  </si>
  <si>
    <t>HCC early - TREATED</t>
  </si>
  <si>
    <t>HCC intermediate  - TREATED</t>
  </si>
  <si>
    <t>HCC late - TREATED</t>
  </si>
  <si>
    <t>Early - Treated</t>
  </si>
  <si>
    <t>Intermediate - Treated</t>
  </si>
  <si>
    <t>Late - Treated</t>
  </si>
  <si>
    <t>Early - Untreated</t>
  </si>
  <si>
    <t>Intermediate - Untreated</t>
  </si>
  <si>
    <t>Late - Untreated</t>
  </si>
  <si>
    <t>&lt;&lt; Use this to weigh the cost, utility, and transitions from the treated HCC node</t>
  </si>
  <si>
    <t>&lt;&lt; Use this to weigh the cost, utility, and transitions from the HCC node</t>
  </si>
  <si>
    <t>&lt;&lt; Use this to weigh the cost, utility, and transitions from the untreated HCC node</t>
  </si>
  <si>
    <t>HCC early</t>
  </si>
  <si>
    <t>HCC intermediate</t>
  </si>
  <si>
    <t>HCC late</t>
  </si>
  <si>
    <t xml:space="preserve">Cost  for confirming false positive HCC </t>
  </si>
  <si>
    <t>Utility (Adjusted for undiagnosed cirrhosis)</t>
  </si>
  <si>
    <t>Utility (raw)</t>
  </si>
  <si>
    <t>Compensated cirrhosis</t>
  </si>
  <si>
    <t>control</t>
  </si>
  <si>
    <t>intervention</t>
  </si>
  <si>
    <t>% Receiving this treatment (no cirrhosis)</t>
  </si>
  <si>
    <t>% Receiving this treatment (with cirrhosis)</t>
  </si>
  <si>
    <t>Total treated </t>
  </si>
  <si>
    <t>Total untreated %:</t>
  </si>
  <si>
    <t>Total treated 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</si>
</sst>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C6C6C6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0" fontId="9" fillId="0" borderId="30" xfId="0" applyFont="1" applyBorder="1" applyAlignment="1">
      <alignment horizontal="left"/>
    </xf>
    <xf numFmtId="166" fontId="3" fillId="0" borderId="30" xfId="0" applyNumberFormat="1" applyFont="1" applyFill="1" applyBorder="1" applyAlignment="1">
      <alignment horizontal="center"/>
    </xf>
    <xf numFmtId="166" fontId="9" fillId="0" borderId="30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30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0" fontId="1" fillId="12" borderId="31" xfId="0" applyFont="1" applyFill="1" applyBorder="1" applyAlignment="1">
      <alignment horizontal="left"/>
    </xf>
    <xf numFmtId="166" fontId="3" fillId="12" borderId="31" xfId="0" applyNumberFormat="1" applyFont="1" applyFill="1" applyBorder="1" applyAlignment="1">
      <alignment horizontal="center"/>
    </xf>
    <xf numFmtId="169" fontId="3" fillId="12" borderId="31" xfId="0" applyNumberFormat="1" applyFont="1" applyFill="1" applyBorder="1" applyAlignment="1">
      <alignment horizontal="center"/>
    </xf>
    <xf numFmtId="164" fontId="0" fillId="12" borderId="30" xfId="0" applyNumberFormat="1" applyFill="1" applyBorder="1" applyAlignment="1">
      <alignment horizontal="right"/>
    </xf>
    <xf numFmtId="166" fontId="2" fillId="12" borderId="30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left"/>
    </xf>
    <xf numFmtId="169" fontId="2" fillId="0" borderId="1" xfId="0" applyNumberFormat="1" applyFont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70" fontId="2" fillId="0" borderId="18" xfId="0" applyNumberFormat="1" applyFont="1" applyBorder="1" applyAlignment="1">
      <alignment horizontal="center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opLeftCell="A31" zoomScale="110" zoomScaleNormal="110" workbookViewId="0">
      <selection activeCell="C48" sqref="C48"/>
    </sheetView>
  </sheetViews>
  <sheetFormatPr defaultColWidth="8.85546875" defaultRowHeight="15"/>
  <cols>
    <col min="1" max="1" width="27.85546875" style="63" bestFit="1" customWidth="1"/>
    <col min="2" max="3" width="13.42578125" style="133" bestFit="1" customWidth="1"/>
    <col min="4" max="4" width="13.42578125" style="134" bestFit="1" customWidth="1"/>
    <col min="5" max="5" width="30.140625" style="134" bestFit="1" customWidth="1"/>
    <col min="6" max="7" width="13.42578125" style="134" bestFit="1" customWidth="1"/>
    <col min="8" max="8" width="12.42578125" style="134" bestFit="1" customWidth="1"/>
    <col min="9" max="9" width="12.425781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0.88658375</v>
      </c>
      <c r="C2" s="80">
        <f>B12</f>
        <v>1.3670600000000002E-2</v>
      </c>
      <c r="D2" s="21">
        <v>0</v>
      </c>
      <c r="E2" s="21">
        <v>0</v>
      </c>
      <c r="F2" s="81">
        <f>B13*E65</f>
        <v>0.09</v>
      </c>
      <c r="G2" s="79">
        <f>B14</f>
        <v>4.8956500000000005E-3</v>
      </c>
      <c r="H2" s="79">
        <f>B15</f>
        <v>4.8500000000000001E-3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0.482609607</v>
      </c>
      <c r="E3" s="89">
        <f>C34</f>
        <v>0.517390393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0.38512858224349439</v>
      </c>
      <c r="E4" s="85">
        <v>0</v>
      </c>
      <c r="F4" s="85">
        <v>0</v>
      </c>
      <c r="G4" s="89">
        <f>C61</f>
        <v>0.61487141775650567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0.62455454194537374</v>
      </c>
      <c r="F5" s="85">
        <v>0</v>
      </c>
      <c r="G5" s="86">
        <f>C50</f>
        <v>0.3754454580546262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0.97658374999999997</v>
      </c>
      <c r="C6" s="79">
        <f>C2</f>
        <v>1.3670600000000002E-2</v>
      </c>
      <c r="D6" s="93">
        <v>0</v>
      </c>
      <c r="E6" s="93">
        <v>0</v>
      </c>
      <c r="F6" s="94">
        <v>0</v>
      </c>
      <c r="G6" s="79">
        <f>G2</f>
        <v>4.8956500000000005E-3</v>
      </c>
      <c r="H6" s="79">
        <f>H2</f>
        <v>4.8500000000000001E-3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0.11341625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1.3670600000000002E-2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4.8956500000000005E-3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4.8500000000000001E-3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17.2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0.40300000000000002</v>
      </c>
      <c r="C18" s="111" t="s">
        <v>19</v>
      </c>
      <c r="D18" s="50"/>
      <c r="E18" s="50"/>
      <c r="F18" s="103"/>
      <c r="G18" s="104"/>
      <c r="H18" s="104"/>
      <c r="I18" s="104"/>
    </row>
    <row r="19" spans="1:9" ht="17.25" customHeight="1">
      <c r="A19" s="20" t="s">
        <v>20</v>
      </c>
      <c r="B19" s="113">
        <v>3.1699999999999999E-2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1.5E-3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0.01</v>
      </c>
      <c r="C21" s="102"/>
      <c r="D21" s="50"/>
      <c r="E21" s="50"/>
      <c r="F21" s="103"/>
      <c r="G21" s="104"/>
      <c r="H21" s="104"/>
      <c r="I21" s="104"/>
    </row>
    <row r="22" spans="1:9" ht="17.25" customHeight="1">
      <c r="A22" s="20" t="s">
        <v>23</v>
      </c>
      <c r="B22" s="113">
        <v>1.4499999999999999E-3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24</v>
      </c>
      <c r="B24" s="102"/>
      <c r="C24" s="87" t="s">
        <v>25</v>
      </c>
      <c r="D24" s="89" t="s">
        <v>26</v>
      </c>
      <c r="E24" s="50"/>
      <c r="F24" s="103"/>
      <c r="G24" s="82" t="s">
        <v>27</v>
      </c>
      <c r="H24" s="104"/>
      <c r="I24" s="104"/>
    </row>
    <row r="25" spans="1:9" ht="17.25" customHeight="1">
      <c r="A25" s="20" t="s">
        <v>28</v>
      </c>
      <c r="B25" s="102" t="s">
        <v>29</v>
      </c>
      <c r="C25" s="200">
        <f>F84</f>
        <v>0.57376499999999997</v>
      </c>
      <c r="D25" s="200">
        <f>F84</f>
        <v>0.57376499999999997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0.42623500000000003</v>
      </c>
      <c r="D27" s="116">
        <f>1-D26-D25</f>
        <v>0.42623500000000003</v>
      </c>
      <c r="E27" s="50"/>
      <c r="F27" s="103"/>
      <c r="G27" s="104"/>
      <c r="H27" s="104"/>
      <c r="I27" s="104"/>
    </row>
    <row r="28" spans="1:9" ht="17.25" customHeight="1">
      <c r="A28" s="20" t="s">
        <v>30</v>
      </c>
      <c r="B28" s="102" t="s">
        <v>29</v>
      </c>
      <c r="C28" s="200">
        <f>F93</f>
        <v>0.569272</v>
      </c>
      <c r="D28" s="200">
        <f>F93</f>
        <v>0.569272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0.430728</v>
      </c>
      <c r="D30" s="116">
        <f>1-D29-D28</f>
        <v>0.430728</v>
      </c>
      <c r="E30" s="50"/>
      <c r="F30" s="103"/>
      <c r="G30" s="104"/>
      <c r="H30" s="104"/>
      <c r="I30" s="104"/>
    </row>
    <row r="31" spans="1:9" ht="17.25" customHeight="1">
      <c r="A31" s="20" t="s">
        <v>31</v>
      </c>
      <c r="B31" s="102" t="s">
        <v>29</v>
      </c>
      <c r="C31" s="200">
        <f>F100</f>
        <v>0.39695600000000003</v>
      </c>
      <c r="D31" s="200">
        <f>F100</f>
        <v>0.39695600000000003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0.60304399999999991</v>
      </c>
      <c r="D33" s="116">
        <f>1-D32-D31</f>
        <v>0.60304399999999991</v>
      </c>
      <c r="E33" s="50"/>
      <c r="F33" s="103"/>
      <c r="G33" s="104"/>
      <c r="H33" s="104"/>
      <c r="I33" s="104"/>
    </row>
    <row r="34" spans="1:9" ht="17.25" customHeight="1">
      <c r="A34" s="17" t="s">
        <v>32</v>
      </c>
      <c r="B34" s="102" t="s">
        <v>29</v>
      </c>
      <c r="C34" s="117">
        <f>$C25*B$65+$C28*B$66+$C31*B$67</f>
        <v>0.517390393</v>
      </c>
      <c r="D34" s="117">
        <f>D25*C$65+D28*C$66+D31*C$67</f>
        <v>0.53626091259999997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0.482609607</v>
      </c>
      <c r="D36" s="116">
        <f>D27*C$65+D30*C$66+D33*C$67</f>
        <v>0.46373908740000003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33</v>
      </c>
      <c r="B39" s="102"/>
      <c r="C39" s="87" t="s">
        <v>25</v>
      </c>
      <c r="D39" s="89" t="s">
        <v>26</v>
      </c>
      <c r="E39" s="50"/>
      <c r="F39" s="103"/>
      <c r="G39" s="104"/>
      <c r="H39" s="104"/>
      <c r="I39" s="104"/>
    </row>
    <row r="40" spans="1:9" ht="17.25" customHeight="1">
      <c r="A40" s="20" t="s">
        <v>34</v>
      </c>
      <c r="B40" s="102" t="s">
        <v>29</v>
      </c>
      <c r="C40" s="148">
        <f>1-SUM(C41,C42)</f>
        <v>0.8126914515</v>
      </c>
      <c r="D40" s="148">
        <f>1-SUM(D41,D42)</f>
        <v>0.8126914515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201">
        <f>F79</f>
        <v>0.1873085485</v>
      </c>
      <c r="D41" s="201">
        <f>F79</f>
        <v>0.1873085485</v>
      </c>
      <c r="E41" s="50"/>
      <c r="F41" s="103"/>
      <c r="G41" s="104"/>
      <c r="H41" s="104"/>
      <c r="I41" s="104"/>
    </row>
    <row r="42" spans="1:9" ht="17.25" customHeight="1">
      <c r="A42" s="118"/>
      <c r="B42" s="115" t="s">
        <v>35</v>
      </c>
      <c r="C42" s="149">
        <v>0</v>
      </c>
      <c r="D42" s="149">
        <v>0</v>
      </c>
      <c r="E42" s="119"/>
      <c r="F42" s="120"/>
      <c r="G42" s="104"/>
      <c r="H42" s="104"/>
      <c r="I42" s="104"/>
    </row>
    <row r="43" spans="1:9" ht="17.25" customHeight="1">
      <c r="A43" s="20" t="s">
        <v>36</v>
      </c>
      <c r="B43" s="102" t="s">
        <v>29</v>
      </c>
      <c r="C43" s="148">
        <f>1-SUM(C44,C45)</f>
        <v>0.64144192200000005</v>
      </c>
      <c r="D43" s="148">
        <f>1-SUM(D44,D45)</f>
        <v>0.64144192200000005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201">
        <f>F88</f>
        <v>0.35855807799999995</v>
      </c>
      <c r="D44" s="201">
        <f>F88</f>
        <v>0.35855807799999995</v>
      </c>
      <c r="E44" s="50"/>
      <c r="F44" s="103"/>
      <c r="G44" s="104"/>
      <c r="H44" s="104"/>
      <c r="I44" s="104"/>
    </row>
    <row r="45" spans="1:9" ht="17.25" customHeight="1">
      <c r="A45" s="118"/>
      <c r="B45" s="115" t="s">
        <v>35</v>
      </c>
      <c r="C45" s="149">
        <v>0</v>
      </c>
      <c r="D45" s="149">
        <v>0</v>
      </c>
      <c r="E45" s="119"/>
      <c r="F45" s="120"/>
      <c r="G45" s="104"/>
      <c r="H45" s="104"/>
      <c r="I45" s="104"/>
    </row>
    <row r="46" spans="1:9" ht="17.25" customHeight="1">
      <c r="A46" s="20" t="s">
        <v>37</v>
      </c>
      <c r="B46" s="102" t="s">
        <v>29</v>
      </c>
      <c r="C46" s="148">
        <f>1-SUM(C47,C48)</f>
        <v>0.209715502</v>
      </c>
      <c r="D46" s="148">
        <f>1-SUM(D47,D48)</f>
        <v>0.209715502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201">
        <f>F97</f>
        <v>0.790284498</v>
      </c>
      <c r="D47" s="201">
        <f>F97</f>
        <v>0.790284498</v>
      </c>
      <c r="E47" s="50"/>
      <c r="F47" s="103"/>
      <c r="G47" s="104"/>
      <c r="H47" s="104"/>
      <c r="I47" s="104"/>
    </row>
    <row r="48" spans="1:9" ht="17.25" customHeight="1">
      <c r="A48" s="118"/>
      <c r="B48" s="115" t="s">
        <v>35</v>
      </c>
      <c r="C48" s="149">
        <v>0</v>
      </c>
      <c r="D48" s="149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32</v>
      </c>
      <c r="B49" s="102" t="s">
        <v>29</v>
      </c>
      <c r="C49" s="148">
        <f>$C40*B$68+$C43*B$69+$C46*B$70</f>
        <v>0.62455454194537374</v>
      </c>
      <c r="D49" s="148">
        <f>D40*C$68+D43*C$69+D46*C$70</f>
        <v>0.68637998526718624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48">
        <f>$C41*B$68+$C44*B$69+$C47*B$70</f>
        <v>0.3754454580546262</v>
      </c>
      <c r="D50" s="148">
        <f>D41*C$68+D44*C$69+D47*C$70</f>
        <v>0.31362001473281381</v>
      </c>
      <c r="E50" s="50"/>
      <c r="F50" s="103"/>
      <c r="G50" s="104"/>
      <c r="H50" s="104"/>
      <c r="I50" s="104"/>
    </row>
    <row r="51" spans="1:22" ht="17.25" customHeight="1">
      <c r="A51" s="118"/>
      <c r="B51" s="115" t="s">
        <v>35</v>
      </c>
      <c r="C51" s="150">
        <f>$C42*B$68+$C45*B$69+$C48*B$70</f>
        <v>0</v>
      </c>
      <c r="D51" s="150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69" t="s">
        <v>38</v>
      </c>
      <c r="B53" s="102"/>
      <c r="C53" s="87" t="s">
        <v>25</v>
      </c>
      <c r="D53" s="89" t="s">
        <v>26</v>
      </c>
      <c r="E53" s="50"/>
      <c r="F53" s="103"/>
      <c r="G53" s="104"/>
      <c r="H53" s="104"/>
      <c r="I53" s="104"/>
    </row>
    <row r="54" spans="1:22" ht="17.25" customHeight="1">
      <c r="A54" s="20" t="s">
        <v>39</v>
      </c>
      <c r="B54" s="102" t="s">
        <v>3</v>
      </c>
      <c r="C54" s="148">
        <f>1-C55</f>
        <v>0.64300000000000002</v>
      </c>
      <c r="D54" s="148">
        <f>1-D55</f>
        <v>0.64300000000000002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202">
        <f>B85</f>
        <v>0.35699999999999998</v>
      </c>
      <c r="D55" s="202">
        <f>B85</f>
        <v>0.35699999999999998</v>
      </c>
      <c r="E55" s="119"/>
      <c r="F55" s="120"/>
      <c r="G55" s="104"/>
      <c r="H55" s="104"/>
      <c r="I55" s="104"/>
    </row>
    <row r="56" spans="1:22" ht="17.25" customHeight="1">
      <c r="A56" s="20" t="s">
        <v>40</v>
      </c>
      <c r="B56" s="102" t="s">
        <v>3</v>
      </c>
      <c r="C56" s="148">
        <f>1-C57</f>
        <v>0.36799999999999999</v>
      </c>
      <c r="D56" s="148">
        <f>1-D57</f>
        <v>0.36799999999999999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202">
        <f>B94</f>
        <v>0.63200000000000001</v>
      </c>
      <c r="D57" s="202">
        <f>B94</f>
        <v>0.63200000000000001</v>
      </c>
      <c r="E57" s="119"/>
      <c r="F57" s="120"/>
      <c r="G57" s="104"/>
      <c r="H57" s="104"/>
      <c r="I57" s="104"/>
    </row>
    <row r="58" spans="1:22" ht="17.25" customHeight="1">
      <c r="A58" s="20" t="s">
        <v>41</v>
      </c>
      <c r="B58" s="102" t="s">
        <v>3</v>
      </c>
      <c r="C58" s="148">
        <f>1-C59</f>
        <v>0.128</v>
      </c>
      <c r="D58" s="148">
        <f>1-D59</f>
        <v>0.128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202">
        <f>B101</f>
        <v>0.872</v>
      </c>
      <c r="D59" s="202">
        <f>B101</f>
        <v>0.872</v>
      </c>
      <c r="E59" s="119"/>
      <c r="F59" s="120"/>
      <c r="G59" s="104"/>
      <c r="H59" s="104"/>
      <c r="I59" s="104"/>
    </row>
    <row r="60" spans="1:22" ht="17.25" customHeight="1">
      <c r="A60" s="17" t="s">
        <v>32</v>
      </c>
      <c r="B60" s="102" t="s">
        <v>3</v>
      </c>
      <c r="C60" s="148">
        <f>$C54*B$71+$C56*B$72+$C58*B$73</f>
        <v>0.38512858224349439</v>
      </c>
      <c r="D60" s="148">
        <f>D54*C$71+D56*C$72+D58*C$73</f>
        <v>0.45669677012048221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50">
        <f>$C55*B$71+$C57*B$72+$C59*B$73</f>
        <v>0.61487141775650567</v>
      </c>
      <c r="D61" s="150">
        <f>D55*C$71+D57*C$72+D59*C$73</f>
        <v>0.54330322987951774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4" t="s">
        <v>42</v>
      </c>
      <c r="B64" s="155" t="s">
        <v>25</v>
      </c>
      <c r="C64" s="156" t="s">
        <v>26</v>
      </c>
      <c r="D64" s="157" t="s">
        <v>43</v>
      </c>
      <c r="E64" s="158" t="s">
        <v>44</v>
      </c>
      <c r="F64" s="199"/>
      <c r="G64" s="160"/>
      <c r="H64" s="161"/>
      <c r="I64" s="161"/>
      <c r="J64" s="162"/>
      <c r="K64" s="162"/>
      <c r="L64" s="162"/>
      <c r="M64" s="162"/>
      <c r="N64" s="162"/>
      <c r="U64" t="s">
        <v>125</v>
      </c>
      <c r="V64" t="s">
        <v>126</v>
      </c>
    </row>
    <row r="65" spans="1:22" ht="17.25" customHeight="1">
      <c r="A65" s="20" t="s">
        <v>28</v>
      </c>
      <c r="B65" s="151">
        <v>0.45700000000000002</v>
      </c>
      <c r="C65" s="152">
        <f>D65*E65+B65*(1-E65)</f>
        <v>0.60699999999999998</v>
      </c>
      <c r="D65" s="135">
        <v>0.70699999999999996</v>
      </c>
      <c r="E65" s="136">
        <v>0.6</v>
      </c>
      <c r="F65" s="124" t="b">
        <f>SUM(B65:B67)=1</f>
        <v>1</v>
      </c>
      <c r="G65" s="82" t="b">
        <f>SUM(C65:C67)=1</f>
        <v>1</v>
      </c>
      <c r="H65" s="83" t="s">
        <v>116</v>
      </c>
      <c r="I65" s="104"/>
      <c r="J65" s="153"/>
      <c r="K65" s="153"/>
      <c r="L65" s="153"/>
      <c r="M65" s="153"/>
      <c r="N65" s="153"/>
      <c r="Q65" s="151">
        <v>0.45700000000000002</v>
      </c>
      <c r="R65" s="152">
        <f>C65</f>
        <v>0.60699999999999998</v>
      </c>
      <c r="S65">
        <v>0.72</v>
      </c>
      <c r="U65" s="187">
        <f>SUMPRODUCT(Q65:Q67,S65:S67)</f>
        <v>0.65363000000000004</v>
      </c>
      <c r="V65">
        <f>SUMPRODUCT(R65:R67,S65:S67)</f>
        <v>0.67502600000000013</v>
      </c>
    </row>
    <row r="66" spans="1:22" ht="17.25" customHeight="1">
      <c r="A66" s="20" t="s">
        <v>30</v>
      </c>
      <c r="B66" s="123">
        <v>0.23</v>
      </c>
      <c r="C66" s="137">
        <f>D66*E65+B66*(1-E65)</f>
        <v>0.18560000000000001</v>
      </c>
      <c r="D66" s="135">
        <v>0.156</v>
      </c>
      <c r="E66" s="50"/>
      <c r="F66" s="103"/>
      <c r="G66" s="104"/>
      <c r="H66" s="104"/>
      <c r="I66" s="104"/>
      <c r="Q66" s="123">
        <v>0.23</v>
      </c>
      <c r="R66" s="152">
        <f>C66</f>
        <v>0.18560000000000001</v>
      </c>
      <c r="S66">
        <v>0.69</v>
      </c>
    </row>
    <row r="67" spans="1:22" ht="17.25" customHeight="1">
      <c r="A67" s="163" t="s">
        <v>31</v>
      </c>
      <c r="B67" s="164">
        <v>0.313</v>
      </c>
      <c r="C67" s="165">
        <f>D67*E65+B67*(1-E65)</f>
        <v>0.20740000000000003</v>
      </c>
      <c r="D67" s="166">
        <v>0.13700000000000001</v>
      </c>
      <c r="E67" s="167"/>
      <c r="F67" s="159"/>
      <c r="G67" s="161"/>
      <c r="H67" s="161"/>
      <c r="I67" s="161"/>
      <c r="J67" s="162"/>
      <c r="K67" s="162"/>
      <c r="L67" s="162"/>
      <c r="M67" s="162"/>
      <c r="N67" s="162"/>
      <c r="Q67" s="164">
        <v>0.313</v>
      </c>
      <c r="R67" s="152">
        <f>C67</f>
        <v>0.20740000000000003</v>
      </c>
      <c r="S67">
        <v>0.53</v>
      </c>
    </row>
    <row r="68" spans="1:22" ht="17.25" customHeight="1">
      <c r="A68" s="20" t="s">
        <v>109</v>
      </c>
      <c r="B68" s="117">
        <f>C25*B65/(C25*B65+C28*B66+C31*B67)</f>
        <v>0.50679449898483131</v>
      </c>
      <c r="C68" s="117">
        <f>D25*C65/(D25*C65+D28*C66+D31*C67)</f>
        <v>0.64945131524023736</v>
      </c>
      <c r="D68" s="50"/>
      <c r="E68" s="50"/>
      <c r="F68" s="174" t="b">
        <f>SUM(B68:B70)=1</f>
        <v>1</v>
      </c>
      <c r="G68" s="175" t="b">
        <f>SUM(C68:C70)=1</f>
        <v>1</v>
      </c>
      <c r="H68" s="83" t="s">
        <v>115</v>
      </c>
      <c r="I68" s="104"/>
    </row>
    <row r="69" spans="1:22" ht="17.25" customHeight="1">
      <c r="A69" s="20" t="s">
        <v>110</v>
      </c>
      <c r="B69" s="117">
        <f>C28*B66/(C25*B65+C28*B66+C31*B67)</f>
        <v>0.25306337684549934</v>
      </c>
      <c r="C69" s="117">
        <f>D28*C66/(D25*C65+D28*C66+D31*C67)</f>
        <v>0.19702514339099347</v>
      </c>
      <c r="D69" s="50"/>
      <c r="E69" s="50"/>
      <c r="F69" s="176"/>
      <c r="G69" s="177"/>
      <c r="H69" s="83"/>
      <c r="I69" s="104"/>
    </row>
    <row r="70" spans="1:22" ht="17.25" customHeight="1">
      <c r="A70" s="163" t="s">
        <v>111</v>
      </c>
      <c r="B70" s="168">
        <f>C31*B67/(C25*B65+C28*B66+C31*B67)</f>
        <v>0.24014212416966932</v>
      </c>
      <c r="C70" s="168">
        <f>D31*C67/(D25*C65+D28*C66+D31*C67)</f>
        <v>0.1535235413687692</v>
      </c>
      <c r="D70" s="167"/>
      <c r="E70" s="167"/>
      <c r="F70" s="178"/>
      <c r="G70" s="179"/>
      <c r="H70" s="161"/>
      <c r="I70" s="161"/>
      <c r="J70" s="162"/>
      <c r="K70" s="162"/>
      <c r="L70" s="162"/>
      <c r="M70" s="162"/>
      <c r="N70" s="162"/>
    </row>
    <row r="71" spans="1:22" ht="17.25" customHeight="1">
      <c r="A71" s="20" t="s">
        <v>112</v>
      </c>
      <c r="B71" s="117">
        <f>C27*B65/(C27*B65+C30*B66+C33*B67)</f>
        <v>0.40361690313388238</v>
      </c>
      <c r="C71" s="117">
        <f>D27*C65/(D27*C65+D30*C66+D33*C67)</f>
        <v>0.55790993692286295</v>
      </c>
      <c r="D71" s="50"/>
      <c r="E71" s="50"/>
      <c r="F71" s="174" t="b">
        <f>SUM(B71:B73)=1</f>
        <v>1</v>
      </c>
      <c r="G71" s="175" t="b">
        <f>SUM(C71:C73)=1</f>
        <v>1</v>
      </c>
      <c r="H71" s="83" t="s">
        <v>117</v>
      </c>
      <c r="I71" s="104"/>
    </row>
    <row r="72" spans="1:22" ht="17.25" customHeight="1">
      <c r="A72" s="20" t="s">
        <v>113</v>
      </c>
      <c r="B72" s="117">
        <f>C30*B66/(C27*B65+C30*B66+C33*B67)</f>
        <v>0.20527448803977083</v>
      </c>
      <c r="C72" s="117">
        <f>D30*C66/(D27*C65+D30*C66+D33*C67)</f>
        <v>0.17238813585503251</v>
      </c>
      <c r="D72" s="50"/>
      <c r="E72" s="50"/>
      <c r="F72" s="172"/>
      <c r="G72" s="173"/>
      <c r="H72" s="104"/>
      <c r="I72" s="104"/>
    </row>
    <row r="73" spans="1:22" ht="17.25" customHeight="1">
      <c r="A73" s="163" t="s">
        <v>114</v>
      </c>
      <c r="B73" s="168">
        <f>C33*B67/(C27*B65+C30*B66+C33*B67)</f>
        <v>0.39110860882634685</v>
      </c>
      <c r="C73" s="168">
        <f>D33*C67/(D27*C65+D30*C66+D33*C67)</f>
        <v>0.26970192722210456</v>
      </c>
      <c r="D73" s="167"/>
      <c r="E73" s="167"/>
      <c r="F73" s="159"/>
      <c r="G73" s="161"/>
      <c r="H73" s="161"/>
      <c r="I73" s="161"/>
      <c r="J73" s="162"/>
      <c r="K73" s="162"/>
      <c r="L73" s="162"/>
      <c r="M73" s="162"/>
      <c r="N73" s="162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75" customHeight="1">
      <c r="A76" s="125" t="s">
        <v>45</v>
      </c>
      <c r="B76" s="122" t="s">
        <v>46</v>
      </c>
      <c r="C76" s="122" t="s">
        <v>127</v>
      </c>
      <c r="D76" s="122" t="s">
        <v>128</v>
      </c>
      <c r="E76" s="126" t="s">
        <v>47</v>
      </c>
      <c r="F76" s="126" t="s">
        <v>48</v>
      </c>
      <c r="G76" s="108"/>
      <c r="H76" s="109"/>
      <c r="I76" s="109"/>
      <c r="J76" s="28"/>
    </row>
    <row r="77" spans="1:22" ht="17.25" customHeight="1">
      <c r="A77" s="127" t="s">
        <v>49</v>
      </c>
      <c r="B77" s="128"/>
      <c r="C77" s="129"/>
      <c r="D77" s="129"/>
      <c r="E77" s="130"/>
      <c r="F77" s="131"/>
      <c r="G77" s="103"/>
      <c r="H77" s="104"/>
      <c r="I77" s="104"/>
    </row>
    <row r="78" spans="1:22" ht="17.25" customHeight="1">
      <c r="A78" s="49" t="s">
        <v>50</v>
      </c>
      <c r="B78" s="145">
        <v>8.2500000000000004E-2</v>
      </c>
      <c r="C78" s="145">
        <v>2.3E-2</v>
      </c>
      <c r="D78" s="145">
        <v>0.122</v>
      </c>
      <c r="E78" s="50">
        <f>B78*(C78*(1-B18)+D78*(B18))</f>
        <v>5.1890024999999996E-3</v>
      </c>
      <c r="F78" s="144" t="s">
        <v>51</v>
      </c>
      <c r="G78" s="117" t="b">
        <f>SUM(C78:C83)=100%</f>
        <v>1</v>
      </c>
      <c r="H78" s="104"/>
      <c r="I78" s="104"/>
    </row>
    <row r="79" spans="1:22" ht="17.25" customHeight="1">
      <c r="A79" s="49" t="s">
        <v>52</v>
      </c>
      <c r="B79" s="145">
        <v>0.111</v>
      </c>
      <c r="C79" s="145">
        <v>0.34</v>
      </c>
      <c r="D79" s="145">
        <v>0.18099999999999999</v>
      </c>
      <c r="E79" s="50">
        <f>B79*(C79*(1-B18)+D79*(B18))</f>
        <v>3.0627453000000002E-2</v>
      </c>
      <c r="F79" s="50">
        <f>SUM(E78:E83)</f>
        <v>0.1873085485</v>
      </c>
      <c r="G79" s="117">
        <f>SUM(C78:C83)</f>
        <v>1</v>
      </c>
      <c r="H79" s="104"/>
      <c r="I79" s="104"/>
    </row>
    <row r="80" spans="1:22" ht="17.25" customHeight="1">
      <c r="A80" s="49" t="s">
        <v>53</v>
      </c>
      <c r="B80" s="145">
        <v>6.7000000000000004E-2</v>
      </c>
      <c r="C80" s="145">
        <v>0.307</v>
      </c>
      <c r="D80" s="145">
        <v>0.44700000000000001</v>
      </c>
      <c r="E80" s="50">
        <f>B80*(C80*(1-B18)+D80*(B18))</f>
        <v>2.4349140000000002E-2</v>
      </c>
      <c r="F80" s="50"/>
      <c r="G80" s="117"/>
      <c r="H80" s="104"/>
      <c r="I80" s="104"/>
    </row>
    <row r="81" spans="1:9" ht="17.25" customHeight="1">
      <c r="A81" s="49" t="s">
        <v>54</v>
      </c>
      <c r="B81" s="145">
        <v>0.155</v>
      </c>
      <c r="C81" s="145">
        <v>8.5000000000000006E-2</v>
      </c>
      <c r="D81" s="145">
        <v>0.16300000000000001</v>
      </c>
      <c r="E81" s="50">
        <f>B81*(C81*(1-B18)+D81*(B18))</f>
        <v>1.8047270000000001E-2</v>
      </c>
      <c r="F81" s="50"/>
      <c r="G81" s="117"/>
      <c r="H81" s="104"/>
      <c r="I81" s="104"/>
    </row>
    <row r="82" spans="1:9" ht="17.25" customHeight="1">
      <c r="A82" s="49" t="s">
        <v>55</v>
      </c>
      <c r="B82" s="145">
        <v>0.61899999999999999</v>
      </c>
      <c r="C82" s="145">
        <v>0.23599999999999999</v>
      </c>
      <c r="D82" s="145">
        <v>8.5000000000000006E-2</v>
      </c>
      <c r="E82" s="50">
        <f>B82*(C82*(1-B18)+D82*(B18))</f>
        <v>0.108415993</v>
      </c>
      <c r="F82" s="50"/>
      <c r="G82" s="117"/>
      <c r="H82" s="104"/>
      <c r="I82" s="104"/>
    </row>
    <row r="83" spans="1:9" ht="17.25" customHeight="1">
      <c r="A83" s="49" t="s">
        <v>56</v>
      </c>
      <c r="B83" s="145">
        <v>0.11</v>
      </c>
      <c r="C83" s="145">
        <v>8.9999999999999993E-3</v>
      </c>
      <c r="D83" s="145">
        <v>2E-3</v>
      </c>
      <c r="E83" s="50">
        <f>B83*(C83*(1-B18)+D83*(B18))</f>
        <v>6.7968999999999994E-4</v>
      </c>
      <c r="F83" s="50"/>
      <c r="G83" s="117"/>
      <c r="H83" s="104"/>
      <c r="I83" s="104"/>
    </row>
    <row r="84" spans="1:9" ht="17.25" customHeight="1">
      <c r="A84" s="188" t="s">
        <v>129</v>
      </c>
      <c r="B84" s="189"/>
      <c r="C84" s="190">
        <f>1-C85</f>
        <v>0.47099999999999997</v>
      </c>
      <c r="D84" s="190">
        <f>1-D85</f>
        <v>0.72599999999999998</v>
      </c>
      <c r="E84" s="192" t="s">
        <v>131</v>
      </c>
      <c r="F84" s="193">
        <f>(C84*(1-B18)+D84*B18)</f>
        <v>0.57376499999999997</v>
      </c>
      <c r="G84" s="117"/>
      <c r="H84" s="104"/>
      <c r="I84" s="104"/>
    </row>
    <row r="85" spans="1:9" ht="17.25" customHeight="1">
      <c r="A85" s="132" t="s">
        <v>57</v>
      </c>
      <c r="B85" s="146">
        <v>0.35699999999999998</v>
      </c>
      <c r="C85" s="146">
        <v>0.52900000000000003</v>
      </c>
      <c r="D85" s="146">
        <v>0.27400000000000002</v>
      </c>
      <c r="E85" s="191" t="s">
        <v>130</v>
      </c>
      <c r="F85" s="50">
        <f>(C85*(1-B18)+D85*B18)</f>
        <v>0.42623500000000003</v>
      </c>
      <c r="G85" s="117"/>
      <c r="H85" s="104"/>
      <c r="I85" s="104"/>
    </row>
    <row r="86" spans="1:9" ht="17.25" customHeight="1">
      <c r="A86" s="194" t="s">
        <v>58</v>
      </c>
      <c r="B86" s="195"/>
      <c r="C86" s="196"/>
      <c r="D86" s="197"/>
      <c r="E86" s="198"/>
      <c r="F86" s="198"/>
      <c r="G86" s="117"/>
      <c r="H86" s="104"/>
      <c r="I86" s="104"/>
    </row>
    <row r="87" spans="1:9" ht="17.25" customHeight="1">
      <c r="A87" s="49" t="s">
        <v>50</v>
      </c>
      <c r="B87" s="145">
        <v>0.12</v>
      </c>
      <c r="C87" s="145">
        <v>2.8000000000000001E-2</v>
      </c>
      <c r="D87" s="145">
        <v>6.5000000000000002E-2</v>
      </c>
      <c r="E87" s="50">
        <f>B87*(C87*(1-B18)+D87*B18)</f>
        <v>5.1493200000000006E-3</v>
      </c>
      <c r="F87" s="144" t="s">
        <v>51</v>
      </c>
      <c r="G87" s="117" t="b">
        <f>SUM(C87:C92)=100%</f>
        <v>1</v>
      </c>
      <c r="H87" s="104"/>
      <c r="I87" s="104"/>
    </row>
    <row r="88" spans="1:9" ht="17.25" customHeight="1">
      <c r="A88" s="49" t="s">
        <v>52</v>
      </c>
      <c r="B88" s="145">
        <v>0.08</v>
      </c>
      <c r="C88" s="145">
        <v>0.2</v>
      </c>
      <c r="D88" s="145">
        <v>0.104</v>
      </c>
      <c r="E88" s="50">
        <f>B88*(C88*(1-B18)+D88*B18)</f>
        <v>1.2904960000000002E-2</v>
      </c>
      <c r="F88" s="50">
        <f>SUM(E87:E92)</f>
        <v>0.35855807799999995</v>
      </c>
      <c r="G88" s="117">
        <f>SUM(C87:C92)</f>
        <v>1</v>
      </c>
      <c r="H88" s="104"/>
      <c r="I88" s="104"/>
    </row>
    <row r="89" spans="1:9" ht="17.25" customHeight="1">
      <c r="A89" s="49" t="s">
        <v>53</v>
      </c>
      <c r="B89" s="145">
        <v>0.3</v>
      </c>
      <c r="C89" s="145">
        <v>0.32800000000000001</v>
      </c>
      <c r="D89" s="145">
        <v>0.52100000000000002</v>
      </c>
      <c r="E89" s="50">
        <f>B89*(C89*(1-B18)+D89*B18)</f>
        <v>0.1217337</v>
      </c>
      <c r="F89" s="50"/>
      <c r="G89" s="117"/>
      <c r="H89" s="104"/>
      <c r="I89" s="104"/>
    </row>
    <row r="90" spans="1:9" ht="17.25" customHeight="1">
      <c r="A90" s="49" t="s">
        <v>54</v>
      </c>
      <c r="B90" s="145">
        <v>7.0000000000000007E-2</v>
      </c>
      <c r="C90" s="145">
        <v>6.6000000000000003E-2</v>
      </c>
      <c r="D90" s="145">
        <v>0.111</v>
      </c>
      <c r="E90" s="50">
        <f>B90*(C90*(1-B18)+D90*B18)</f>
        <v>5.8894500000000009E-3</v>
      </c>
      <c r="F90" s="50"/>
      <c r="G90" s="117"/>
      <c r="H90" s="104"/>
      <c r="I90" s="104"/>
    </row>
    <row r="91" spans="1:9" ht="17.25" customHeight="1">
      <c r="A91" s="49" t="s">
        <v>55</v>
      </c>
      <c r="B91" s="145">
        <v>0.69599999999999995</v>
      </c>
      <c r="C91" s="145">
        <v>0.378</v>
      </c>
      <c r="D91" s="145">
        <v>0.19900000000000001</v>
      </c>
      <c r="E91" s="50">
        <f>B91*(C91*(1-B18)+D91*B18)</f>
        <v>0.21288064799999998</v>
      </c>
      <c r="F91" s="50"/>
      <c r="G91" s="117"/>
      <c r="H91" s="104"/>
      <c r="I91" s="104"/>
    </row>
    <row r="92" spans="1:9" ht="17.25" customHeight="1">
      <c r="A92" s="49" t="s">
        <v>56</v>
      </c>
      <c r="B92" s="145">
        <v>0.20599999999999999</v>
      </c>
      <c r="C92" s="145">
        <v>0</v>
      </c>
      <c r="D92" s="145">
        <v>0</v>
      </c>
      <c r="E92" s="50">
        <f>B92*(C92*(1-B18)+D92*B18)</f>
        <v>0</v>
      </c>
      <c r="F92" s="50"/>
      <c r="G92" s="117"/>
      <c r="H92" s="104"/>
      <c r="I92" s="104"/>
    </row>
    <row r="93" spans="1:9" ht="17.25" customHeight="1">
      <c r="A93" s="188" t="s">
        <v>129</v>
      </c>
      <c r="B93" s="189"/>
      <c r="C93" s="190">
        <f>1-C94</f>
        <v>0.47899999999999998</v>
      </c>
      <c r="D93" s="190">
        <f>1-D94</f>
        <v>0.70300000000000007</v>
      </c>
      <c r="E93" s="192" t="s">
        <v>131</v>
      </c>
      <c r="F93" s="193">
        <f>(C93*(1-B18)+D93*B18)</f>
        <v>0.569272</v>
      </c>
      <c r="G93" s="117"/>
      <c r="H93" s="104"/>
      <c r="I93" s="104"/>
    </row>
    <row r="94" spans="1:9" ht="17.25" customHeight="1">
      <c r="A94" s="132" t="s">
        <v>57</v>
      </c>
      <c r="B94" s="146">
        <v>0.63200000000000001</v>
      </c>
      <c r="C94" s="146">
        <v>0.52100000000000002</v>
      </c>
      <c r="D94" s="146">
        <v>0.29699999999999999</v>
      </c>
      <c r="E94" s="191" t="s">
        <v>130</v>
      </c>
      <c r="F94" s="50">
        <f>(C94*(1-B18)+D94*B18)</f>
        <v>0.430728</v>
      </c>
      <c r="G94" s="117"/>
      <c r="H94" s="104"/>
      <c r="I94" s="104"/>
    </row>
    <row r="95" spans="1:9" ht="17.25" customHeight="1">
      <c r="A95" s="194" t="s">
        <v>59</v>
      </c>
      <c r="B95" s="195"/>
      <c r="C95" s="195"/>
      <c r="D95" s="197"/>
      <c r="E95" s="198"/>
      <c r="F95" s="198"/>
      <c r="G95" s="117"/>
      <c r="H95" s="104"/>
      <c r="I95" s="104"/>
    </row>
    <row r="96" spans="1:9" ht="17.25" customHeight="1">
      <c r="A96" s="49" t="s">
        <v>53</v>
      </c>
      <c r="B96" s="145">
        <v>0.66700000000000004</v>
      </c>
      <c r="C96" s="145">
        <v>0.28599999999999998</v>
      </c>
      <c r="D96" s="145">
        <v>0.29499999999999998</v>
      </c>
      <c r="E96" s="50">
        <f>B96*(C96*(1-B18)+D96*B18)</f>
        <v>0.19318120899999999</v>
      </c>
      <c r="F96" s="144" t="s">
        <v>51</v>
      </c>
      <c r="G96" s="117" t="b">
        <f>SUM(C96:C99)=100%</f>
        <v>1</v>
      </c>
      <c r="H96" s="104"/>
      <c r="I96" s="104"/>
    </row>
    <row r="97" spans="1:9" ht="17.25" customHeight="1">
      <c r="A97" s="49" t="s">
        <v>54</v>
      </c>
      <c r="B97" s="145">
        <v>0.26900000000000002</v>
      </c>
      <c r="C97" s="145">
        <v>7.0000000000000001E-3</v>
      </c>
      <c r="D97" s="145">
        <v>3.5000000000000003E-2</v>
      </c>
      <c r="E97" s="50">
        <f>B97*(C97*(1-B18)+D97*B18)</f>
        <v>4.9183960000000011E-3</v>
      </c>
      <c r="F97" s="50">
        <f>SUM(E96:E99)</f>
        <v>0.790284498</v>
      </c>
      <c r="G97" s="117">
        <f>SUM(C96:C99)</f>
        <v>1</v>
      </c>
      <c r="H97" s="104"/>
      <c r="I97" s="104"/>
    </row>
    <row r="98" spans="1:9" ht="17.25" customHeight="1">
      <c r="A98" s="49" t="s">
        <v>55</v>
      </c>
      <c r="B98" s="145">
        <v>0.86199999999999999</v>
      </c>
      <c r="C98" s="145">
        <v>0.67100000000000004</v>
      </c>
      <c r="D98" s="145">
        <v>0.66100000000000003</v>
      </c>
      <c r="E98" s="50">
        <f>B98*(C98*(1-B18)+D98*B18)</f>
        <v>0.57492814000000003</v>
      </c>
      <c r="F98" s="50"/>
      <c r="G98" s="103"/>
      <c r="H98" s="104"/>
      <c r="I98" s="104"/>
    </row>
    <row r="99" spans="1:9" ht="17.25" customHeight="1">
      <c r="A99" s="49" t="s">
        <v>56</v>
      </c>
      <c r="B99" s="145">
        <v>0.68700000000000006</v>
      </c>
      <c r="C99" s="145">
        <v>3.5999999999999997E-2</v>
      </c>
      <c r="D99" s="145">
        <v>8.9999999999999993E-3</v>
      </c>
      <c r="E99" s="50">
        <f>B99*(C99*(1-B18)+D99*B18)</f>
        <v>1.7256753E-2</v>
      </c>
      <c r="F99" s="50"/>
      <c r="G99" s="103"/>
      <c r="H99" s="104"/>
      <c r="I99" s="104"/>
    </row>
    <row r="100" spans="1:9" ht="17.25" customHeight="1">
      <c r="A100" s="188" t="s">
        <v>129</v>
      </c>
      <c r="B100" s="189"/>
      <c r="C100" s="190">
        <f>1-C101</f>
        <v>0.376</v>
      </c>
      <c r="D100" s="190">
        <f>1-D101</f>
        <v>0.42800000000000005</v>
      </c>
      <c r="E100" s="192" t="s">
        <v>131</v>
      </c>
      <c r="F100" s="193">
        <f>(C100*(1-B18)+D100*B18)</f>
        <v>0.39695600000000003</v>
      </c>
      <c r="G100" s="103"/>
      <c r="H100" s="104"/>
      <c r="I100" s="104"/>
    </row>
    <row r="101" spans="1:9" ht="17.25" customHeight="1">
      <c r="A101" s="132" t="s">
        <v>57</v>
      </c>
      <c r="B101" s="146">
        <v>0.872</v>
      </c>
      <c r="C101" s="146">
        <v>0.624</v>
      </c>
      <c r="D101" s="146">
        <v>0.57199999999999995</v>
      </c>
      <c r="E101" s="191" t="s">
        <v>130</v>
      </c>
      <c r="F101" s="50">
        <f>(C101*(1-B18)+D101*B18)</f>
        <v>0.60304399999999991</v>
      </c>
      <c r="G101" s="103"/>
      <c r="H101" s="104"/>
      <c r="I101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E5" sqref="E5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60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0.88658375</v>
      </c>
      <c r="C2" s="80">
        <f>'FinalTransition-Control'!B12</f>
        <v>1.3670600000000002E-2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4.8956500000000005E-3</v>
      </c>
      <c r="H2" s="79">
        <f>'FinalTransition-Control'!B15</f>
        <v>4.8500000000000001E-3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0.46373908740000003</v>
      </c>
      <c r="E3" s="87">
        <f>'FinalTransition-Control'!D34</f>
        <v>0.53626091259999997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0.45669677012048221</v>
      </c>
      <c r="E4" s="85">
        <v>0</v>
      </c>
      <c r="F4" s="85">
        <v>0</v>
      </c>
      <c r="G4" s="89">
        <f>'FinalTransition-Control'!D61</f>
        <v>0.54330322987951774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0.68637998526718624</v>
      </c>
      <c r="F5" s="85">
        <v>0</v>
      </c>
      <c r="G5" s="86">
        <f>'FinalTransition-Control'!D50</f>
        <v>0.31362001473281381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0.97658374999999997</v>
      </c>
      <c r="C6" s="79">
        <f>C2</f>
        <v>1.3670600000000002E-2</v>
      </c>
      <c r="D6" s="93">
        <v>0</v>
      </c>
      <c r="E6" s="93">
        <v>0</v>
      </c>
      <c r="F6" s="94">
        <v>0</v>
      </c>
      <c r="G6" s="79">
        <f>G2</f>
        <v>4.8956500000000005E-3</v>
      </c>
      <c r="H6" s="79">
        <f>H2</f>
        <v>4.8500000000000001E-3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2" sqref="B2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61</v>
      </c>
      <c r="B1" s="69" t="s">
        <v>62</v>
      </c>
      <c r="C1" s="70" t="s">
        <v>63</v>
      </c>
      <c r="D1" s="28"/>
    </row>
    <row r="2" spans="1:4" ht="17.25" customHeight="1">
      <c r="A2" s="11">
        <v>18</v>
      </c>
      <c r="B2" s="71">
        <v>7.5900000000000002E-4</v>
      </c>
      <c r="C2" s="72">
        <f>'FinalTransition-Control'!G2</f>
        <v>4.8956500000000005E-3</v>
      </c>
      <c r="D2" t="s">
        <v>64</v>
      </c>
    </row>
    <row r="3" spans="1:4" ht="17.25" customHeight="1">
      <c r="A3" s="11">
        <v>19</v>
      </c>
      <c r="B3" s="71">
        <v>8.6550000000000006E-4</v>
      </c>
      <c r="C3" s="72">
        <f t="shared" ref="C3:C34" si="0">C2+(B3-B2)</f>
        <v>5.0021500000000003E-3</v>
      </c>
    </row>
    <row r="4" spans="1:4" ht="17.25" customHeight="1">
      <c r="A4" s="11">
        <v>20</v>
      </c>
      <c r="B4" s="71">
        <v>9.4000000000000008E-4</v>
      </c>
      <c r="C4" s="72">
        <f t="shared" si="0"/>
        <v>5.0766500000000003E-3</v>
      </c>
    </row>
    <row r="5" spans="1:4" ht="17.25" customHeight="1">
      <c r="A5" s="11">
        <v>21</v>
      </c>
      <c r="B5" s="71">
        <v>1.0219999999999999E-3</v>
      </c>
      <c r="C5" s="72">
        <f t="shared" si="0"/>
        <v>5.1586499999999999E-3</v>
      </c>
    </row>
    <row r="6" spans="1:4" ht="17.25" customHeight="1">
      <c r="A6" s="11">
        <v>22</v>
      </c>
      <c r="B6" s="71">
        <v>1.1075E-3</v>
      </c>
      <c r="C6" s="72">
        <f t="shared" si="0"/>
        <v>5.2441499999999995E-3</v>
      </c>
    </row>
    <row r="7" spans="1:4" ht="17.25" customHeight="1">
      <c r="A7" s="11">
        <v>23</v>
      </c>
      <c r="B7" s="71">
        <v>1.1900000000000001E-3</v>
      </c>
      <c r="C7" s="72">
        <f t="shared" si="0"/>
        <v>5.3266499999999996E-3</v>
      </c>
    </row>
    <row r="8" spans="1:4" ht="17.25" customHeight="1">
      <c r="A8" s="11">
        <v>24</v>
      </c>
      <c r="B8" s="71">
        <v>1.2785000000000001E-3</v>
      </c>
      <c r="C8" s="72">
        <f t="shared" si="0"/>
        <v>5.4151499999999997E-3</v>
      </c>
    </row>
    <row r="9" spans="1:4" ht="17.25" customHeight="1">
      <c r="A9" s="11">
        <v>25</v>
      </c>
      <c r="B9" s="71">
        <v>1.369E-3</v>
      </c>
      <c r="C9" s="72">
        <f t="shared" si="0"/>
        <v>5.5056499999999991E-3</v>
      </c>
    </row>
    <row r="10" spans="1:4" ht="17.25" customHeight="1">
      <c r="A10" s="11">
        <v>26</v>
      </c>
      <c r="B10" s="71">
        <v>1.4565000000000001E-3</v>
      </c>
      <c r="C10" s="72">
        <f t="shared" si="0"/>
        <v>5.593149999999999E-3</v>
      </c>
    </row>
    <row r="11" spans="1:4" ht="17.25" customHeight="1">
      <c r="A11" s="11">
        <v>27</v>
      </c>
      <c r="B11" s="71">
        <v>1.5455E-3</v>
      </c>
      <c r="C11" s="72">
        <f t="shared" si="0"/>
        <v>5.6821499999999987E-3</v>
      </c>
    </row>
    <row r="12" spans="1:4" ht="17.25" customHeight="1">
      <c r="A12" s="11">
        <v>28</v>
      </c>
      <c r="B12" s="71">
        <v>1.6410000000000001E-3</v>
      </c>
      <c r="C12" s="72">
        <f t="shared" si="0"/>
        <v>5.7776499999999988E-3</v>
      </c>
    </row>
    <row r="13" spans="1:4" ht="17.25" customHeight="1">
      <c r="A13" s="11">
        <v>29</v>
      </c>
      <c r="B13" s="71">
        <v>1.7409999999999999E-3</v>
      </c>
      <c r="C13" s="72">
        <f t="shared" si="0"/>
        <v>5.8776499999999982E-3</v>
      </c>
    </row>
    <row r="14" spans="1:4" ht="17.25" customHeight="1">
      <c r="A14" s="11">
        <v>30</v>
      </c>
      <c r="B14" s="71">
        <v>1.8389999999999999E-3</v>
      </c>
      <c r="C14" s="72">
        <f t="shared" si="0"/>
        <v>5.9756499999999982E-3</v>
      </c>
    </row>
    <row r="15" spans="1:4" ht="17.25" customHeight="1">
      <c r="A15" s="11">
        <v>31</v>
      </c>
      <c r="B15" s="71">
        <v>1.9375E-3</v>
      </c>
      <c r="C15" s="72">
        <f t="shared" si="0"/>
        <v>6.0741499999999986E-3</v>
      </c>
    </row>
    <row r="16" spans="1:4" ht="17.25" customHeight="1">
      <c r="A16" s="11">
        <v>32</v>
      </c>
      <c r="B16" s="71">
        <v>2.0379999999999999E-3</v>
      </c>
      <c r="C16" s="72">
        <f t="shared" si="0"/>
        <v>6.1746499999999985E-3</v>
      </c>
    </row>
    <row r="17" spans="1:3" ht="17.25" customHeight="1">
      <c r="A17" s="11">
        <v>33</v>
      </c>
      <c r="B17" s="71">
        <v>2.1319999999999998E-3</v>
      </c>
      <c r="C17" s="72">
        <f t="shared" si="0"/>
        <v>6.2686499999999989E-3</v>
      </c>
    </row>
    <row r="18" spans="1:3" ht="17.25" customHeight="1">
      <c r="A18" s="11">
        <v>34</v>
      </c>
      <c r="B18" s="71">
        <v>2.2195000000000001E-3</v>
      </c>
      <c r="C18" s="72">
        <f t="shared" si="0"/>
        <v>6.3561499999999996E-3</v>
      </c>
    </row>
    <row r="19" spans="1:3" ht="17.25" customHeight="1">
      <c r="A19" s="11">
        <v>35</v>
      </c>
      <c r="B19" s="71">
        <v>2.3089999999999999E-3</v>
      </c>
      <c r="C19" s="72">
        <f t="shared" si="0"/>
        <v>6.4456499999999989E-3</v>
      </c>
    </row>
    <row r="20" spans="1:3" ht="17.25" customHeight="1">
      <c r="A20" s="11">
        <v>36</v>
      </c>
      <c r="B20" s="71">
        <v>2.4004999999999999E-3</v>
      </c>
      <c r="C20" s="72">
        <f t="shared" si="0"/>
        <v>6.5371499999999985E-3</v>
      </c>
    </row>
    <row r="21" spans="1:3" ht="17.25" customHeight="1">
      <c r="A21" s="11">
        <v>37</v>
      </c>
      <c r="B21" s="71">
        <v>2.5070000000000001E-3</v>
      </c>
      <c r="C21" s="72">
        <f t="shared" si="0"/>
        <v>6.6436499999999992E-3</v>
      </c>
    </row>
    <row r="22" spans="1:3" ht="17.25" customHeight="1">
      <c r="A22" s="11">
        <v>38</v>
      </c>
      <c r="B22" s="71">
        <v>2.6340000000000001E-3</v>
      </c>
      <c r="C22" s="72">
        <f t="shared" si="0"/>
        <v>6.7706499999999996E-3</v>
      </c>
    </row>
    <row r="23" spans="1:3" ht="17.25" customHeight="1">
      <c r="A23" s="11">
        <v>39</v>
      </c>
      <c r="B23" s="71">
        <v>2.774E-3</v>
      </c>
      <c r="C23" s="72">
        <f t="shared" si="0"/>
        <v>6.9106499999999991E-3</v>
      </c>
    </row>
    <row r="24" spans="1:3" ht="17.25" customHeight="1">
      <c r="A24" s="11">
        <v>40</v>
      </c>
      <c r="B24" s="71">
        <v>2.9230000000000003E-3</v>
      </c>
      <c r="C24" s="72">
        <f t="shared" si="0"/>
        <v>7.0596499999999989E-3</v>
      </c>
    </row>
    <row r="25" spans="1:3" ht="17.25" customHeight="1">
      <c r="A25" s="11">
        <v>41</v>
      </c>
      <c r="B25" s="71">
        <v>3.0799999999999998E-3</v>
      </c>
      <c r="C25" s="72">
        <f t="shared" si="0"/>
        <v>7.2166499999999981E-3</v>
      </c>
    </row>
    <row r="26" spans="1:3" ht="17.25" customHeight="1">
      <c r="A26" s="11">
        <v>42</v>
      </c>
      <c r="B26" s="71">
        <v>3.2475E-3</v>
      </c>
      <c r="C26" s="72">
        <f t="shared" si="0"/>
        <v>7.3841499999999982E-3</v>
      </c>
    </row>
    <row r="27" spans="1:3" ht="17.25" customHeight="1">
      <c r="A27" s="11" t="s">
        <v>65</v>
      </c>
      <c r="B27" s="71">
        <v>3.4094999999999998E-3</v>
      </c>
      <c r="C27" s="72">
        <f t="shared" si="0"/>
        <v>7.546149999999998E-3</v>
      </c>
    </row>
    <row r="28" spans="1:3" ht="17.25" customHeight="1">
      <c r="A28" s="11">
        <v>44</v>
      </c>
      <c r="B28" s="71">
        <v>3.581E-3</v>
      </c>
      <c r="C28" s="72">
        <f t="shared" si="0"/>
        <v>7.7176499999999978E-3</v>
      </c>
    </row>
    <row r="29" spans="1:3" ht="17.25" customHeight="1">
      <c r="A29" s="11">
        <v>45</v>
      </c>
      <c r="B29" s="71">
        <v>3.7814999999999997E-3</v>
      </c>
      <c r="C29" s="72">
        <f t="shared" si="0"/>
        <v>7.9181499999999971E-3</v>
      </c>
    </row>
    <row r="30" spans="1:3" ht="17.25" customHeight="1">
      <c r="A30" s="11">
        <v>46</v>
      </c>
      <c r="B30" s="71">
        <v>4.0289999999999996E-3</v>
      </c>
      <c r="C30" s="72">
        <f t="shared" si="0"/>
        <v>8.1656499999999965E-3</v>
      </c>
    </row>
    <row r="31" spans="1:3" ht="17.25" customHeight="1">
      <c r="A31" s="11">
        <v>47</v>
      </c>
      <c r="B31" s="71">
        <v>4.3090000000000003E-3</v>
      </c>
      <c r="C31" s="72">
        <f t="shared" si="0"/>
        <v>8.4456499999999973E-3</v>
      </c>
    </row>
    <row r="32" spans="1:3" ht="17.25" customHeight="1">
      <c r="A32" s="11">
        <v>48</v>
      </c>
      <c r="B32" s="71">
        <v>4.6315000000000002E-3</v>
      </c>
      <c r="C32" s="72">
        <f t="shared" si="0"/>
        <v>8.7681499999999971E-3</v>
      </c>
    </row>
    <row r="33" spans="1:3" ht="17.25" customHeight="1">
      <c r="A33" s="11">
        <v>49</v>
      </c>
      <c r="B33" s="71">
        <v>4.9715000000000002E-3</v>
      </c>
      <c r="C33" s="72">
        <f t="shared" si="0"/>
        <v>9.1081499999999972E-3</v>
      </c>
    </row>
    <row r="34" spans="1:3" ht="17.25" customHeight="1">
      <c r="A34" s="11">
        <v>50</v>
      </c>
      <c r="B34" s="71">
        <v>5.3410000000000003E-3</v>
      </c>
      <c r="C34" s="72">
        <f t="shared" si="0"/>
        <v>9.4776499999999972E-3</v>
      </c>
    </row>
    <row r="35" spans="1:3" ht="17.25" customHeight="1">
      <c r="A35" s="11">
        <v>51</v>
      </c>
      <c r="B35" s="71">
        <v>5.7365000000000003E-3</v>
      </c>
      <c r="C35" s="72">
        <f t="shared" ref="C35:C66" si="1">C34+(B35-B34)</f>
        <v>9.8731499999999972E-3</v>
      </c>
    </row>
    <row r="36" spans="1:3" ht="17.25" customHeight="1">
      <c r="A36" s="11">
        <v>52</v>
      </c>
      <c r="B36" s="71">
        <v>6.1849999999999995E-3</v>
      </c>
      <c r="C36" s="72">
        <f t="shared" si="1"/>
        <v>1.0321649999999996E-2</v>
      </c>
    </row>
    <row r="37" spans="1:3" ht="17.25" customHeight="1">
      <c r="A37" s="11">
        <v>53</v>
      </c>
      <c r="B37" s="71">
        <v>6.6660000000000001E-3</v>
      </c>
      <c r="C37" s="72">
        <f t="shared" si="1"/>
        <v>1.0802649999999997E-2</v>
      </c>
    </row>
    <row r="38" spans="1:3" ht="17.25" customHeight="1">
      <c r="A38" s="11">
        <v>54</v>
      </c>
      <c r="B38" s="71">
        <v>7.2024999999999997E-3</v>
      </c>
      <c r="C38" s="72">
        <f t="shared" si="1"/>
        <v>1.1339149999999996E-2</v>
      </c>
    </row>
    <row r="39" spans="1:3" ht="17.25" customHeight="1">
      <c r="A39" s="11">
        <v>55</v>
      </c>
      <c r="B39" s="71">
        <v>7.8005000000000001E-3</v>
      </c>
      <c r="C39" s="72">
        <f t="shared" si="1"/>
        <v>1.1937149999999997E-2</v>
      </c>
    </row>
    <row r="40" spans="1:3" ht="17.25" customHeight="1">
      <c r="A40" s="11">
        <v>56</v>
      </c>
      <c r="B40" s="71">
        <v>8.4464999999999991E-3</v>
      </c>
      <c r="C40" s="72">
        <f t="shared" si="1"/>
        <v>1.2583149999999996E-2</v>
      </c>
    </row>
    <row r="41" spans="1:3" ht="17.25" customHeight="1">
      <c r="A41" s="11">
        <v>57</v>
      </c>
      <c r="B41" s="71">
        <v>9.1175000000000006E-3</v>
      </c>
      <c r="C41" s="72">
        <f t="shared" si="1"/>
        <v>1.3254149999999998E-2</v>
      </c>
    </row>
    <row r="42" spans="1:3" ht="17.25" customHeight="1">
      <c r="A42" s="11">
        <v>58</v>
      </c>
      <c r="B42" s="71">
        <v>9.8449999999999996E-3</v>
      </c>
      <c r="C42" s="72">
        <f t="shared" si="1"/>
        <v>1.3981649999999997E-2</v>
      </c>
    </row>
    <row r="43" spans="1:3" ht="17.25" customHeight="1">
      <c r="A43" s="11">
        <v>59</v>
      </c>
      <c r="B43" s="71">
        <v>1.0628499999999999E-2</v>
      </c>
      <c r="C43" s="72">
        <f t="shared" si="1"/>
        <v>1.4765149999999996E-2</v>
      </c>
    </row>
    <row r="44" spans="1:3" ht="17.25" customHeight="1">
      <c r="A44" s="11">
        <v>60</v>
      </c>
      <c r="B44" s="71">
        <v>1.1477000000000001E-2</v>
      </c>
      <c r="C44" s="72">
        <f t="shared" si="1"/>
        <v>1.5613649999999998E-2</v>
      </c>
    </row>
    <row r="45" spans="1:3" ht="17.25" customHeight="1">
      <c r="A45" s="11">
        <v>61</v>
      </c>
      <c r="B45" s="71">
        <v>1.2382000000000001E-2</v>
      </c>
      <c r="C45" s="72">
        <f t="shared" si="1"/>
        <v>1.6518649999999996E-2</v>
      </c>
    </row>
    <row r="46" spans="1:3" ht="17.25" customHeight="1">
      <c r="A46" s="11">
        <v>62</v>
      </c>
      <c r="B46" s="71">
        <v>1.33115E-2</v>
      </c>
      <c r="C46" s="72">
        <f t="shared" si="1"/>
        <v>1.7448149999999996E-2</v>
      </c>
    </row>
    <row r="47" spans="1:3" ht="17.25" customHeight="1">
      <c r="A47" s="11">
        <v>63</v>
      </c>
      <c r="B47" s="71">
        <v>1.4232999999999999E-2</v>
      </c>
      <c r="C47" s="72">
        <f t="shared" si="1"/>
        <v>1.8369649999999994E-2</v>
      </c>
    </row>
    <row r="48" spans="1:3" ht="17.25" customHeight="1">
      <c r="A48" s="11">
        <v>64</v>
      </c>
      <c r="B48" s="71">
        <v>1.5154500000000001E-2</v>
      </c>
      <c r="C48" s="72">
        <f t="shared" si="1"/>
        <v>1.9291149999999996E-2</v>
      </c>
    </row>
    <row r="49" spans="1:3" ht="17.25" customHeight="1">
      <c r="A49" s="11">
        <v>65</v>
      </c>
      <c r="B49" s="71">
        <v>1.6064999999999999E-2</v>
      </c>
      <c r="C49" s="72">
        <f t="shared" si="1"/>
        <v>2.0201649999999995E-2</v>
      </c>
    </row>
    <row r="50" spans="1:3" ht="17.25" customHeight="1">
      <c r="A50" s="11">
        <v>66</v>
      </c>
      <c r="B50" s="71">
        <v>1.7028000000000001E-2</v>
      </c>
      <c r="C50" s="72">
        <f t="shared" si="1"/>
        <v>2.1164649999999997E-2</v>
      </c>
    </row>
    <row r="51" spans="1:3" ht="17.25" customHeight="1">
      <c r="A51" s="11">
        <v>67</v>
      </c>
      <c r="B51" s="71">
        <v>1.81335E-2</v>
      </c>
      <c r="C51" s="72">
        <f t="shared" si="1"/>
        <v>2.2270149999999996E-2</v>
      </c>
    </row>
    <row r="52" spans="1:3" ht="17.25" customHeight="1">
      <c r="A52" s="11">
        <v>68</v>
      </c>
      <c r="B52" s="71">
        <v>1.9355000000000001E-2</v>
      </c>
      <c r="C52" s="72">
        <f t="shared" si="1"/>
        <v>2.3491649999999996E-2</v>
      </c>
    </row>
    <row r="53" spans="1:3" ht="17.25" customHeight="1">
      <c r="A53" s="11">
        <v>69</v>
      </c>
      <c r="B53" s="71">
        <v>2.0692500000000003E-2</v>
      </c>
      <c r="C53" s="72">
        <f t="shared" si="1"/>
        <v>2.4829149999999998E-2</v>
      </c>
    </row>
    <row r="54" spans="1:3" ht="17.25" customHeight="1">
      <c r="A54" s="11">
        <v>70</v>
      </c>
      <c r="B54" s="71">
        <v>2.2189500000000001E-2</v>
      </c>
      <c r="C54" s="72">
        <f t="shared" si="1"/>
        <v>2.6326149999999996E-2</v>
      </c>
    </row>
    <row r="55" spans="1:3" ht="17.25" customHeight="1">
      <c r="A55" s="11">
        <v>71</v>
      </c>
      <c r="B55" s="71">
        <v>2.3914499999999998E-2</v>
      </c>
      <c r="C55" s="72">
        <f t="shared" si="1"/>
        <v>2.8051149999999993E-2</v>
      </c>
    </row>
    <row r="56" spans="1:3" ht="17.25" customHeight="1">
      <c r="A56" s="11">
        <v>72</v>
      </c>
      <c r="B56" s="71">
        <v>2.5898499999999998E-2</v>
      </c>
      <c r="C56" s="72">
        <f t="shared" si="1"/>
        <v>3.0035149999999993E-2</v>
      </c>
    </row>
    <row r="57" spans="1:3" ht="17.25" customHeight="1">
      <c r="A57" s="11">
        <v>73</v>
      </c>
      <c r="B57" s="71">
        <v>2.8187E-2</v>
      </c>
      <c r="C57" s="72">
        <f t="shared" si="1"/>
        <v>3.2323649999999995E-2</v>
      </c>
    </row>
    <row r="58" spans="1:3" ht="17.25" customHeight="1">
      <c r="A58" s="11">
        <v>74</v>
      </c>
      <c r="B58" s="71">
        <v>3.0852500000000001E-2</v>
      </c>
      <c r="C58" s="72">
        <f t="shared" si="1"/>
        <v>3.4989149999999997E-2</v>
      </c>
    </row>
    <row r="59" spans="1:3" ht="17.25" customHeight="1">
      <c r="A59" s="11">
        <v>75</v>
      </c>
      <c r="B59" s="71">
        <v>3.4234500000000001E-2</v>
      </c>
      <c r="C59" s="72">
        <f t="shared" si="1"/>
        <v>3.8371149999999993E-2</v>
      </c>
    </row>
    <row r="60" spans="1:3" ht="17.25" customHeight="1">
      <c r="A60" s="11">
        <v>76</v>
      </c>
      <c r="B60" s="71">
        <v>3.7616499999999997E-2</v>
      </c>
      <c r="C60" s="72">
        <f t="shared" si="1"/>
        <v>4.1753149999999989E-2</v>
      </c>
    </row>
    <row r="61" spans="1:3" ht="17.25" customHeight="1">
      <c r="A61" s="11">
        <v>77</v>
      </c>
      <c r="B61" s="71">
        <v>4.1318999999999995E-2</v>
      </c>
      <c r="C61" s="72">
        <f t="shared" si="1"/>
        <v>4.5455649999999986E-2</v>
      </c>
    </row>
    <row r="62" spans="1:3" ht="17.25" customHeight="1">
      <c r="A62" s="11">
        <v>78</v>
      </c>
      <c r="B62" s="71">
        <v>4.54245E-2</v>
      </c>
      <c r="C62" s="72">
        <f t="shared" si="1"/>
        <v>4.9561149999999991E-2</v>
      </c>
    </row>
    <row r="63" spans="1:3" ht="17.25" customHeight="1">
      <c r="A63" s="11">
        <v>79</v>
      </c>
      <c r="B63" s="71">
        <v>5.0251499999999998E-2</v>
      </c>
      <c r="C63" s="72">
        <f t="shared" si="1"/>
        <v>5.4388149999999989E-2</v>
      </c>
    </row>
    <row r="64" spans="1:3" ht="17.25" customHeight="1">
      <c r="A64" s="11">
        <v>80</v>
      </c>
      <c r="B64" s="71">
        <v>5.5470499999999992E-2</v>
      </c>
      <c r="C64" s="72">
        <f t="shared" si="1"/>
        <v>5.9607149999999984E-2</v>
      </c>
    </row>
    <row r="65" spans="1:3" ht="17.25" customHeight="1">
      <c r="A65" s="11">
        <v>81</v>
      </c>
      <c r="B65" s="71">
        <v>6.11405E-2</v>
      </c>
      <c r="C65" s="72">
        <f t="shared" si="1"/>
        <v>6.5277149999999992E-2</v>
      </c>
    </row>
    <row r="66" spans="1:3" ht="17.25" customHeight="1">
      <c r="A66" s="11">
        <v>82</v>
      </c>
      <c r="B66" s="71">
        <v>6.7372500000000002E-2</v>
      </c>
      <c r="C66" s="72">
        <f t="shared" si="1"/>
        <v>7.1509149999999994E-2</v>
      </c>
    </row>
    <row r="67" spans="1:3" ht="17.25" customHeight="1">
      <c r="A67" s="11">
        <v>83</v>
      </c>
      <c r="B67" s="71">
        <v>7.4482500000000007E-2</v>
      </c>
      <c r="C67" s="72">
        <f t="shared" ref="C67:C83" si="2">C66+(B67-B66)</f>
        <v>7.8619149999999999E-2</v>
      </c>
    </row>
    <row r="68" spans="1:3" ht="17.25" customHeight="1">
      <c r="A68" s="11">
        <v>84</v>
      </c>
      <c r="B68" s="71">
        <v>8.2756500000000011E-2</v>
      </c>
      <c r="C68" s="72">
        <f t="shared" si="2"/>
        <v>8.6893150000000002E-2</v>
      </c>
    </row>
    <row r="69" spans="1:3" ht="17.25" customHeight="1">
      <c r="A69" s="11">
        <v>85</v>
      </c>
      <c r="B69" s="71">
        <v>9.2136999999999997E-2</v>
      </c>
      <c r="C69" s="72">
        <f t="shared" si="2"/>
        <v>9.6273649999999988E-2</v>
      </c>
    </row>
    <row r="70" spans="1:3" ht="17.25" customHeight="1">
      <c r="A70" s="11">
        <v>86</v>
      </c>
      <c r="B70" s="71">
        <v>0.1026445</v>
      </c>
      <c r="C70" s="72">
        <f t="shared" si="2"/>
        <v>0.10678114999999999</v>
      </c>
    </row>
    <row r="71" spans="1:3" ht="17.25" customHeight="1">
      <c r="A71" s="11">
        <v>87</v>
      </c>
      <c r="B71" s="71">
        <v>0.114273</v>
      </c>
      <c r="C71" s="72">
        <f t="shared" si="2"/>
        <v>0.11840964999999999</v>
      </c>
    </row>
    <row r="72" spans="1:3" ht="17.25" customHeight="1">
      <c r="A72" s="11">
        <v>88</v>
      </c>
      <c r="B72" s="71">
        <v>0.126606</v>
      </c>
      <c r="C72" s="72">
        <f t="shared" si="2"/>
        <v>0.13074264999999999</v>
      </c>
    </row>
    <row r="73" spans="1:3" ht="17.25" customHeight="1">
      <c r="A73" s="11">
        <v>89</v>
      </c>
      <c r="B73" s="71">
        <v>0.14035800000000001</v>
      </c>
      <c r="C73" s="72">
        <f t="shared" si="2"/>
        <v>0.14449465</v>
      </c>
    </row>
    <row r="74" spans="1:3" ht="17.25" customHeight="1">
      <c r="A74" s="11">
        <v>90</v>
      </c>
      <c r="B74" s="71">
        <v>0.155805</v>
      </c>
      <c r="C74" s="72">
        <f t="shared" si="2"/>
        <v>0.15994164999999999</v>
      </c>
    </row>
    <row r="75" spans="1:3" ht="17.25" customHeight="1">
      <c r="A75" s="11">
        <v>91</v>
      </c>
      <c r="B75" s="71">
        <v>0.172816</v>
      </c>
      <c r="C75" s="72">
        <f t="shared" si="2"/>
        <v>0.17695264999999999</v>
      </c>
    </row>
    <row r="76" spans="1:3" ht="17.25" customHeight="1">
      <c r="A76" s="11">
        <v>92</v>
      </c>
      <c r="B76" s="71">
        <v>0.19121199999999999</v>
      </c>
      <c r="C76" s="72">
        <f t="shared" si="2"/>
        <v>0.19534864999999998</v>
      </c>
    </row>
    <row r="77" spans="1:3" ht="17.25" customHeight="1">
      <c r="A77" s="11">
        <v>93</v>
      </c>
      <c r="B77" s="71">
        <v>0.21013999999999999</v>
      </c>
      <c r="C77" s="72">
        <f t="shared" si="2"/>
        <v>0.21427664999999999</v>
      </c>
    </row>
    <row r="78" spans="1:3" ht="17.25" customHeight="1">
      <c r="A78" s="11">
        <v>94</v>
      </c>
      <c r="B78" s="71">
        <v>0.22923650000000001</v>
      </c>
      <c r="C78" s="72">
        <f t="shared" si="2"/>
        <v>0.23337315</v>
      </c>
    </row>
    <row r="79" spans="1:3" ht="17.25" customHeight="1">
      <c r="A79" s="11">
        <v>95</v>
      </c>
      <c r="B79" s="71">
        <v>0.24841649999999998</v>
      </c>
      <c r="C79" s="72">
        <f t="shared" si="2"/>
        <v>0.25255315</v>
      </c>
    </row>
    <row r="80" spans="1:3" ht="17.25" customHeight="1">
      <c r="A80" s="11">
        <v>96</v>
      </c>
      <c r="B80" s="71">
        <v>0.267405</v>
      </c>
      <c r="C80" s="72">
        <f t="shared" si="2"/>
        <v>0.27154165000000002</v>
      </c>
    </row>
    <row r="81" spans="1:3" ht="17.25" customHeight="1">
      <c r="A81" s="11">
        <v>97</v>
      </c>
      <c r="B81" s="71">
        <v>0.28590650000000001</v>
      </c>
      <c r="C81" s="72">
        <f t="shared" si="2"/>
        <v>0.29004315000000003</v>
      </c>
    </row>
    <row r="82" spans="1:3" ht="17.25" customHeight="1">
      <c r="A82" s="11">
        <v>98</v>
      </c>
      <c r="B82" s="71">
        <v>0.30361050000000001</v>
      </c>
      <c r="C82" s="72">
        <f t="shared" si="2"/>
        <v>0.30774715000000002</v>
      </c>
    </row>
    <row r="83" spans="1:3" ht="17.25" customHeight="1">
      <c r="A83" s="11">
        <v>99</v>
      </c>
      <c r="B83" s="71">
        <v>0.32020000000000004</v>
      </c>
      <c r="C83" s="72">
        <f t="shared" si="2"/>
        <v>0.32433665000000006</v>
      </c>
    </row>
    <row r="84" spans="1:3" ht="17.25" customHeight="1">
      <c r="A84" s="11">
        <v>100</v>
      </c>
      <c r="B84" s="71">
        <v>0.337704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topLeftCell="A58" workbookViewId="0">
      <selection activeCell="G21" sqref="G21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66</v>
      </c>
      <c r="B1" s="65" t="s">
        <v>67</v>
      </c>
    </row>
    <row r="2" spans="1:2" ht="17.25" customHeight="1">
      <c r="A2" s="12">
        <v>18</v>
      </c>
      <c r="B2" s="66">
        <v>0</v>
      </c>
    </row>
    <row r="3" spans="1:2" ht="17.25" customHeight="1">
      <c r="A3" s="12">
        <f t="shared" ref="A3:A34" si="0">A2+1</f>
        <v>19</v>
      </c>
      <c r="B3" s="66">
        <v>0</v>
      </c>
    </row>
    <row r="4" spans="1:2" ht="17.25" customHeight="1">
      <c r="A4" s="12">
        <f t="shared" si="0"/>
        <v>20</v>
      </c>
      <c r="B4" s="66">
        <v>0</v>
      </c>
    </row>
    <row r="5" spans="1:2" ht="17.25" customHeight="1">
      <c r="A5" s="12">
        <f t="shared" si="0"/>
        <v>21</v>
      </c>
      <c r="B5" s="66">
        <v>0</v>
      </c>
    </row>
    <row r="6" spans="1:2" ht="17.25" customHeight="1">
      <c r="A6" s="12">
        <f t="shared" si="0"/>
        <v>22</v>
      </c>
      <c r="B6" s="66">
        <v>0</v>
      </c>
    </row>
    <row r="7" spans="1:2" ht="17.25" customHeight="1">
      <c r="A7" s="12">
        <f t="shared" si="0"/>
        <v>23</v>
      </c>
      <c r="B7" s="66">
        <v>0</v>
      </c>
    </row>
    <row r="8" spans="1:2" ht="17.25" customHeight="1">
      <c r="A8" s="12">
        <f t="shared" si="0"/>
        <v>24</v>
      </c>
      <c r="B8" s="66">
        <v>0</v>
      </c>
    </row>
    <row r="9" spans="1:2" ht="17.25" customHeight="1">
      <c r="A9" s="12">
        <f t="shared" si="0"/>
        <v>25</v>
      </c>
      <c r="B9" s="66">
        <v>0</v>
      </c>
    </row>
    <row r="10" spans="1:2" ht="17.25" customHeight="1">
      <c r="A10" s="12">
        <f t="shared" si="0"/>
        <v>26</v>
      </c>
      <c r="B10" s="66">
        <v>0</v>
      </c>
    </row>
    <row r="11" spans="1:2" ht="17.25" customHeight="1">
      <c r="A11" s="12">
        <f t="shared" si="0"/>
        <v>27</v>
      </c>
      <c r="B11" s="66">
        <v>0</v>
      </c>
    </row>
    <row r="12" spans="1:2" ht="17.25" customHeight="1">
      <c r="A12" s="12">
        <f t="shared" si="0"/>
        <v>28</v>
      </c>
      <c r="B12" s="66">
        <v>0</v>
      </c>
    </row>
    <row r="13" spans="1:2" ht="17.25" customHeight="1">
      <c r="A13" s="12">
        <f t="shared" si="0"/>
        <v>29</v>
      </c>
      <c r="B13" s="66">
        <v>0</v>
      </c>
    </row>
    <row r="14" spans="1:2" ht="17.25" customHeight="1">
      <c r="A14" s="12">
        <f t="shared" si="0"/>
        <v>30</v>
      </c>
      <c r="B14" s="66">
        <v>0</v>
      </c>
    </row>
    <row r="15" spans="1:2" ht="17.25" customHeight="1">
      <c r="A15" s="12">
        <f t="shared" si="0"/>
        <v>31</v>
      </c>
      <c r="B15" s="66">
        <v>0</v>
      </c>
    </row>
    <row r="16" spans="1:2" ht="17.25" customHeight="1">
      <c r="A16" s="12">
        <f t="shared" si="0"/>
        <v>32</v>
      </c>
      <c r="B16" s="66">
        <v>0</v>
      </c>
    </row>
    <row r="17" spans="1:2" ht="17.25" customHeight="1">
      <c r="A17" s="12">
        <f t="shared" si="0"/>
        <v>33</v>
      </c>
      <c r="B17" s="66">
        <v>0</v>
      </c>
    </row>
    <row r="18" spans="1:2" ht="17.25" customHeight="1">
      <c r="A18" s="12">
        <f t="shared" si="0"/>
        <v>34</v>
      </c>
      <c r="B18" s="66">
        <v>0</v>
      </c>
    </row>
    <row r="19" spans="1:2" ht="17.25" customHeight="1">
      <c r="A19" s="12">
        <f t="shared" si="0"/>
        <v>35</v>
      </c>
      <c r="B19" s="66">
        <v>0</v>
      </c>
    </row>
    <row r="20" spans="1:2" ht="17.25" customHeight="1">
      <c r="A20" s="12">
        <f t="shared" si="0"/>
        <v>36</v>
      </c>
      <c r="B20" s="66">
        <v>0</v>
      </c>
    </row>
    <row r="21" spans="1:2" ht="17.25" customHeight="1">
      <c r="A21" s="12">
        <f t="shared" si="0"/>
        <v>37</v>
      </c>
      <c r="B21" s="66">
        <v>0</v>
      </c>
    </row>
    <row r="22" spans="1:2" ht="17.25" customHeight="1">
      <c r="A22" s="12">
        <f t="shared" si="0"/>
        <v>38</v>
      </c>
      <c r="B22" s="66">
        <v>0</v>
      </c>
    </row>
    <row r="23" spans="1:2" ht="17.25" customHeight="1">
      <c r="A23" s="12">
        <f t="shared" si="0"/>
        <v>39</v>
      </c>
      <c r="B23" s="66">
        <v>0</v>
      </c>
    </row>
    <row r="24" spans="1:2" ht="17.25" customHeight="1">
      <c r="A24" s="12">
        <f t="shared" si="0"/>
        <v>40</v>
      </c>
      <c r="B24" s="66">
        <v>0</v>
      </c>
    </row>
    <row r="25" spans="1:2" ht="17.25" customHeight="1">
      <c r="A25" s="12">
        <f t="shared" si="0"/>
        <v>41</v>
      </c>
      <c r="B25" s="66">
        <v>0</v>
      </c>
    </row>
    <row r="26" spans="1:2" ht="17.25" customHeight="1">
      <c r="A26" s="12">
        <f t="shared" si="0"/>
        <v>42</v>
      </c>
      <c r="B26" s="66">
        <v>0</v>
      </c>
    </row>
    <row r="27" spans="1:2" ht="17.25" customHeight="1">
      <c r="A27" s="12">
        <f t="shared" si="0"/>
        <v>43</v>
      </c>
      <c r="B27" s="66">
        <v>0</v>
      </c>
    </row>
    <row r="28" spans="1:2" ht="17.25" customHeight="1">
      <c r="A28" s="12">
        <f t="shared" si="0"/>
        <v>44</v>
      </c>
      <c r="B28" s="66">
        <v>0</v>
      </c>
    </row>
    <row r="29" spans="1:2" ht="17.25" customHeight="1">
      <c r="A29" s="12">
        <f t="shared" si="0"/>
        <v>45</v>
      </c>
      <c r="B29" s="66">
        <v>0</v>
      </c>
    </row>
    <row r="30" spans="1:2" ht="17.25" customHeight="1">
      <c r="A30" s="12">
        <f t="shared" si="0"/>
        <v>46</v>
      </c>
      <c r="B30" s="66">
        <v>0</v>
      </c>
    </row>
    <row r="31" spans="1:2" ht="17.25" customHeight="1">
      <c r="A31" s="12">
        <f t="shared" si="0"/>
        <v>47</v>
      </c>
      <c r="B31" s="66">
        <v>0</v>
      </c>
    </row>
    <row r="32" spans="1:2" ht="17.25" customHeight="1">
      <c r="A32" s="12">
        <f t="shared" si="0"/>
        <v>48</v>
      </c>
      <c r="B32" s="66">
        <v>0</v>
      </c>
    </row>
    <row r="33" spans="1:2" ht="17.25" customHeight="1">
      <c r="A33" s="12">
        <f t="shared" si="0"/>
        <v>49</v>
      </c>
      <c r="B33" s="66">
        <v>0</v>
      </c>
    </row>
    <row r="34" spans="1:2" ht="17.25" customHeight="1">
      <c r="A34" s="12">
        <f t="shared" si="0"/>
        <v>50</v>
      </c>
      <c r="B34" s="66">
        <v>0</v>
      </c>
    </row>
    <row r="35" spans="1:2" ht="17.25" customHeight="1">
      <c r="A35" s="12">
        <f t="shared" ref="A35:A66" si="1">A34+1</f>
        <v>51</v>
      </c>
      <c r="B35" s="66">
        <v>0</v>
      </c>
    </row>
    <row r="36" spans="1:2" ht="17.25" customHeight="1">
      <c r="A36" s="12">
        <f t="shared" si="1"/>
        <v>52</v>
      </c>
      <c r="B36" s="66">
        <v>0</v>
      </c>
    </row>
    <row r="37" spans="1:2" ht="17.25" customHeight="1">
      <c r="A37" s="12">
        <f t="shared" si="1"/>
        <v>53</v>
      </c>
      <c r="B37" s="66">
        <v>0</v>
      </c>
    </row>
    <row r="38" spans="1:2" ht="17.25" customHeight="1">
      <c r="A38" s="12">
        <f t="shared" si="1"/>
        <v>54</v>
      </c>
      <c r="B38" s="66">
        <v>0</v>
      </c>
    </row>
    <row r="39" spans="1:2" ht="17.25" customHeight="1">
      <c r="A39" s="12">
        <f t="shared" si="1"/>
        <v>55</v>
      </c>
      <c r="B39" s="66">
        <v>0</v>
      </c>
    </row>
    <row r="40" spans="1:2" ht="17.25" customHeight="1">
      <c r="A40" s="12">
        <f t="shared" si="1"/>
        <v>56</v>
      </c>
      <c r="B40" s="66">
        <v>0</v>
      </c>
    </row>
    <row r="41" spans="1:2" ht="17.25" customHeight="1">
      <c r="A41" s="12">
        <f t="shared" si="1"/>
        <v>57</v>
      </c>
      <c r="B41" s="66">
        <v>0</v>
      </c>
    </row>
    <row r="42" spans="1:2" ht="17.25" customHeight="1">
      <c r="A42" s="12">
        <f t="shared" si="1"/>
        <v>58</v>
      </c>
      <c r="B42" s="66">
        <v>0</v>
      </c>
    </row>
    <row r="43" spans="1:2" ht="17.25" customHeight="1">
      <c r="A43" s="12">
        <f t="shared" si="1"/>
        <v>59</v>
      </c>
      <c r="B43" s="66">
        <v>0</v>
      </c>
    </row>
    <row r="44" spans="1:2" ht="17.25" customHeight="1">
      <c r="A44" s="12">
        <f t="shared" si="1"/>
        <v>60</v>
      </c>
      <c r="B44" s="66">
        <v>0</v>
      </c>
    </row>
    <row r="45" spans="1:2" ht="17.25" customHeight="1">
      <c r="A45" s="12">
        <f t="shared" si="1"/>
        <v>61</v>
      </c>
      <c r="B45" s="66">
        <v>7.4818753020782974E-2</v>
      </c>
    </row>
    <row r="46" spans="1:2" ht="17.25" customHeight="1">
      <c r="A46" s="12">
        <f t="shared" si="1"/>
        <v>62</v>
      </c>
      <c r="B46" s="66">
        <v>7.4818753020782974E-2</v>
      </c>
    </row>
    <row r="47" spans="1:2" ht="17.25" customHeight="1">
      <c r="A47" s="12">
        <f t="shared" si="1"/>
        <v>63</v>
      </c>
      <c r="B47" s="66">
        <v>7.4818753020782974E-2</v>
      </c>
    </row>
    <row r="48" spans="1:2" ht="17.25" customHeight="1">
      <c r="A48" s="12">
        <f t="shared" si="1"/>
        <v>64</v>
      </c>
      <c r="B48" s="66">
        <v>7.4818753020782974E-2</v>
      </c>
    </row>
    <row r="49" spans="1:2" ht="17.25" customHeight="1">
      <c r="A49" s="12">
        <f t="shared" si="1"/>
        <v>65</v>
      </c>
      <c r="B49" s="66">
        <v>7.4818753020782974E-2</v>
      </c>
    </row>
    <row r="50" spans="1:2" ht="17.25" customHeight="1">
      <c r="A50" s="12">
        <f t="shared" si="1"/>
        <v>66</v>
      </c>
      <c r="B50" s="66">
        <v>7.4818753020782974E-2</v>
      </c>
    </row>
    <row r="51" spans="1:2" ht="17.25" customHeight="1">
      <c r="A51" s="12">
        <f t="shared" si="1"/>
        <v>67</v>
      </c>
      <c r="B51" s="66">
        <v>7.4818753020782974E-2</v>
      </c>
    </row>
    <row r="52" spans="1:2" ht="17.25" customHeight="1">
      <c r="A52" s="12">
        <f t="shared" si="1"/>
        <v>68</v>
      </c>
      <c r="B52" s="66">
        <v>7.4818753020782974E-2</v>
      </c>
    </row>
    <row r="53" spans="1:2" ht="17.25" customHeight="1">
      <c r="A53" s="12">
        <f t="shared" si="1"/>
        <v>69</v>
      </c>
      <c r="B53" s="66">
        <v>7.4818753020782974E-2</v>
      </c>
    </row>
    <row r="54" spans="1:2" ht="17.25" customHeight="1">
      <c r="A54" s="12">
        <f t="shared" si="1"/>
        <v>70</v>
      </c>
      <c r="B54" s="66">
        <v>7.4818753020782974E-2</v>
      </c>
    </row>
    <row r="55" spans="1:2" ht="17.25" customHeight="1">
      <c r="A55" s="12">
        <f t="shared" si="1"/>
        <v>71</v>
      </c>
      <c r="B55" s="66">
        <v>1.8994683421942968E-2</v>
      </c>
    </row>
    <row r="56" spans="1:2" ht="17.25" customHeight="1">
      <c r="A56" s="12">
        <f t="shared" si="1"/>
        <v>72</v>
      </c>
      <c r="B56" s="66">
        <v>1.8994683421942968E-2</v>
      </c>
    </row>
    <row r="57" spans="1:2" ht="17.25" customHeight="1">
      <c r="A57" s="12">
        <f t="shared" si="1"/>
        <v>73</v>
      </c>
      <c r="B57" s="66">
        <v>1.8994683421942968E-2</v>
      </c>
    </row>
    <row r="58" spans="1:2" ht="17.25" customHeight="1">
      <c r="A58" s="12">
        <f t="shared" si="1"/>
        <v>74</v>
      </c>
      <c r="B58" s="66">
        <v>1.8994683421942968E-2</v>
      </c>
    </row>
    <row r="59" spans="1:2" ht="17.25" customHeight="1">
      <c r="A59" s="12">
        <f t="shared" si="1"/>
        <v>75</v>
      </c>
      <c r="B59" s="66">
        <v>1.8994683421942968E-2</v>
      </c>
    </row>
    <row r="60" spans="1:2" ht="17.25" customHeight="1">
      <c r="A60" s="12">
        <f t="shared" si="1"/>
        <v>76</v>
      </c>
      <c r="B60" s="66">
        <v>1.8994683421942968E-2</v>
      </c>
    </row>
    <row r="61" spans="1:2" ht="17.25" customHeight="1">
      <c r="A61" s="12">
        <f t="shared" si="1"/>
        <v>77</v>
      </c>
      <c r="B61" s="66">
        <v>1.8994683421942968E-2</v>
      </c>
    </row>
    <row r="62" spans="1:2" ht="17.25" customHeight="1">
      <c r="A62" s="12">
        <f t="shared" si="1"/>
        <v>78</v>
      </c>
      <c r="B62" s="66">
        <v>1.8994683421942968E-2</v>
      </c>
    </row>
    <row r="63" spans="1:2" ht="17.25" customHeight="1">
      <c r="A63" s="12">
        <f t="shared" si="1"/>
        <v>79</v>
      </c>
      <c r="B63" s="66">
        <v>1.8994683421942968E-2</v>
      </c>
    </row>
    <row r="64" spans="1:2" ht="17.25" customHeight="1">
      <c r="A64" s="12">
        <f t="shared" si="1"/>
        <v>80</v>
      </c>
      <c r="B64" s="66">
        <v>1.8994683421942968E-2</v>
      </c>
    </row>
    <row r="65" spans="1:2" ht="17.25" customHeight="1">
      <c r="A65" s="12">
        <f t="shared" si="1"/>
        <v>81</v>
      </c>
      <c r="B65" s="66">
        <v>5.4615756404059928E-3</v>
      </c>
    </row>
    <row r="66" spans="1:2" ht="17.25" customHeight="1">
      <c r="A66" s="12">
        <f t="shared" si="1"/>
        <v>82</v>
      </c>
      <c r="B66" s="66">
        <v>5.4615756404059928E-3</v>
      </c>
    </row>
    <row r="67" spans="1:2" ht="17.25" customHeight="1">
      <c r="A67" s="12">
        <f t="shared" ref="A67:A84" si="2">A66+1</f>
        <v>83</v>
      </c>
      <c r="B67" s="66">
        <v>5.4615756404059928E-3</v>
      </c>
    </row>
    <row r="68" spans="1:2" ht="17.25" customHeight="1">
      <c r="A68" s="12">
        <f t="shared" si="2"/>
        <v>84</v>
      </c>
      <c r="B68" s="66">
        <v>5.4615756404059928E-3</v>
      </c>
    </row>
    <row r="69" spans="1:2" ht="17.25" customHeight="1">
      <c r="A69" s="12">
        <f t="shared" si="2"/>
        <v>85</v>
      </c>
      <c r="B69" s="66">
        <v>5.4615756404059928E-3</v>
      </c>
    </row>
    <row r="70" spans="1:2" ht="17.25" customHeight="1">
      <c r="A70" s="12">
        <f t="shared" si="2"/>
        <v>86</v>
      </c>
      <c r="B70" s="66">
        <v>5.4615756404059928E-3</v>
      </c>
    </row>
    <row r="71" spans="1:2" ht="17.25" customHeight="1">
      <c r="A71" s="12">
        <f t="shared" si="2"/>
        <v>87</v>
      </c>
      <c r="B71" s="66">
        <v>5.4615756404059928E-3</v>
      </c>
    </row>
    <row r="72" spans="1:2" ht="17.25" customHeight="1">
      <c r="A72" s="12">
        <f t="shared" si="2"/>
        <v>88</v>
      </c>
      <c r="B72" s="66">
        <v>5.4615756404059928E-3</v>
      </c>
    </row>
    <row r="73" spans="1:2" ht="17.25" customHeight="1">
      <c r="A73" s="12">
        <f t="shared" si="2"/>
        <v>89</v>
      </c>
      <c r="B73" s="66">
        <v>5.4615756404059928E-3</v>
      </c>
    </row>
    <row r="74" spans="1:2" ht="17.25" customHeight="1">
      <c r="A74" s="12">
        <f t="shared" si="2"/>
        <v>90</v>
      </c>
      <c r="B74" s="66">
        <v>5.4615756404059928E-3</v>
      </c>
    </row>
    <row r="75" spans="1:2" ht="17.25" customHeight="1">
      <c r="A75" s="12">
        <f t="shared" si="2"/>
        <v>91</v>
      </c>
      <c r="B75" s="66">
        <v>7.2498791686805225E-4</v>
      </c>
    </row>
    <row r="76" spans="1:2" ht="17.25" customHeight="1">
      <c r="A76" s="12">
        <f t="shared" si="2"/>
        <v>92</v>
      </c>
      <c r="B76" s="66">
        <v>7.2498791686805225E-4</v>
      </c>
    </row>
    <row r="77" spans="1:2" ht="17.25" customHeight="1">
      <c r="A77" s="12">
        <f t="shared" si="2"/>
        <v>93</v>
      </c>
      <c r="B77" s="66">
        <v>7.2498791686805225E-4</v>
      </c>
    </row>
    <row r="78" spans="1:2" ht="17.25" customHeight="1">
      <c r="A78" s="12">
        <f t="shared" si="2"/>
        <v>94</v>
      </c>
      <c r="B78" s="66">
        <v>7.2498791686805225E-4</v>
      </c>
    </row>
    <row r="79" spans="1:2" ht="17.25" customHeight="1">
      <c r="A79" s="12">
        <f t="shared" si="2"/>
        <v>95</v>
      </c>
      <c r="B79" s="66">
        <v>7.2498791686805225E-4</v>
      </c>
    </row>
    <row r="80" spans="1:2" ht="17.25" customHeight="1">
      <c r="A80" s="12">
        <f t="shared" si="2"/>
        <v>96</v>
      </c>
      <c r="B80" s="66">
        <v>7.2498791686805225E-4</v>
      </c>
    </row>
    <row r="81" spans="1:2" ht="17.25" customHeight="1">
      <c r="A81" s="12">
        <f t="shared" si="2"/>
        <v>97</v>
      </c>
      <c r="B81" s="66">
        <v>7.2498791686805225E-4</v>
      </c>
    </row>
    <row r="82" spans="1:2" ht="17.25" customHeight="1">
      <c r="A82" s="12">
        <f t="shared" si="2"/>
        <v>98</v>
      </c>
      <c r="B82" s="66">
        <v>7.2498791686805225E-4</v>
      </c>
    </row>
    <row r="83" spans="1:2" ht="17.25" customHeight="1">
      <c r="A83" s="12">
        <f t="shared" si="2"/>
        <v>99</v>
      </c>
      <c r="B83" s="66">
        <v>7.2498791686805225E-4</v>
      </c>
    </row>
    <row r="84" spans="1:2" ht="17.25" customHeight="1">
      <c r="A84" s="12">
        <f t="shared" si="2"/>
        <v>100</v>
      </c>
      <c r="B84" s="66">
        <v>7.2498791686805225E-4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workbookViewId="0">
      <selection activeCell="M2" sqref="M2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68</v>
      </c>
      <c r="B1" s="203" t="s">
        <v>69</v>
      </c>
      <c r="C1" s="204"/>
      <c r="D1" s="205"/>
      <c r="E1" s="203" t="s">
        <v>70</v>
      </c>
      <c r="F1" s="204"/>
      <c r="G1" s="205"/>
      <c r="H1" s="23"/>
      <c r="I1" s="24" t="s">
        <v>71</v>
      </c>
      <c r="J1" s="25" t="s">
        <v>61</v>
      </c>
      <c r="K1" s="26" t="s">
        <v>72</v>
      </c>
      <c r="L1" s="26" t="s">
        <v>73</v>
      </c>
      <c r="M1" s="27" t="s">
        <v>74</v>
      </c>
      <c r="N1" s="28"/>
      <c r="O1" s="29" t="s">
        <v>75</v>
      </c>
      <c r="P1" s="30"/>
      <c r="Q1" s="31"/>
      <c r="R1" s="32"/>
      <c r="S1" s="33" t="s">
        <v>76</v>
      </c>
      <c r="T1" s="33" t="s">
        <v>77</v>
      </c>
    </row>
    <row r="2" spans="1:20" ht="41.25" customHeight="1">
      <c r="A2" s="34" t="s">
        <v>78</v>
      </c>
      <c r="B2" s="35" t="s">
        <v>6</v>
      </c>
      <c r="C2" s="22" t="s">
        <v>79</v>
      </c>
      <c r="D2" s="35" t="s">
        <v>80</v>
      </c>
      <c r="E2" s="35" t="s">
        <v>6</v>
      </c>
      <c r="F2" s="22" t="s">
        <v>79</v>
      </c>
      <c r="G2" s="35" t="s">
        <v>80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81</v>
      </c>
      <c r="P2" s="39">
        <v>5.9700000000000003E-2</v>
      </c>
      <c r="Q2" s="40">
        <f>P2/13</f>
        <v>4.5923076923076924E-3</v>
      </c>
      <c r="R2" s="28"/>
      <c r="S2" s="40">
        <v>4.5919999999999997E-3</v>
      </c>
      <c r="T2" s="41">
        <v>0</v>
      </c>
    </row>
    <row r="3" spans="1:20" ht="40.5" customHeight="1">
      <c r="A3" s="42"/>
      <c r="B3" s="43" t="s">
        <v>82</v>
      </c>
      <c r="C3" s="44" t="s">
        <v>83</v>
      </c>
      <c r="D3" s="45" t="s">
        <v>84</v>
      </c>
      <c r="E3" s="43" t="s">
        <v>82</v>
      </c>
      <c r="F3" s="44" t="s">
        <v>83</v>
      </c>
      <c r="G3" s="45" t="s">
        <v>84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85</v>
      </c>
      <c r="P3" s="39">
        <v>0.14549999999999999</v>
      </c>
      <c r="Q3" s="40">
        <f t="shared" ref="Q3:Q9" si="1">P3/10</f>
        <v>1.4549999999999999E-2</v>
      </c>
      <c r="R3" s="28"/>
      <c r="S3" s="40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86</v>
      </c>
      <c r="P4" s="39">
        <v>0.2525</v>
      </c>
      <c r="Q4" s="40">
        <f t="shared" si="1"/>
        <v>2.5250000000000002E-2</v>
      </c>
      <c r="R4" s="28"/>
      <c r="S4" s="40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87</v>
      </c>
      <c r="P5" s="39">
        <v>0.33539999999999998</v>
      </c>
      <c r="Q5" s="40">
        <f t="shared" si="1"/>
        <v>3.354E-2</v>
      </c>
      <c r="R5" s="28"/>
      <c r="S5" s="40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88</v>
      </c>
      <c r="P6" s="39">
        <v>0.15479999999999999</v>
      </c>
      <c r="Q6" s="40">
        <f t="shared" si="1"/>
        <v>1.5479999999999999E-2</v>
      </c>
      <c r="R6" s="28"/>
      <c r="S6" s="40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89</v>
      </c>
      <c r="P7" s="39">
        <v>3.9300000000000002E-2</v>
      </c>
      <c r="Q7" s="40">
        <f t="shared" si="1"/>
        <v>3.9300000000000003E-3</v>
      </c>
      <c r="R7" s="28"/>
      <c r="S7" s="40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90</v>
      </c>
      <c r="P8" s="39">
        <v>1.1299999999999999E-2</v>
      </c>
      <c r="Q8" s="40">
        <f t="shared" si="1"/>
        <v>1.1299999999999999E-3</v>
      </c>
      <c r="R8" s="28"/>
      <c r="S8" s="40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91</v>
      </c>
      <c r="P9" s="39">
        <v>1.5E-3</v>
      </c>
      <c r="Q9" s="40">
        <f t="shared" si="1"/>
        <v>1.5000000000000001E-4</v>
      </c>
      <c r="R9" s="28"/>
      <c r="S9" s="40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40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40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40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40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40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40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40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40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40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40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40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40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40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40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40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40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40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65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40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40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40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40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40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40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40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40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40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40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40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40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40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40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40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40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40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40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40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40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40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40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40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40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40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40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40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40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40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40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40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40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40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40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40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40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40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40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40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40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40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40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40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40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40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40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40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40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40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40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40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40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40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40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40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40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40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40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92</v>
      </c>
      <c r="J1" s="18" t="str">
        <f>'FinalTransition-Control'!A11</f>
        <v>MALSD Incidence Rates</v>
      </c>
      <c r="K1" s="12">
        <f>'FinalTransition-Control'!B11</f>
        <v>0</v>
      </c>
      <c r="L1" s="20" t="s">
        <v>92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92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92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92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92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92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0.88658375</v>
      </c>
      <c r="C2" s="8">
        <f>'FinalTransition-Control'!C2</f>
        <v>1.3670600000000002E-2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4.8956500000000005E-3</v>
      </c>
      <c r="H2" s="8">
        <f>'FinalTransition-Control'!H2</f>
        <v>4.8500000000000001E-3</v>
      </c>
      <c r="J2" t="str">
        <f>'FinalTransition-Control'!A12</f>
        <v>MASLD to HCC</v>
      </c>
      <c r="K2" s="13">
        <f>'FinalTransition-Control'!B12</f>
        <v>1.3670600000000002E-2</v>
      </c>
      <c r="M2" t="str">
        <f>'FinalTransition-Control'!A18</f>
        <v>Rate</v>
      </c>
      <c r="N2" s="13">
        <f>'FinalTransition-Control'!B18</f>
        <v>0.40300000000000002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0.57376499999999997</v>
      </c>
      <c r="S2" s="13">
        <f>'FinalTransition-Control'!D25</f>
        <v>0.57376499999999997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0.8126914515</v>
      </c>
      <c r="X2" s="13">
        <f>'FinalTransition-Control'!D40</f>
        <v>0.8126914515</v>
      </c>
      <c r="Z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0.83969999999999989</v>
      </c>
      <c r="AH2" s="13">
        <f>FinalRewards!E2</f>
        <v>0.83969999999999989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4.8956500000000005E-3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0.482609607</v>
      </c>
      <c r="E3" s="21">
        <f>'FinalTransition-Control'!E3</f>
        <v>0.517390393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3.1699999999999999E-2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0.1873085485</v>
      </c>
      <c r="X3" s="13">
        <f>'FinalTransition-Control'!D41</f>
        <v>0.1873085485</v>
      </c>
      <c r="Z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0.65363000000000004</v>
      </c>
      <c r="AH3" s="13">
        <f>FinalRewards!E3</f>
        <v>0.67502600000000013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5.0021500000000003E-3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0.38512858224349439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0.61487141775650567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4.8956500000000005E-3</v>
      </c>
      <c r="M4" t="str">
        <f>'FinalTransition-Control'!A20</f>
        <v>MALSD to HCC for non-cirrhotic</v>
      </c>
      <c r="N4" s="13">
        <f>'FinalTransition-Control'!B20</f>
        <v>1.5E-3</v>
      </c>
      <c r="P4" s="12"/>
      <c r="Q4" s="12" t="str">
        <f>'FinalTransition-Control'!B27</f>
        <v>Untreated</v>
      </c>
      <c r="R4" s="13">
        <f>'FinalTransition-Control'!C27</f>
        <v>0.42623500000000003</v>
      </c>
      <c r="S4" s="13">
        <f>'FinalTransition-Control'!D27</f>
        <v>0.42623500000000003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87325.666397858688</v>
      </c>
      <c r="AF4" s="13">
        <f>FinalRewards!C4</f>
        <v>80579.551094311479</v>
      </c>
      <c r="AG4" s="13">
        <f>FinalRewards!D4</f>
        <v>0.6667810951023978</v>
      </c>
      <c r="AH4" s="13">
        <f>FinalRewards!E4</f>
        <v>0.68491977283820404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0.53</v>
      </c>
      <c r="AN4" s="13">
        <f>FinalRewards!E14</f>
        <v>0.53</v>
      </c>
      <c r="AP4" s="13">
        <f>ActuarialTables!C4</f>
        <v>5.0766500000000003E-3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0.62455454194537374</v>
      </c>
      <c r="F5" s="11">
        <f>'FinalTransition-Control'!F5</f>
        <v>0</v>
      </c>
      <c r="G5" s="8">
        <f>'FinalTransition-Control'!G5</f>
        <v>0.3754454580546262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4.8500000000000001E-3</v>
      </c>
      <c r="M5" t="str">
        <f>'FinalTransition-Control'!A21</f>
        <v>MALSD to Death for UD</v>
      </c>
      <c r="N5" s="13">
        <f>'FinalTransition-Control'!B21</f>
        <v>0.01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0.569272</v>
      </c>
      <c r="S5" s="13">
        <f>'FinalTransition-Control'!D28</f>
        <v>0.569272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0.64144192200000005</v>
      </c>
      <c r="X5" s="13">
        <f>'FinalTransition-Control'!D43</f>
        <v>0.64144192200000005</v>
      </c>
      <c r="AA5" s="13"/>
      <c r="AB5" s="13"/>
      <c r="AD5" s="12" t="str">
        <f>FinalRewards!A5</f>
        <v>Untreated</v>
      </c>
      <c r="AE5" s="12">
        <f>FinalRewards!B5</f>
        <v>60417.61617018329</v>
      </c>
      <c r="AF5" s="12">
        <f>FinalRewards!C5</f>
        <v>56447.748640527905</v>
      </c>
      <c r="AG5" s="13">
        <f>FinalRewards!D5</f>
        <v>0.63953112968180093</v>
      </c>
      <c r="AH5" s="13">
        <f>FinalRewards!E5</f>
        <v>0.66358498975214919</v>
      </c>
      <c r="AK5" s="12"/>
      <c r="AL5" s="12"/>
      <c r="AM5" s="13"/>
      <c r="AN5" s="13"/>
      <c r="AP5" s="13">
        <f>ActuarialTables!C5</f>
        <v>5.1586499999999999E-3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0.97658374999999997</v>
      </c>
      <c r="C6" s="11">
        <f>'FinalTransition-Control'!C6</f>
        <v>1.3670600000000002E-2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4.8956500000000005E-3</v>
      </c>
      <c r="H6" s="11">
        <f>'FinalTransition-Control'!H6</f>
        <v>4.8500000000000001E-3</v>
      </c>
      <c r="K6" s="13"/>
      <c r="M6" t="str">
        <f>'FinalTransition-Control'!A22</f>
        <v>MALSD to Death for non-cirrhotic</v>
      </c>
      <c r="N6" s="13">
        <f>'FinalTransition-Control'!B22</f>
        <v>1.4499999999999999E-3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0.35855807799999995</v>
      </c>
      <c r="X6" s="13">
        <f>'FinalTransition-Control'!D44</f>
        <v>0.35855807799999995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0.83969999999999989</v>
      </c>
      <c r="AH6" s="13">
        <f>FinalRewards!E6</f>
        <v>0.83969999999999989</v>
      </c>
      <c r="AK6" s="12"/>
      <c r="AL6" s="12"/>
      <c r="AM6" s="13"/>
      <c r="AN6" s="13"/>
      <c r="AP6" s="13">
        <f>ActuarialTables!C6</f>
        <v>5.2441499999999995E-3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0.430728</v>
      </c>
      <c r="S7" s="13">
        <f>'FinalTransition-Control'!D30</f>
        <v>0.430728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5.3266499999999996E-3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0.39695600000000003</v>
      </c>
      <c r="S8" s="13">
        <f>'FinalTransition-Control'!D31</f>
        <v>0.39695600000000003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0.209715502</v>
      </c>
      <c r="X8" s="13">
        <f>'FinalTransition-Control'!D46</f>
        <v>0.209715502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5.4151499999999997E-3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0.790284498</v>
      </c>
      <c r="X9" s="13">
        <f>'FinalTransition-Control'!D47</f>
        <v>0.790284498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5.5056499999999991E-3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0.60304399999999991</v>
      </c>
      <c r="S10" s="13">
        <f>'FinalTransition-Control'!D33</f>
        <v>0.60304399999999991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5.593149999999999E-3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0.517390393</v>
      </c>
      <c r="S11" s="13">
        <f>'FinalTransition-Control'!D34</f>
        <v>0.53626091259999997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0.62455454194537374</v>
      </c>
      <c r="X11" s="13">
        <f>'FinalTransition-Control'!D49</f>
        <v>0.68637998526718624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5.6821499999999987E-3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0.3754454580546262</v>
      </c>
      <c r="X12" s="13">
        <f>'FinalTransition-Control'!D50</f>
        <v>0.31362001473281381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5.7776499999999988E-3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0.482609607</v>
      </c>
      <c r="S13" s="13">
        <f>'FinalTransition-Control'!D36</f>
        <v>0.46373908740000003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5.8776499999999982E-3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5.9756499999999982E-3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6.0741499999999986E-3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6.1746499999999985E-3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6.2686499999999989E-3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6.3561499999999996E-3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6.4456499999999989E-3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6.5371499999999985E-3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6.6436499999999992E-3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6.7706499999999996E-3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6.9106499999999991E-3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7.0596499999999989E-3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7.2166499999999981E-3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7.3841499999999982E-3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7.546149999999998E-3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7.7176499999999978E-3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7.9181499999999971E-3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8.1656499999999965E-3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8.4456499999999973E-3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8.7681499999999971E-3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9.1081499999999972E-3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9.4776499999999972E-3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9.8731499999999972E-3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1.0321649999999996E-2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1.0802649999999997E-2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1.1339149999999996E-2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1.1937149999999997E-2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1.2583149999999996E-2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1.3254149999999998E-2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1.3981649999999997E-2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1.4765149999999996E-2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1.5613649999999998E-2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1.6518649999999996E-2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1.7448149999999996E-2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1.8369649999999994E-2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1.9291149999999996E-2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2.0201649999999995E-2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2.1164649999999997E-2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2.2270149999999996E-2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2.3491649999999996E-2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2.4829149999999998E-2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2.6326149999999996E-2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2.8051149999999993E-2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3.0035149999999993E-2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3.2323649999999995E-2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3.4989149999999997E-2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3.8371149999999993E-2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4.1753149999999989E-2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4.5455649999999986E-2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4.9561149999999991E-2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5.4388149999999989E-2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5.9607149999999984E-2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6.5277149999999992E-2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7.1509149999999994E-2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7.8619149999999999E-2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8.6893150000000002E-2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9.6273649999999988E-2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0.10678114999999999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0.11840964999999999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0.13074264999999999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0.14449465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0.15994164999999999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0.17695264999999999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0.19534864999999998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0.21427664999999999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0.23337315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0.25255315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0.27154165000000002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0.29004315000000003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0.30774715000000002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0.32433665000000006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tabSelected="1" zoomScale="90" zoomScaleNormal="90" workbookViewId="0">
      <selection activeCell="B17" sqref="B17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93</v>
      </c>
      <c r="B1" s="2" t="s">
        <v>94</v>
      </c>
      <c r="C1" s="2" t="s">
        <v>95</v>
      </c>
      <c r="D1" s="3" t="s">
        <v>96</v>
      </c>
      <c r="E1" s="3" t="s">
        <v>97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4">
        <f>B27</f>
        <v>0.83969999999999989</v>
      </c>
      <c r="E2" s="181">
        <f>B27</f>
        <v>0.83969999999999989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2">
        <f>SUMPRODUCT(D12:D14,'FinalTransition-Control'!B65:B67)</f>
        <v>0.65363000000000004</v>
      </c>
      <c r="E3" s="182">
        <f>SUMPRODUCT(E12:E14,'FinalTransition-Control'!C65:C67)</f>
        <v>0.67502600000000013</v>
      </c>
    </row>
    <row r="4" spans="1:5" ht="17.25" customHeight="1">
      <c r="A4" s="10" t="s">
        <v>4</v>
      </c>
      <c r="B4" s="6">
        <f>SUMPRODUCT('FinalTransition-Control'!B68:B70,FinalRewards!B15:B17)</f>
        <v>87325.666397858688</v>
      </c>
      <c r="C4" s="6">
        <f>SUMPRODUCT('FinalTransition-Control'!C68:C70,FinalRewards!C15:C17)</f>
        <v>80579.551094311479</v>
      </c>
      <c r="D4" s="181">
        <f>SUMPRODUCT(D12:D14,'FinalTransition-Control'!B68:B70)</f>
        <v>0.6667810951023978</v>
      </c>
      <c r="E4" s="181">
        <f>SUMPRODUCT(E12:E14,'FinalTransition-Control'!C68:C70)</f>
        <v>0.68491977283820404</v>
      </c>
    </row>
    <row r="5" spans="1:5" ht="17.25" customHeight="1">
      <c r="A5" s="10" t="s">
        <v>3</v>
      </c>
      <c r="B5" s="6">
        <f>SUMPRODUCT('FinalTransition-Control'!B71:B73,FinalRewards!B18:B20)</f>
        <v>60417.61617018329</v>
      </c>
      <c r="C5" s="6">
        <f>SUMPRODUCT('FinalTransition-Control'!C71:C73,FinalRewards!C18:C20)</f>
        <v>56447.748640527905</v>
      </c>
      <c r="D5" s="181">
        <f>SUMPRODUCT(D12:D14,'FinalTransition-Control'!B71:B73)</f>
        <v>0.63953112968180093</v>
      </c>
      <c r="E5" s="181">
        <f>SUMPRODUCT(E12:E14,'FinalTransition-Control'!C71:C73)</f>
        <v>0.66358498975214919</v>
      </c>
    </row>
    <row r="6" spans="1:5" ht="17.25" customHeight="1">
      <c r="A6" s="9" t="s">
        <v>5</v>
      </c>
      <c r="B6" s="6">
        <f>B2</f>
        <v>4395</v>
      </c>
      <c r="C6" s="183">
        <f>C25+B2</f>
        <v>5445</v>
      </c>
      <c r="D6" s="181">
        <f>D2</f>
        <v>0.83969999999999989</v>
      </c>
      <c r="E6" s="182">
        <f>E2</f>
        <v>0.83969999999999989</v>
      </c>
    </row>
    <row r="7" spans="1:5" ht="17.25" customHeight="1">
      <c r="A7" s="10" t="s">
        <v>6</v>
      </c>
      <c r="B7" s="6">
        <v>0</v>
      </c>
      <c r="C7" s="6">
        <v>0</v>
      </c>
      <c r="D7" s="181">
        <v>0</v>
      </c>
      <c r="E7" s="181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1">
        <v>0</v>
      </c>
      <c r="E8" s="181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98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7" t="s">
        <v>118</v>
      </c>
      <c r="B12" s="143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7" t="s">
        <v>119</v>
      </c>
      <c r="B13" s="143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7" t="s">
        <v>120</v>
      </c>
      <c r="B14" s="143">
        <v>630</v>
      </c>
      <c r="C14" s="6">
        <f t="shared" si="0"/>
        <v>630</v>
      </c>
      <c r="D14" s="7">
        <v>0.53</v>
      </c>
      <c r="E14" s="8">
        <f>D14</f>
        <v>0.53</v>
      </c>
    </row>
    <row r="15" spans="1:5" ht="17.25" customHeight="1">
      <c r="A15" s="147" t="s">
        <v>106</v>
      </c>
      <c r="B15" s="5">
        <v>63255</v>
      </c>
      <c r="C15" s="6">
        <f t="shared" ref="C15:C17" si="1">B15</f>
        <v>63255</v>
      </c>
      <c r="D15" s="171"/>
      <c r="E15" s="8"/>
    </row>
    <row r="16" spans="1:5" ht="17.25" customHeight="1">
      <c r="A16" s="147" t="s">
        <v>107</v>
      </c>
      <c r="B16" s="5">
        <v>118194</v>
      </c>
      <c r="C16" s="6">
        <f t="shared" si="1"/>
        <v>118194</v>
      </c>
      <c r="D16" s="171"/>
      <c r="E16" s="8"/>
    </row>
    <row r="17" spans="1:5" ht="17.25" customHeight="1">
      <c r="A17" s="147" t="s">
        <v>108</v>
      </c>
      <c r="B17" s="5">
        <v>105595</v>
      </c>
      <c r="C17" s="6">
        <f t="shared" si="1"/>
        <v>105595</v>
      </c>
      <c r="D17" s="171"/>
      <c r="E17" s="8"/>
    </row>
    <row r="18" spans="1:5" ht="17.25" customHeight="1">
      <c r="A18" s="147" t="s">
        <v>103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7" t="s">
        <v>104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7" t="s">
        <v>105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7"/>
      <c r="B21" s="11"/>
      <c r="C21" s="170"/>
      <c r="D21" s="8"/>
      <c r="E21" s="8"/>
    </row>
    <row r="22" spans="1:5" ht="46.5" customHeight="1">
      <c r="A22" s="138"/>
      <c r="B22" s="139" t="s">
        <v>99</v>
      </c>
      <c r="C22" s="139" t="s">
        <v>100</v>
      </c>
      <c r="D22" s="13"/>
      <c r="E22" s="13"/>
    </row>
    <row r="23" spans="1:5" ht="17.25" customHeight="1">
      <c r="A23" s="18" t="s">
        <v>101</v>
      </c>
      <c r="B23" s="140">
        <f>C23*'FinalTransition-Control'!E65</f>
        <v>217.79999999999998</v>
      </c>
      <c r="C23" s="141">
        <v>363</v>
      </c>
      <c r="D23" s="13"/>
      <c r="E23" s="13"/>
    </row>
    <row r="24" spans="1:5" ht="33.950000000000003" customHeight="1">
      <c r="A24" s="186" t="s">
        <v>102</v>
      </c>
      <c r="B24" s="142"/>
      <c r="C24" s="143">
        <v>630</v>
      </c>
      <c r="D24" s="13"/>
      <c r="E24" s="13"/>
    </row>
    <row r="25" spans="1:5" ht="33.950000000000003" customHeight="1">
      <c r="A25" s="186" t="s">
        <v>121</v>
      </c>
      <c r="C25" s="143">
        <v>1050</v>
      </c>
      <c r="D25" s="13"/>
      <c r="E25" s="13"/>
    </row>
    <row r="26" spans="1:5" ht="45">
      <c r="B26" s="139" t="s">
        <v>122</v>
      </c>
      <c r="C26" s="139" t="s">
        <v>123</v>
      </c>
    </row>
    <row r="27" spans="1:5">
      <c r="A27" s="14" t="s">
        <v>1</v>
      </c>
      <c r="B27" s="185">
        <f>(C28*'FinalTransition-Control'!B18)+(C27*(1-'FinalTransition-Control'!B18))</f>
        <v>0.83969999999999989</v>
      </c>
      <c r="C27" s="180">
        <v>0.88</v>
      </c>
    </row>
    <row r="28" spans="1:5">
      <c r="A28" s="14" t="s">
        <v>124</v>
      </c>
      <c r="C28" s="180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Kimiko Liu</cp:lastModifiedBy>
  <cp:revision/>
  <dcterms:created xsi:type="dcterms:W3CDTF">2025-02-05T07:50:19Z</dcterms:created>
  <dcterms:modified xsi:type="dcterms:W3CDTF">2025-03-08T00:50:34Z</dcterms:modified>
  <cp:category/>
  <cp:contentStatus/>
</cp:coreProperties>
</file>