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D9E495C9-4AA7-418E-9FBE-9553C48038C6}" xr6:coauthVersionLast="47" xr6:coauthVersionMax="47" xr10:uidLastSave="{00000000-0000-0000-0000-000000000000}"/>
  <bookViews>
    <workbookView xWindow="4035" yWindow="3435" windowWidth="18000" windowHeight="12075" firstSheet="2" activeTab="4" xr2:uid="{A23B27F5-8DE3-422B-A4D4-D3068192E84D}"/>
  </bookViews>
  <sheets>
    <sheet name="FinalTransition-Control" sheetId="8" r:id="rId1"/>
    <sheet name="FinalTransition-Intervention" sheetId="16" r:id="rId2"/>
    <sheet name="ActuarialTables" sheetId="10" r:id="rId3"/>
    <sheet name="Sheet1" sheetId="13" r:id="rId4"/>
    <sheet name="AgeVector" sheetId="11" r:id="rId5"/>
    <sheet name="ReadingSheet" sheetId="9" r:id="rId6"/>
    <sheet name="FinalReward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6" l="1"/>
  <c r="E5" i="16"/>
  <c r="C5" i="16"/>
  <c r="G5" i="16"/>
  <c r="G4" i="16"/>
  <c r="G3" i="16"/>
  <c r="E3" i="16"/>
  <c r="H2" i="16"/>
  <c r="G2" i="16"/>
  <c r="F2" i="16"/>
  <c r="I8" i="16"/>
  <c r="I7" i="16"/>
  <c r="I6" i="16"/>
  <c r="I6" i="10"/>
  <c r="I4" i="10"/>
  <c r="I3" i="10"/>
  <c r="I5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2" i="10"/>
  <c r="G2" i="11"/>
  <c r="G3" i="11"/>
  <c r="G4" i="11"/>
  <c r="G5" i="11"/>
  <c r="G6" i="11"/>
  <c r="G7" i="11"/>
  <c r="G8" i="11"/>
  <c r="G9" i="11"/>
  <c r="B14" i="8"/>
  <c r="K4" i="9" s="1"/>
  <c r="B12" i="8"/>
  <c r="C2" i="8" s="1"/>
  <c r="G4" i="8"/>
  <c r="H3" i="9"/>
  <c r="C3" i="9"/>
  <c r="D58" i="8"/>
  <c r="H58" i="8" s="1"/>
  <c r="D56" i="8"/>
  <c r="D54" i="8"/>
  <c r="C58" i="8"/>
  <c r="C56" i="8"/>
  <c r="C54" i="8"/>
  <c r="G54" i="8" s="1"/>
  <c r="D61" i="8"/>
  <c r="C61" i="8"/>
  <c r="G58" i="8"/>
  <c r="H56" i="8"/>
  <c r="F65" i="8"/>
  <c r="G65" i="8"/>
  <c r="D73" i="8"/>
  <c r="F73" i="8"/>
  <c r="D74" i="8"/>
  <c r="F74" i="8"/>
  <c r="D75" i="8"/>
  <c r="C34" i="8"/>
  <c r="E3" i="8" s="1"/>
  <c r="D3" i="16" s="1"/>
  <c r="F90" i="8"/>
  <c r="F89" i="8"/>
  <c r="F82" i="8"/>
  <c r="F81" i="8"/>
  <c r="D78" i="8"/>
  <c r="D77" i="8"/>
  <c r="D76" i="8"/>
  <c r="C2" i="1"/>
  <c r="D33" i="8"/>
  <c r="D30" i="8"/>
  <c r="D27" i="8"/>
  <c r="S4" i="9" s="1"/>
  <c r="B3" i="1"/>
  <c r="B4" i="1" s="1"/>
  <c r="D3" i="1"/>
  <c r="D4" i="1" s="1"/>
  <c r="D5" i="1" s="1"/>
  <c r="AG5" i="9" s="1"/>
  <c r="D43" i="8"/>
  <c r="C46" i="8"/>
  <c r="W8" i="9" s="1"/>
  <c r="C43" i="8"/>
  <c r="W5" i="9" s="1"/>
  <c r="D40" i="8"/>
  <c r="X2" i="9" s="1"/>
  <c r="C40" i="8"/>
  <c r="W2" i="9" s="1"/>
  <c r="X3" i="9"/>
  <c r="D81" i="8"/>
  <c r="D82" i="8"/>
  <c r="D83" i="8"/>
  <c r="D84" i="8"/>
  <c r="D85" i="8"/>
  <c r="D86" i="8"/>
  <c r="D89" i="8"/>
  <c r="D90" i="8"/>
  <c r="D91" i="8"/>
  <c r="D92" i="8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" i="9"/>
  <c r="H2" i="8"/>
  <c r="H2" i="9" s="1"/>
  <c r="AJ1" i="9"/>
  <c r="AN1" i="9"/>
  <c r="AM1" i="9"/>
  <c r="AN2" i="9"/>
  <c r="AM4" i="9"/>
  <c r="AM3" i="9"/>
  <c r="AM2" i="9"/>
  <c r="E14" i="1"/>
  <c r="AN4" i="9" s="1"/>
  <c r="E13" i="1"/>
  <c r="AH13" i="9" s="1"/>
  <c r="E12" i="1"/>
  <c r="E11" i="1"/>
  <c r="AH11" i="9" s="1"/>
  <c r="D11" i="1"/>
  <c r="AG11" i="9" s="1"/>
  <c r="C11" i="1"/>
  <c r="AF11" i="9" s="1"/>
  <c r="B11" i="1"/>
  <c r="AL4" i="9"/>
  <c r="AK4" i="9"/>
  <c r="AJ4" i="9"/>
  <c r="AL3" i="9"/>
  <c r="AK3" i="9"/>
  <c r="AJ3" i="9"/>
  <c r="AL2" i="9"/>
  <c r="AK2" i="9"/>
  <c r="AJ2" i="9"/>
  <c r="AL1" i="9"/>
  <c r="AK1" i="9"/>
  <c r="AG14" i="9"/>
  <c r="AF14" i="9"/>
  <c r="AE14" i="9"/>
  <c r="AD14" i="9"/>
  <c r="AG13" i="9"/>
  <c r="AF13" i="9"/>
  <c r="AE13" i="9"/>
  <c r="AD13" i="9"/>
  <c r="AH12" i="9"/>
  <c r="AG12" i="9"/>
  <c r="AF12" i="9"/>
  <c r="AE12" i="9"/>
  <c r="AD12" i="9"/>
  <c r="AE11" i="9"/>
  <c r="AD11" i="9"/>
  <c r="AH10" i="9"/>
  <c r="AG10" i="9"/>
  <c r="AF10" i="9"/>
  <c r="AE10" i="9"/>
  <c r="AD10" i="9"/>
  <c r="AH9" i="9"/>
  <c r="AG9" i="9"/>
  <c r="AF9" i="9"/>
  <c r="AE9" i="9"/>
  <c r="AD9" i="9"/>
  <c r="AH8" i="9"/>
  <c r="AG8" i="9"/>
  <c r="AF8" i="9"/>
  <c r="AE8" i="9"/>
  <c r="AD8" i="9"/>
  <c r="AH7" i="9"/>
  <c r="AG7" i="9"/>
  <c r="AF7" i="9"/>
  <c r="AE7" i="9"/>
  <c r="AD7" i="9"/>
  <c r="AE6" i="9"/>
  <c r="AD6" i="9"/>
  <c r="AF5" i="9"/>
  <c r="AE5" i="9"/>
  <c r="AD5" i="9"/>
  <c r="AD4" i="9"/>
  <c r="AD3" i="9"/>
  <c r="AG2" i="9"/>
  <c r="AF2" i="9"/>
  <c r="AE2" i="9"/>
  <c r="AD2" i="9"/>
  <c r="AH1" i="9"/>
  <c r="AG1" i="9"/>
  <c r="AF1" i="9"/>
  <c r="AE1" i="9"/>
  <c r="AD1" i="9"/>
  <c r="AB4" i="9"/>
  <c r="AA4" i="9"/>
  <c r="Z4" i="9"/>
  <c r="AB3" i="9"/>
  <c r="AA3" i="9"/>
  <c r="Z3" i="9"/>
  <c r="AB2" i="9"/>
  <c r="AA2" i="9"/>
  <c r="Z2" i="9"/>
  <c r="AA1" i="9"/>
  <c r="Z1" i="9"/>
  <c r="V13" i="9"/>
  <c r="U13" i="9"/>
  <c r="V12" i="9"/>
  <c r="U12" i="9"/>
  <c r="V11" i="9"/>
  <c r="U11" i="9"/>
  <c r="W10" i="9"/>
  <c r="V10" i="9"/>
  <c r="U10" i="9"/>
  <c r="W9" i="9"/>
  <c r="V9" i="9"/>
  <c r="U9" i="9"/>
  <c r="V8" i="9"/>
  <c r="U8" i="9"/>
  <c r="W7" i="9"/>
  <c r="V7" i="9"/>
  <c r="U7" i="9"/>
  <c r="W6" i="9"/>
  <c r="V6" i="9"/>
  <c r="U6" i="9"/>
  <c r="V5" i="9"/>
  <c r="U5" i="9"/>
  <c r="X4" i="9"/>
  <c r="W4" i="9"/>
  <c r="V4" i="9"/>
  <c r="U4" i="9"/>
  <c r="W3" i="9"/>
  <c r="V3" i="9"/>
  <c r="U3" i="9"/>
  <c r="V2" i="9"/>
  <c r="U2" i="9"/>
  <c r="X1" i="9"/>
  <c r="W1" i="9"/>
  <c r="V1" i="9"/>
  <c r="U1" i="9"/>
  <c r="P6" i="9"/>
  <c r="Q6" i="9"/>
  <c r="R6" i="9"/>
  <c r="P7" i="9"/>
  <c r="Q7" i="9"/>
  <c r="P8" i="9"/>
  <c r="Q8" i="9"/>
  <c r="R8" i="9"/>
  <c r="P9" i="9"/>
  <c r="Q9" i="9"/>
  <c r="R9" i="9"/>
  <c r="P10" i="9"/>
  <c r="Q10" i="9"/>
  <c r="P11" i="9"/>
  <c r="Q11" i="9"/>
  <c r="P12" i="9"/>
  <c r="Q12" i="9"/>
  <c r="P13" i="9"/>
  <c r="Q13" i="9"/>
  <c r="R5" i="9"/>
  <c r="Q5" i="9"/>
  <c r="P5" i="9"/>
  <c r="Q4" i="9"/>
  <c r="R3" i="9"/>
  <c r="Q3" i="9"/>
  <c r="R2" i="9"/>
  <c r="Q2" i="9"/>
  <c r="P2" i="9"/>
  <c r="S1" i="9"/>
  <c r="R1" i="9"/>
  <c r="Q1" i="9"/>
  <c r="P1" i="9"/>
  <c r="M6" i="9"/>
  <c r="N6" i="9"/>
  <c r="N5" i="9"/>
  <c r="M5" i="9"/>
  <c r="N4" i="9"/>
  <c r="N3" i="9"/>
  <c r="M4" i="9"/>
  <c r="M3" i="9"/>
  <c r="K1" i="9"/>
  <c r="K3" i="9"/>
  <c r="K5" i="9"/>
  <c r="N1" i="9"/>
  <c r="N2" i="9"/>
  <c r="J2" i="9"/>
  <c r="J3" i="9"/>
  <c r="J4" i="9"/>
  <c r="J5" i="9"/>
  <c r="M1" i="9"/>
  <c r="M2" i="9"/>
  <c r="J1" i="9"/>
  <c r="A8" i="9"/>
  <c r="B8" i="9"/>
  <c r="C8" i="9"/>
  <c r="D8" i="9"/>
  <c r="E8" i="9"/>
  <c r="F8" i="9"/>
  <c r="G8" i="9"/>
  <c r="H8" i="9"/>
  <c r="A2" i="9"/>
  <c r="D2" i="9"/>
  <c r="E2" i="9"/>
  <c r="A3" i="9"/>
  <c r="B3" i="9"/>
  <c r="F3" i="9"/>
  <c r="A4" i="9"/>
  <c r="B4" i="9"/>
  <c r="C4" i="9"/>
  <c r="E4" i="9"/>
  <c r="F4" i="9"/>
  <c r="H4" i="9"/>
  <c r="A5" i="9"/>
  <c r="B5" i="9"/>
  <c r="D5" i="9"/>
  <c r="F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B1" i="9"/>
  <c r="C1" i="9"/>
  <c r="D1" i="9"/>
  <c r="E1" i="9"/>
  <c r="F1" i="9"/>
  <c r="G1" i="9"/>
  <c r="H1" i="9"/>
  <c r="A1" i="9"/>
  <c r="C14" i="1"/>
  <c r="C13" i="1"/>
  <c r="C12" i="1"/>
  <c r="C6" i="1"/>
  <c r="AF6" i="9" s="1"/>
  <c r="E7" i="1"/>
  <c r="E2" i="1"/>
  <c r="AH2" i="9" s="1"/>
  <c r="E3" i="1"/>
  <c r="E4" i="1" s="1"/>
  <c r="S3" i="9"/>
  <c r="S5" i="9"/>
  <c r="I8" i="8"/>
  <c r="I7" i="8"/>
  <c r="I6" i="8"/>
  <c r="D48" i="8"/>
  <c r="X10" i="9" s="1"/>
  <c r="X6" i="9"/>
  <c r="X9" i="9"/>
  <c r="C35" i="8"/>
  <c r="G3" i="8" s="1"/>
  <c r="G3" i="9" s="1"/>
  <c r="C33" i="8"/>
  <c r="G31" i="8" s="1"/>
  <c r="C30" i="8"/>
  <c r="G28" i="8" s="1"/>
  <c r="C27" i="8"/>
  <c r="G25" i="8" s="1"/>
  <c r="F2" i="8"/>
  <c r="F2" i="9" s="1"/>
  <c r="G4" i="9" l="1"/>
  <c r="I3" i="16"/>
  <c r="C2" i="16"/>
  <c r="D3" i="8"/>
  <c r="D3" i="9" s="1"/>
  <c r="K2" i="9"/>
  <c r="E3" i="9"/>
  <c r="C60" i="8"/>
  <c r="D60" i="8"/>
  <c r="H60" i="8" s="1"/>
  <c r="G60" i="8"/>
  <c r="G56" i="8"/>
  <c r="H54" i="8"/>
  <c r="E74" i="8"/>
  <c r="AB1" i="9"/>
  <c r="D34" i="8"/>
  <c r="C3" i="1"/>
  <c r="C4" i="1" s="1"/>
  <c r="AF4" i="9" s="1"/>
  <c r="E82" i="8"/>
  <c r="D46" i="8"/>
  <c r="D49" i="8" s="1"/>
  <c r="X11" i="9" s="1"/>
  <c r="E90" i="8"/>
  <c r="C49" i="8"/>
  <c r="C36" i="8"/>
  <c r="AE3" i="9"/>
  <c r="E6" i="1"/>
  <c r="AH6" i="9" s="1"/>
  <c r="D6" i="1"/>
  <c r="AG6" i="9" s="1"/>
  <c r="AH14" i="9"/>
  <c r="AN3" i="9"/>
  <c r="X5" i="9"/>
  <c r="E5" i="1"/>
  <c r="AH5" i="9" s="1"/>
  <c r="AH4" i="9"/>
  <c r="AG3" i="9"/>
  <c r="AH3" i="9"/>
  <c r="AG4" i="9"/>
  <c r="R12" i="9"/>
  <c r="R10" i="9"/>
  <c r="R11" i="9"/>
  <c r="R7" i="9"/>
  <c r="S2" i="9"/>
  <c r="H25" i="8"/>
  <c r="R4" i="9"/>
  <c r="G2" i="8"/>
  <c r="C10" i="8"/>
  <c r="AE4" i="9"/>
  <c r="S8" i="9"/>
  <c r="C50" i="8"/>
  <c r="C51" i="8"/>
  <c r="G43" i="8"/>
  <c r="G46" i="8"/>
  <c r="D50" i="8"/>
  <c r="X12" i="9" s="1"/>
  <c r="G40" i="8"/>
  <c r="H40" i="8"/>
  <c r="X7" i="9"/>
  <c r="C5" i="8" l="1"/>
  <c r="G5" i="8"/>
  <c r="B2" i="8"/>
  <c r="B2" i="16"/>
  <c r="I2" i="16" s="1"/>
  <c r="D4" i="8"/>
  <c r="I4" i="16"/>
  <c r="E5" i="8"/>
  <c r="E5" i="9" s="1"/>
  <c r="H46" i="8"/>
  <c r="X8" i="9"/>
  <c r="AF3" i="9"/>
  <c r="S11" i="9"/>
  <c r="S9" i="9"/>
  <c r="S6" i="9"/>
  <c r="W12" i="9"/>
  <c r="G5" i="9"/>
  <c r="G34" i="8"/>
  <c r="R13" i="9"/>
  <c r="I3" i="8"/>
  <c r="C2" i="10"/>
  <c r="C3" i="10" s="1"/>
  <c r="G2" i="9"/>
  <c r="C2" i="9"/>
  <c r="W11" i="9"/>
  <c r="C5" i="9"/>
  <c r="W13" i="9"/>
  <c r="G49" i="8"/>
  <c r="D51" i="8"/>
  <c r="X13" i="9" s="1"/>
  <c r="H43" i="8"/>
  <c r="I4" i="8" l="1"/>
  <c r="D4" i="9"/>
  <c r="I5" i="16"/>
  <c r="H49" i="8"/>
  <c r="D35" i="8"/>
  <c r="S12" i="9" s="1"/>
  <c r="I5" i="8"/>
  <c r="AP2" i="9"/>
  <c r="B2" i="9"/>
  <c r="I2" i="8"/>
  <c r="AP3" i="9" l="1"/>
  <c r="C4" i="10"/>
  <c r="AP4" i="9" l="1"/>
  <c r="C5" i="10"/>
  <c r="C6" i="10" l="1"/>
  <c r="AP5" i="9"/>
  <c r="AP6" i="9" l="1"/>
  <c r="C7" i="10"/>
  <c r="C8" i="10" l="1"/>
  <c r="AP7" i="9"/>
  <c r="AP8" i="9" l="1"/>
  <c r="C9" i="10"/>
  <c r="C10" i="10" l="1"/>
  <c r="AP9" i="9"/>
  <c r="C11" i="10" l="1"/>
  <c r="AP10" i="9"/>
  <c r="C12" i="10" l="1"/>
  <c r="AP11" i="9"/>
  <c r="C13" i="10" l="1"/>
  <c r="AP12" i="9"/>
  <c r="C14" i="10" l="1"/>
  <c r="AP13" i="9"/>
  <c r="C15" i="10" l="1"/>
  <c r="AP14" i="9"/>
  <c r="C16" i="10" l="1"/>
  <c r="AP15" i="9"/>
  <c r="C17" i="10" l="1"/>
  <c r="AP16" i="9"/>
  <c r="C18" i="10" l="1"/>
  <c r="AP17" i="9"/>
  <c r="C19" i="10" l="1"/>
  <c r="AP18" i="9"/>
  <c r="C20" i="10" l="1"/>
  <c r="AP19" i="9"/>
  <c r="C21" i="10" l="1"/>
  <c r="AP20" i="9"/>
  <c r="C22" i="10" l="1"/>
  <c r="AP21" i="9"/>
  <c r="C23" i="10" l="1"/>
  <c r="AP22" i="9"/>
  <c r="C24" i="10" l="1"/>
  <c r="AP23" i="9"/>
  <c r="C25" i="10" l="1"/>
  <c r="AP24" i="9"/>
  <c r="C26" i="10" l="1"/>
  <c r="AP25" i="9"/>
  <c r="C27" i="10" l="1"/>
  <c r="AP26" i="9"/>
  <c r="C28" i="10" l="1"/>
  <c r="AP27" i="9"/>
  <c r="C29" i="10" l="1"/>
  <c r="AP28" i="9"/>
  <c r="C30" i="10" l="1"/>
  <c r="AP29" i="9"/>
  <c r="C31" i="10" l="1"/>
  <c r="AP30" i="9"/>
  <c r="C32" i="10" l="1"/>
  <c r="AP31" i="9"/>
  <c r="C33" i="10" l="1"/>
  <c r="AP32" i="9"/>
  <c r="C34" i="10" l="1"/>
  <c r="AP33" i="9"/>
  <c r="C35" i="10" l="1"/>
  <c r="AP34" i="9"/>
  <c r="C36" i="10" l="1"/>
  <c r="AP35" i="9"/>
  <c r="C37" i="10" l="1"/>
  <c r="AP36" i="9"/>
  <c r="C38" i="10" l="1"/>
  <c r="AP37" i="9"/>
  <c r="C39" i="10" l="1"/>
  <c r="AP38" i="9"/>
  <c r="C40" i="10" l="1"/>
  <c r="AP39" i="9"/>
  <c r="C41" i="10" l="1"/>
  <c r="AP40" i="9"/>
  <c r="C42" i="10" l="1"/>
  <c r="AP41" i="9"/>
  <c r="C43" i="10" l="1"/>
  <c r="AP42" i="9"/>
  <c r="C44" i="10" l="1"/>
  <c r="AP43" i="9"/>
  <c r="C45" i="10" l="1"/>
  <c r="AP44" i="9"/>
  <c r="C46" i="10" l="1"/>
  <c r="AP45" i="9"/>
  <c r="C47" i="10" l="1"/>
  <c r="AP46" i="9"/>
  <c r="C48" i="10" l="1"/>
  <c r="AP47" i="9"/>
  <c r="C49" i="10" l="1"/>
  <c r="AP48" i="9"/>
  <c r="C50" i="10" l="1"/>
  <c r="AP49" i="9"/>
  <c r="C51" i="10" l="1"/>
  <c r="AP50" i="9"/>
  <c r="C52" i="10" l="1"/>
  <c r="AP51" i="9"/>
  <c r="C53" i="10" l="1"/>
  <c r="AP52" i="9"/>
  <c r="C54" i="10" l="1"/>
  <c r="AP53" i="9"/>
  <c r="C55" i="10" l="1"/>
  <c r="AP54" i="9"/>
  <c r="C56" i="10" l="1"/>
  <c r="AP55" i="9"/>
  <c r="C57" i="10" l="1"/>
  <c r="AP56" i="9"/>
  <c r="C58" i="10" l="1"/>
  <c r="AP57" i="9"/>
  <c r="C59" i="10" l="1"/>
  <c r="AP58" i="9"/>
  <c r="C60" i="10" l="1"/>
  <c r="AP59" i="9"/>
  <c r="C61" i="10" l="1"/>
  <c r="AP60" i="9"/>
  <c r="C62" i="10" l="1"/>
  <c r="AP61" i="9"/>
  <c r="C63" i="10" l="1"/>
  <c r="AP62" i="9"/>
  <c r="C64" i="10" l="1"/>
  <c r="AP63" i="9"/>
  <c r="C65" i="10" l="1"/>
  <c r="AP64" i="9"/>
  <c r="C66" i="10" l="1"/>
  <c r="AP65" i="9"/>
  <c r="C67" i="10" l="1"/>
  <c r="AP66" i="9"/>
  <c r="C68" i="10" l="1"/>
  <c r="AP67" i="9"/>
  <c r="C69" i="10" l="1"/>
  <c r="AP68" i="9"/>
  <c r="C70" i="10" l="1"/>
  <c r="AP69" i="9"/>
  <c r="C71" i="10" l="1"/>
  <c r="AP70" i="9"/>
  <c r="C72" i="10" l="1"/>
  <c r="AP71" i="9"/>
  <c r="C73" i="10" l="1"/>
  <c r="AP72" i="9"/>
  <c r="C74" i="10" l="1"/>
  <c r="AP73" i="9"/>
  <c r="C75" i="10" l="1"/>
  <c r="AP74" i="9"/>
  <c r="C76" i="10" l="1"/>
  <c r="AP75" i="9"/>
  <c r="AP76" i="9" l="1"/>
  <c r="C77" i="10"/>
  <c r="C78" i="10" l="1"/>
  <c r="AP77" i="9"/>
  <c r="C79" i="10" l="1"/>
  <c r="AP78" i="9"/>
  <c r="C80" i="10" l="1"/>
  <c r="AP79" i="9"/>
  <c r="C81" i="10" l="1"/>
  <c r="AP80" i="9"/>
  <c r="C82" i="10" l="1"/>
  <c r="AP81" i="9"/>
  <c r="C83" i="10" l="1"/>
  <c r="AP82" i="9"/>
  <c r="AP84" i="9" l="1"/>
  <c r="AP83" i="9"/>
  <c r="D36" i="8"/>
  <c r="S10" i="9"/>
  <c r="S7" i="9"/>
  <c r="H28" i="8"/>
  <c r="H31" i="8" l="1"/>
  <c r="H34" i="8"/>
  <c r="S13" i="9"/>
</calcChain>
</file>

<file path=xl/sharedStrings.xml><?xml version="1.0" encoding="utf-8"?>
<sst xmlns="http://schemas.openxmlformats.org/spreadsheetml/2006/main" count="201" uniqueCount="100">
  <si>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</si>
  <si>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</si>
  <si>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</si>
  <si>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</si>
  <si>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</si>
  <si>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</si>
  <si>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</si>
  <si>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</si>
  <si>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</si>
  <si>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</si>
  <si>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</si>
  <si>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</si>
  <si>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</si>
  <si>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</si>
  <si>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</si>
  <si>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</si>
  <si>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</si>
  <si>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</si>
  <si>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</si>
  <si>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</si>
  <si>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</si>
  <si>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</si>
  <si>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</si>
  <si>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</si>
  <si>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</si>
  <si>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</si>
  <si>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</si>
  <si>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</si>
  <si>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</si>
  <si>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</si>
  <si>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</si>
  <si>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</si>
  <si>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</si>
  <si>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</si>
  <si>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</si>
  <si>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</si>
  <si>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</si>
  <si>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</si>
  <si>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</si>
  <si>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</si>
  <si>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</si>
  <si>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</si>
  <si>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</si>
  <si>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</si>
  <si>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</si>
  <si>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</si>
  <si>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</si>
  <si>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</si>
  <si>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</si>
  <si>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</si>
  <si>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</si>
  <si>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</si>
  <si>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</si>
  <si>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</si>
  <si>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</si>
  <si>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</si>
  <si>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</si>
  <si>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</si>
  <si>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</si>
  <si>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ID</t>
  </si>
  <si>
    <t>Adjusted Prob of  death</t>
  </si>
  <si>
    <t>&lt;&lt; MASLD at 18</t>
  </si>
  <si>
    <t>4B</t>
  </si>
  <si>
    <t>Age</t>
  </si>
  <si>
    <t>Proportion</t>
  </si>
  <si>
    <t>Age distributions from Truven</t>
  </si>
  <si>
    <t>18-30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</si>
  <si>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</si>
  <si>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</si>
  <si>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</si>
  <si>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</si>
  <si>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</si>
  <si>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</si>
  <si>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</si>
  <si>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</si>
  <si>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</si>
  <si>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</si>
  <si>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</si>
  <si>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</si>
  <si>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</si>
  <si>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 xml:space="preserve"> Treatment</t>
  </si>
  <si>
    <t>HCC Stages Cost/Utility</t>
  </si>
  <si>
    <t>HCC early</t>
  </si>
  <si>
    <t>HCC intermediate</t>
  </si>
  <si>
    <t>HCC late</t>
  </si>
  <si>
    <t>US/AFP biannual screening</t>
  </si>
  <si>
    <t>Probability of death (paste from col G/H/E)</t>
  </si>
  <si>
    <t>Prob of death (Male)</t>
  </si>
  <si>
    <t>Prob of death (Female)</t>
  </si>
  <si>
    <t>Prob of death (averaged M+F)</t>
  </si>
  <si>
    <t>t</t>
  </si>
  <si>
    <t>age</t>
  </si>
  <si>
    <t>Male</t>
  </si>
  <si>
    <t>Female</t>
  </si>
  <si>
    <t>probability a</t>
  </si>
  <si>
    <t>Number of</t>
  </si>
  <si>
    <t>lives b</t>
  </si>
  <si>
    <t>Life</t>
  </si>
  <si>
    <t>expectancy</t>
  </si>
  <si>
    <t>Intervention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</si>
</sst>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5"/>
      <color rgb="FF000000"/>
      <name val="Roboto"/>
    </font>
    <font>
      <sz val="15"/>
      <color rgb="FF000000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0" xfId="0" applyFill="1"/>
    <xf numFmtId="9" fontId="0" fillId="0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9" fontId="0" fillId="4" borderId="0" xfId="1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9" fontId="3" fillId="4" borderId="0" xfId="1" applyFont="1" applyFill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9" fontId="1" fillId="3" borderId="0" xfId="1" applyFont="1" applyFill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9" fontId="2" fillId="0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7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/>
    <xf numFmtId="3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1" fillId="0" borderId="0" xfId="0" applyFont="1"/>
    <xf numFmtId="165" fontId="0" fillId="0" borderId="0" xfId="1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65" fontId="1" fillId="3" borderId="0" xfId="1" applyNumberFormat="1" applyFont="1" applyFill="1" applyAlignment="1">
      <alignment horizontal="center" vertical="center"/>
    </xf>
    <xf numFmtId="165" fontId="0" fillId="8" borderId="0" xfId="1" applyNumberFormat="1" applyFont="1" applyFill="1" applyAlignment="1">
      <alignment horizontal="center" vertical="center"/>
    </xf>
    <xf numFmtId="0" fontId="0" fillId="8" borderId="0" xfId="0" applyFill="1"/>
    <xf numFmtId="165" fontId="0" fillId="8" borderId="6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0" fontId="0" fillId="8" borderId="6" xfId="0" applyNumberForma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4" borderId="0" xfId="0" applyFont="1" applyFill="1"/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10" fontId="5" fillId="0" borderId="0" xfId="0" applyNumberFormat="1" applyFont="1" applyAlignment="1">
      <alignment horizontal="center" vertical="center"/>
    </xf>
    <xf numFmtId="10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0" fontId="0" fillId="0" borderId="0" xfId="0" applyNumberFormat="1"/>
    <xf numFmtId="0" fontId="4" fillId="4" borderId="0" xfId="0" applyFont="1" applyFill="1" applyAlignment="1">
      <alignment horizontal="center" vertical="top" wrapText="1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/>
    </xf>
    <xf numFmtId="165" fontId="0" fillId="0" borderId="0" xfId="0" applyNumberFormat="1"/>
    <xf numFmtId="0" fontId="5" fillId="8" borderId="0" xfId="0" applyFont="1" applyFill="1" applyAlignment="1">
      <alignment horizontal="center" vertical="center"/>
    </xf>
    <xf numFmtId="10" fontId="4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5" fontId="4" fillId="3" borderId="0" xfId="1" applyNumberFormat="1" applyFont="1" applyFill="1" applyAlignment="1">
      <alignment horizontal="center" vertical="center"/>
    </xf>
    <xf numFmtId="9" fontId="5" fillId="4" borderId="0" xfId="1" applyFont="1" applyFill="1" applyAlignment="1">
      <alignment horizontal="center" vertical="center"/>
    </xf>
    <xf numFmtId="9" fontId="4" fillId="3" borderId="0" xfId="1" applyFont="1" applyFill="1" applyAlignment="1">
      <alignment horizontal="center" vertical="center"/>
    </xf>
    <xf numFmtId="0" fontId="6" fillId="0" borderId="0" xfId="0" applyFont="1"/>
    <xf numFmtId="10" fontId="6" fillId="0" borderId="0" xfId="0" applyNumberFormat="1" applyFon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10" fontId="4" fillId="3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9" fontId="0" fillId="3" borderId="0" xfId="0" applyNumberFormat="1" applyFill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165" fontId="1" fillId="8" borderId="0" xfId="1" applyNumberFormat="1" applyFon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7" fillId="10" borderId="10" xfId="2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3" fontId="9" fillId="10" borderId="7" xfId="0" applyNumberFormat="1" applyFont="1" applyFill="1" applyBorder="1" applyAlignment="1">
      <alignment horizontal="center" vertical="center" wrapText="1"/>
    </xf>
    <xf numFmtId="10" fontId="4" fillId="3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222250</xdr:colOff>
      <xdr:row>8</xdr:row>
      <xdr:rowOff>63500</xdr:rowOff>
    </xdr:from>
    <xdr:to>
      <xdr:col>22</xdr:col>
      <xdr:colOff>538926</xdr:colOff>
      <xdr:row>36</xdr:row>
      <xdr:rowOff>136227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993114-45AD-47F0-A223-268594789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1917" y="1778000"/>
          <a:ext cx="9259592" cy="5449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92605</xdr:colOff>
      <xdr:row>3</xdr:row>
      <xdr:rowOff>0</xdr:rowOff>
    </xdr:from>
    <xdr:to>
      <xdr:col>23</xdr:col>
      <xdr:colOff>198840</xdr:colOff>
      <xdr:row>34</xdr:row>
      <xdr:rowOff>30700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7DAA-2B8D-E13D-D53A-B4D3714C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0209" y="945886"/>
          <a:ext cx="10451444" cy="5772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sa.gov/oact/STATS/table4c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1F08-BE72-4AEC-A485-222D0937F6AD}">
  <dimension ref="A1:J93"/>
  <sheetViews>
    <sheetView showGridLines="0" zoomScale="90" zoomScaleNormal="90" workbookViewId="0">
      <selection activeCell="B22" sqref="B22"/>
    </sheetView>
  </sheetViews>
  <sheetFormatPr defaultRowHeight="15"/>
  <cols>
    <col min="1" max="1" width="27.875" customWidth="1"/>
    <col min="2" max="3" width="13.375" style="2" customWidth="1"/>
    <col min="4" max="4" width="13.375" customWidth="1"/>
    <col min="5" max="5" width="30.125" customWidth="1"/>
    <col min="6" max="7" width="13.375" customWidth="1"/>
  </cols>
  <sheetData>
    <row r="1" spans="1:10" ht="30">
      <c r="A1" s="27" t="s">
        <v>0</v>
      </c>
      <c r="B1" s="28" t="s">
        <v>1</v>
      </c>
      <c r="C1" s="29" t="s">
        <v>2</v>
      </c>
      <c r="D1" s="30" t="s">
        <v>3</v>
      </c>
      <c r="E1" s="30" t="s">
        <v>4</v>
      </c>
      <c r="F1" s="29" t="s">
        <v>5</v>
      </c>
      <c r="G1" s="30" t="s">
        <v>6</v>
      </c>
      <c r="H1" s="30" t="s">
        <v>7</v>
      </c>
      <c r="I1" s="5" t="s">
        <v>8</v>
      </c>
    </row>
    <row r="2" spans="1:10">
      <c r="A2" s="4" t="s">
        <v>1</v>
      </c>
      <c r="B2" s="94">
        <f>1-C2-G2-F2-H2</f>
        <v>0.83420424000000004</v>
      </c>
      <c r="C2" s="55">
        <f>B12</f>
        <v>5.8837600000000009E-3</v>
      </c>
      <c r="D2" s="9">
        <v>0</v>
      </c>
      <c r="E2" s="9">
        <v>0</v>
      </c>
      <c r="F2" s="11">
        <f>B13</f>
        <v>0.15</v>
      </c>
      <c r="G2" s="107">
        <f>B14</f>
        <v>4.6119999999999998E-3</v>
      </c>
      <c r="H2" s="56">
        <f>B15</f>
        <v>5.3E-3</v>
      </c>
      <c r="I2" s="33" t="b">
        <f>SUM(B2:H2)=1</f>
        <v>1</v>
      </c>
      <c r="J2" s="17" t="s">
        <v>9</v>
      </c>
    </row>
    <row r="3" spans="1:10" s="8" customFormat="1">
      <c r="A3" s="7" t="s">
        <v>2</v>
      </c>
      <c r="B3" s="10">
        <v>0</v>
      </c>
      <c r="C3" s="95">
        <v>0</v>
      </c>
      <c r="D3" s="87">
        <f>1-E3</f>
        <v>0.55689499999999992</v>
      </c>
      <c r="E3" s="21">
        <f>C34</f>
        <v>0.44310500000000003</v>
      </c>
      <c r="F3" s="10">
        <v>0</v>
      </c>
      <c r="G3" s="106">
        <f>C35</f>
        <v>0</v>
      </c>
      <c r="H3" s="10">
        <v>0</v>
      </c>
      <c r="I3" s="33" t="b">
        <f t="shared" ref="I3:I8" si="0">SUM(B3:H3)=1</f>
        <v>1</v>
      </c>
    </row>
    <row r="4" spans="1:10" s="8" customFormat="1">
      <c r="A4" s="7" t="s">
        <v>3</v>
      </c>
      <c r="B4" s="10">
        <v>0</v>
      </c>
      <c r="C4" s="10">
        <v>0</v>
      </c>
      <c r="D4" s="89">
        <f>C60</f>
        <v>0.41855500000000001</v>
      </c>
      <c r="E4" s="10">
        <v>0</v>
      </c>
      <c r="F4" s="10">
        <v>0</v>
      </c>
      <c r="G4" s="89">
        <f>C61</f>
        <v>0.58144499999999999</v>
      </c>
      <c r="H4" s="10">
        <v>0</v>
      </c>
      <c r="I4" s="33" t="b">
        <f t="shared" si="0"/>
        <v>1</v>
      </c>
      <c r="J4" s="22"/>
    </row>
    <row r="5" spans="1:10" s="8" customFormat="1">
      <c r="A5" s="7" t="s">
        <v>4</v>
      </c>
      <c r="B5" s="10">
        <v>0</v>
      </c>
      <c r="C5" s="57">
        <f>C51</f>
        <v>0</v>
      </c>
      <c r="D5" s="10">
        <v>0</v>
      </c>
      <c r="E5" s="93">
        <f>C49</f>
        <v>0.56148110000000007</v>
      </c>
      <c r="F5" s="10">
        <v>0</v>
      </c>
      <c r="G5" s="58">
        <f>C50</f>
        <v>0.43851890000000004</v>
      </c>
      <c r="H5" s="10">
        <v>0</v>
      </c>
      <c r="I5" s="33" t="b">
        <f t="shared" si="0"/>
        <v>1</v>
      </c>
      <c r="J5" s="22" t="s">
        <v>10</v>
      </c>
    </row>
    <row r="6" spans="1:10" s="14" customFormat="1">
      <c r="A6" s="12" t="s">
        <v>5</v>
      </c>
      <c r="B6" s="34">
        <v>1</v>
      </c>
      <c r="C6" s="13">
        <v>0</v>
      </c>
      <c r="D6" s="13">
        <v>0</v>
      </c>
      <c r="E6" s="13">
        <v>0</v>
      </c>
      <c r="F6" s="88">
        <v>0</v>
      </c>
      <c r="G6" s="13">
        <v>0</v>
      </c>
      <c r="H6" s="13">
        <v>0</v>
      </c>
      <c r="I6" s="33" t="b">
        <f t="shared" si="0"/>
        <v>1</v>
      </c>
    </row>
    <row r="7" spans="1:10" s="14" customFormat="1">
      <c r="A7" s="12" t="s">
        <v>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34">
        <v>1</v>
      </c>
      <c r="H7" s="13">
        <v>0</v>
      </c>
      <c r="I7" s="33" t="b">
        <f t="shared" si="0"/>
        <v>1</v>
      </c>
    </row>
    <row r="8" spans="1:10" s="15" customFormat="1">
      <c r="A8" s="12" t="s">
        <v>7</v>
      </c>
      <c r="B8" s="16">
        <v>0</v>
      </c>
      <c r="C8" s="16">
        <v>0</v>
      </c>
      <c r="D8" s="13">
        <v>0</v>
      </c>
      <c r="E8" s="13">
        <v>0</v>
      </c>
      <c r="F8" s="13">
        <v>0</v>
      </c>
      <c r="G8" s="13">
        <v>0</v>
      </c>
      <c r="H8" s="34">
        <v>1</v>
      </c>
      <c r="I8" s="33" t="b">
        <f t="shared" si="0"/>
        <v>1</v>
      </c>
      <c r="J8" s="18" t="s">
        <v>11</v>
      </c>
    </row>
    <row r="10" spans="1:10">
      <c r="C10" s="54">
        <f>SUM(C2:H2)</f>
        <v>0.16579575999999999</v>
      </c>
    </row>
    <row r="11" spans="1:10">
      <c r="A11" s="20" t="s">
        <v>12</v>
      </c>
    </row>
    <row r="12" spans="1:10" ht="14.25">
      <c r="A12" s="6" t="s">
        <v>13</v>
      </c>
      <c r="B12" s="92">
        <f>B18*B19+(1-B18)*B20</f>
        <v>5.8837600000000009E-3</v>
      </c>
      <c r="C12" s="23" t="s">
        <v>14</v>
      </c>
    </row>
    <row r="13" spans="1:10">
      <c r="A13" s="6" t="s">
        <v>5</v>
      </c>
      <c r="B13" s="63">
        <v>0.15</v>
      </c>
    </row>
    <row r="14" spans="1:10" ht="14.25">
      <c r="A14" s="6" t="s">
        <v>15</v>
      </c>
      <c r="B14" s="35">
        <f>B18*B21+(1-B18)*B22</f>
        <v>4.6119999999999998E-3</v>
      </c>
      <c r="C14" s="23" t="s">
        <v>14</v>
      </c>
    </row>
    <row r="15" spans="1:10">
      <c r="A15" s="6" t="s">
        <v>16</v>
      </c>
      <c r="B15" s="63">
        <v>5.3E-3</v>
      </c>
    </row>
    <row r="16" spans="1:10">
      <c r="A16" s="6"/>
      <c r="B16" s="19"/>
    </row>
    <row r="17" spans="1:8" ht="30">
      <c r="A17" s="20" t="s">
        <v>17</v>
      </c>
      <c r="B17" s="19"/>
    </row>
    <row r="18" spans="1:8" ht="14.25">
      <c r="A18" s="6" t="s">
        <v>18</v>
      </c>
      <c r="B18" s="61">
        <v>0.224</v>
      </c>
      <c r="C18" s="23" t="s">
        <v>19</v>
      </c>
    </row>
    <row r="19" spans="1:8">
      <c r="A19" s="6" t="s">
        <v>20</v>
      </c>
      <c r="B19" s="61">
        <v>2.4500000000000001E-2</v>
      </c>
    </row>
    <row r="20" spans="1:8">
      <c r="A20" s="6" t="s">
        <v>21</v>
      </c>
      <c r="B20" s="61">
        <v>5.1000000000000004E-4</v>
      </c>
    </row>
    <row r="21" spans="1:8">
      <c r="A21" s="6" t="s">
        <v>22</v>
      </c>
      <c r="B21" s="61">
        <v>5.0000000000000001E-3</v>
      </c>
    </row>
    <row r="22" spans="1:8">
      <c r="A22" s="6" t="s">
        <v>23</v>
      </c>
      <c r="B22" s="61">
        <v>4.4999999999999997E-3</v>
      </c>
    </row>
    <row r="23" spans="1:8">
      <c r="A23" s="26"/>
    </row>
    <row r="24" spans="1:8">
      <c r="A24" s="20" t="s">
        <v>24</v>
      </c>
      <c r="C24" s="31" t="s">
        <v>25</v>
      </c>
      <c r="D24" s="32" t="s">
        <v>26</v>
      </c>
      <c r="G24" s="27" t="s">
        <v>27</v>
      </c>
    </row>
    <row r="25" spans="1:8" ht="14.25">
      <c r="A25" s="6" t="s">
        <v>28</v>
      </c>
      <c r="B25" s="3" t="s">
        <v>29</v>
      </c>
      <c r="C25" s="51">
        <v>0.47099999999999997</v>
      </c>
      <c r="D25" s="51">
        <v>0.47099999999999997</v>
      </c>
      <c r="E25" s="17"/>
      <c r="G25" s="17" t="b">
        <f>SUM(C25:C27)=1</f>
        <v>1</v>
      </c>
      <c r="H25" s="17" t="b">
        <f>SUM(D25:D27)=1</f>
        <v>1</v>
      </c>
    </row>
    <row r="26" spans="1:8" ht="14.25">
      <c r="B26" s="3" t="s">
        <v>6</v>
      </c>
      <c r="C26" s="51"/>
      <c r="D26" s="51"/>
    </row>
    <row r="27" spans="1:8" s="24" customFormat="1" ht="14.25">
      <c r="B27" s="25" t="s">
        <v>3</v>
      </c>
      <c r="C27" s="65">
        <f>1-C26-C25</f>
        <v>0.52900000000000003</v>
      </c>
      <c r="D27" s="65">
        <f>1-D26-D25</f>
        <v>0.52900000000000003</v>
      </c>
    </row>
    <row r="28" spans="1:8" ht="14.25">
      <c r="A28" s="6" t="s">
        <v>30</v>
      </c>
      <c r="B28" s="3" t="s">
        <v>29</v>
      </c>
      <c r="C28" s="51">
        <v>0.47899999999999998</v>
      </c>
      <c r="D28" s="64">
        <v>0.47899999999999998</v>
      </c>
      <c r="E28" s="17"/>
      <c r="G28" s="17" t="b">
        <f>SUM(C28:C30)=1</f>
        <v>1</v>
      </c>
      <c r="H28" s="17" t="b">
        <f>SUM(D28:D30)=1</f>
        <v>1</v>
      </c>
    </row>
    <row r="29" spans="1:8" ht="14.25">
      <c r="B29" s="3" t="s">
        <v>6</v>
      </c>
      <c r="C29" s="51"/>
      <c r="D29" s="51"/>
    </row>
    <row r="30" spans="1:8" s="24" customFormat="1" ht="14.25">
      <c r="B30" s="25" t="s">
        <v>3</v>
      </c>
      <c r="C30" s="65">
        <f>1-C29-C28</f>
        <v>0.52100000000000002</v>
      </c>
      <c r="D30" s="65">
        <f>1-D29-D28</f>
        <v>0.52100000000000002</v>
      </c>
    </row>
    <row r="31" spans="1:8" ht="14.25">
      <c r="A31" s="6" t="s">
        <v>31</v>
      </c>
      <c r="B31" s="3" t="s">
        <v>29</v>
      </c>
      <c r="C31" s="51">
        <v>0.376</v>
      </c>
      <c r="D31" s="64">
        <v>0.376</v>
      </c>
      <c r="E31" s="17"/>
      <c r="G31" s="17" t="b">
        <f>SUM(C31:C33)=1</f>
        <v>1</v>
      </c>
      <c r="H31" s="17" t="b">
        <f>SUM(D31:D33)=1</f>
        <v>1</v>
      </c>
    </row>
    <row r="32" spans="1:8" ht="14.25">
      <c r="B32" s="3" t="s">
        <v>6</v>
      </c>
      <c r="C32" s="51"/>
      <c r="D32" s="51"/>
    </row>
    <row r="33" spans="1:8" s="24" customFormat="1" ht="14.25">
      <c r="B33" s="25" t="s">
        <v>3</v>
      </c>
      <c r="C33" s="65">
        <f>1-C32-C31</f>
        <v>0.624</v>
      </c>
      <c r="D33" s="65">
        <f>1-D32-D31</f>
        <v>0.624</v>
      </c>
    </row>
    <row r="34" spans="1:8">
      <c r="A34" s="1" t="s">
        <v>32</v>
      </c>
      <c r="B34" s="3" t="s">
        <v>29</v>
      </c>
      <c r="C34" s="67">
        <f>$C25*B$65+$C28*B$66+$C31*B$67</f>
        <v>0.44310500000000003</v>
      </c>
      <c r="D34" s="67">
        <f>D25*C$65+D28*C$66+D31*C$67</f>
        <v>0.459233</v>
      </c>
      <c r="G34" s="17" t="b">
        <f>SUM(C34:C36)=1</f>
        <v>1</v>
      </c>
      <c r="H34" s="17" t="b">
        <f>SUM(D34:D36)=1</f>
        <v>1</v>
      </c>
    </row>
    <row r="35" spans="1:8" ht="14.25">
      <c r="B35" s="3" t="s">
        <v>6</v>
      </c>
      <c r="C35" s="67">
        <f>$C26*B$65+$C29*B$66+$C32*B$67</f>
        <v>0</v>
      </c>
      <c r="D35" s="67">
        <f>D26*C$65+D29*C$66+D32*C$67</f>
        <v>0</v>
      </c>
    </row>
    <row r="36" spans="1:8" ht="14.25">
      <c r="A36" s="24"/>
      <c r="B36" s="25" t="s">
        <v>3</v>
      </c>
      <c r="C36" s="65">
        <f>$C27*B$65+$C30*B$66+$C33*B$67</f>
        <v>0.55689500000000003</v>
      </c>
      <c r="D36" s="65">
        <f>D27*C$65+D30*C$66+D33*C$67</f>
        <v>0.540767</v>
      </c>
      <c r="E36" s="24"/>
      <c r="F36" s="24"/>
      <c r="G36" s="24"/>
    </row>
    <row r="39" spans="1:8">
      <c r="A39" s="20" t="s">
        <v>33</v>
      </c>
      <c r="C39" s="31" t="s">
        <v>25</v>
      </c>
      <c r="D39" s="32" t="s">
        <v>26</v>
      </c>
    </row>
    <row r="40" spans="1:8" ht="14.25">
      <c r="A40" s="6" t="s">
        <v>34</v>
      </c>
      <c r="B40" s="3" t="s">
        <v>29</v>
      </c>
      <c r="C40" s="37">
        <f>1-SUM(C41,C42)</f>
        <v>0.77949999999999997</v>
      </c>
      <c r="D40" s="37">
        <f>1-SUM(D41,D42)</f>
        <v>0.77949999999999997</v>
      </c>
      <c r="G40" s="17" t="b">
        <f>SUM(C40:C42)=1</f>
        <v>1</v>
      </c>
      <c r="H40" s="17" t="b">
        <f>SUM(D40:D42)=1</f>
        <v>1</v>
      </c>
    </row>
    <row r="41" spans="1:8" ht="14.25">
      <c r="B41" s="3" t="s">
        <v>6</v>
      </c>
      <c r="C41" s="50">
        <v>0.2205</v>
      </c>
      <c r="D41" s="50">
        <v>0.2205</v>
      </c>
    </row>
    <row r="42" spans="1:8" ht="14.25">
      <c r="A42" s="24"/>
      <c r="B42" s="25" t="s">
        <v>35</v>
      </c>
      <c r="C42" s="79">
        <v>0</v>
      </c>
      <c r="D42" s="80">
        <v>0</v>
      </c>
      <c r="E42" s="24"/>
      <c r="F42" s="24"/>
    </row>
    <row r="43" spans="1:8" ht="14.25">
      <c r="A43" s="6" t="s">
        <v>36</v>
      </c>
      <c r="B43" s="3" t="s">
        <v>29</v>
      </c>
      <c r="C43" s="37">
        <f>1-SUM(C44,C45)</f>
        <v>0.61450000000000005</v>
      </c>
      <c r="D43" s="37">
        <f>1-SUM(D44,D45)</f>
        <v>0.61450000000000005</v>
      </c>
      <c r="G43" s="17" t="b">
        <f>SUM(C43:C45)=1</f>
        <v>1</v>
      </c>
      <c r="H43" s="17" t="b">
        <f>SUM(D43:D45)=1</f>
        <v>1</v>
      </c>
    </row>
    <row r="44" spans="1:8" ht="14.25">
      <c r="B44" s="3" t="s">
        <v>6</v>
      </c>
      <c r="C44" s="50">
        <v>0.38550000000000001</v>
      </c>
      <c r="D44" s="50">
        <v>0.38550000000000001</v>
      </c>
    </row>
    <row r="45" spans="1:8" ht="14.25">
      <c r="A45" s="24"/>
      <c r="B45" s="25" t="s">
        <v>35</v>
      </c>
      <c r="C45" s="79">
        <v>0</v>
      </c>
      <c r="D45" s="80">
        <v>0</v>
      </c>
      <c r="E45" s="24"/>
      <c r="F45" s="24"/>
    </row>
    <row r="46" spans="1:8" ht="14.25">
      <c r="A46" s="6" t="s">
        <v>37</v>
      </c>
      <c r="B46" s="3" t="s">
        <v>29</v>
      </c>
      <c r="C46" s="37">
        <f>1-SUM(C47,C48)</f>
        <v>0.20420000000000005</v>
      </c>
      <c r="D46" s="37">
        <f>1-SUM(D47,D48)</f>
        <v>0.20420000000000005</v>
      </c>
      <c r="G46" s="17" t="b">
        <f>SUM(C46:C48)=1</f>
        <v>1</v>
      </c>
      <c r="H46" s="17" t="b">
        <f>SUM(D46:D48)=1</f>
        <v>1</v>
      </c>
    </row>
    <row r="47" spans="1:8" ht="14.25">
      <c r="B47" s="3" t="s">
        <v>6</v>
      </c>
      <c r="C47" s="50">
        <v>0.79579999999999995</v>
      </c>
      <c r="D47" s="50">
        <v>0.79579999999999995</v>
      </c>
    </row>
    <row r="48" spans="1:8" ht="14.25">
      <c r="A48" s="24"/>
      <c r="B48" s="25" t="s">
        <v>35</v>
      </c>
      <c r="C48" s="79">
        <v>0</v>
      </c>
      <c r="D48" s="80">
        <f t="shared" ref="D48" si="1">C48</f>
        <v>0</v>
      </c>
      <c r="E48" s="24"/>
      <c r="F48" s="24"/>
    </row>
    <row r="49" spans="1:8">
      <c r="A49" s="1" t="s">
        <v>32</v>
      </c>
      <c r="B49" s="3" t="s">
        <v>29</v>
      </c>
      <c r="C49" s="37">
        <f>$C40*B$65+$C43*B$66+$C46*B$67</f>
        <v>0.56148110000000007</v>
      </c>
      <c r="D49" s="37">
        <f>D40*C$65+D43*C$66+D46*C$67</f>
        <v>0.67494389999999993</v>
      </c>
      <c r="G49" s="17" t="b">
        <f>SUM(C49:C51)=1</f>
        <v>1</v>
      </c>
      <c r="H49" s="17" t="b">
        <f>SUM(D49:D51)=1</f>
        <v>1</v>
      </c>
    </row>
    <row r="50" spans="1:8" ht="14.25">
      <c r="B50" s="3" t="s">
        <v>6</v>
      </c>
      <c r="C50" s="37">
        <f>$C41*B$65+$C44*B$66+$C47*B$67</f>
        <v>0.43851890000000004</v>
      </c>
      <c r="D50" s="37">
        <f>D41*C$65+D44*C$66+D47*C$67</f>
        <v>0.32505609999999996</v>
      </c>
    </row>
    <row r="51" spans="1:8" ht="14.25">
      <c r="A51" s="24"/>
      <c r="B51" s="25" t="s">
        <v>35</v>
      </c>
      <c r="C51" s="36">
        <f>$C42*B$65+$C45*B$66+$C48*B$67</f>
        <v>0</v>
      </c>
      <c r="D51" s="36">
        <f>D42*C$65+D45*C$66+D48*C$67</f>
        <v>0</v>
      </c>
      <c r="E51" s="24"/>
      <c r="F51" s="24"/>
    </row>
    <row r="52" spans="1:8" ht="14.25">
      <c r="A52" s="84"/>
      <c r="B52" s="85"/>
      <c r="C52" s="86"/>
      <c r="D52" s="86"/>
      <c r="E52" s="84"/>
      <c r="F52" s="84"/>
    </row>
    <row r="53" spans="1:8">
      <c r="A53" s="20" t="s">
        <v>38</v>
      </c>
      <c r="C53" s="31" t="s">
        <v>25</v>
      </c>
      <c r="D53" s="32" t="s">
        <v>26</v>
      </c>
    </row>
    <row r="54" spans="1:8" ht="14.25">
      <c r="A54" s="6" t="s">
        <v>39</v>
      </c>
      <c r="B54" s="3" t="s">
        <v>3</v>
      </c>
      <c r="C54" s="37">
        <f>1-C55</f>
        <v>0.64300000000000002</v>
      </c>
      <c r="D54" s="37">
        <f>1-D55</f>
        <v>0.64300000000000002</v>
      </c>
      <c r="G54" s="17" t="b">
        <f>SUM(C54:C55)=1</f>
        <v>1</v>
      </c>
      <c r="H54" s="17" t="b">
        <f>SUM(D54:D55)=1</f>
        <v>1</v>
      </c>
    </row>
    <row r="55" spans="1:8" ht="14.25">
      <c r="A55" s="24"/>
      <c r="B55" s="25" t="s">
        <v>6</v>
      </c>
      <c r="C55" s="79">
        <v>0.35699999999999998</v>
      </c>
      <c r="D55" s="79">
        <v>0.35699999999999998</v>
      </c>
      <c r="E55" s="24"/>
      <c r="F55" s="24"/>
    </row>
    <row r="56" spans="1:8" ht="14.25">
      <c r="A56" s="6" t="s">
        <v>40</v>
      </c>
      <c r="B56" s="3" t="s">
        <v>3</v>
      </c>
      <c r="C56" s="37">
        <f>1-C57</f>
        <v>0.36799999999999999</v>
      </c>
      <c r="D56" s="37">
        <f>1-D57</f>
        <v>0.36799999999999999</v>
      </c>
      <c r="G56" s="17" t="b">
        <f>SUM(C56:C57)=1</f>
        <v>1</v>
      </c>
      <c r="H56" s="17" t="b">
        <f>SUM(D56:D57)=1</f>
        <v>1</v>
      </c>
    </row>
    <row r="57" spans="1:8" ht="14.25">
      <c r="A57" s="24"/>
      <c r="B57" s="25" t="s">
        <v>6</v>
      </c>
      <c r="C57" s="79">
        <v>0.63200000000000001</v>
      </c>
      <c r="D57" s="79">
        <v>0.63200000000000001</v>
      </c>
      <c r="E57" s="24"/>
      <c r="F57" s="24"/>
    </row>
    <row r="58" spans="1:8" ht="14.25">
      <c r="A58" s="6" t="s">
        <v>41</v>
      </c>
      <c r="B58" s="3" t="s">
        <v>3</v>
      </c>
      <c r="C58" s="37">
        <f>1-C59</f>
        <v>0.128</v>
      </c>
      <c r="D58" s="37">
        <f>1-D59</f>
        <v>0.128</v>
      </c>
      <c r="G58" s="17" t="b">
        <f>SUM(C58:C59)=1</f>
        <v>1</v>
      </c>
      <c r="H58" s="17" t="b">
        <f>SUM(D58:D59)=1</f>
        <v>1</v>
      </c>
    </row>
    <row r="59" spans="1:8" ht="14.25">
      <c r="A59" s="24"/>
      <c r="B59" s="25" t="s">
        <v>6</v>
      </c>
      <c r="C59" s="79">
        <v>0.872</v>
      </c>
      <c r="D59" s="79">
        <v>0.872</v>
      </c>
      <c r="E59" s="24"/>
      <c r="F59" s="24"/>
    </row>
    <row r="60" spans="1:8">
      <c r="A60" s="1" t="s">
        <v>32</v>
      </c>
      <c r="B60" s="3" t="s">
        <v>3</v>
      </c>
      <c r="C60" s="37">
        <f>$C54*B$65+$C56*B$66+$C58*B$67</f>
        <v>0.41855500000000001</v>
      </c>
      <c r="D60" s="37">
        <f>D54*C$65+D56*C$66+D58*C$67</f>
        <v>0.52954499999999993</v>
      </c>
      <c r="G60" s="17" t="b">
        <f>SUM(C60:C61)=1</f>
        <v>1</v>
      </c>
      <c r="H60" s="17" t="b">
        <f>SUM(D60:D61)=1</f>
        <v>1</v>
      </c>
    </row>
    <row r="61" spans="1:8" ht="14.25">
      <c r="A61" s="24"/>
      <c r="B61" s="25" t="s">
        <v>6</v>
      </c>
      <c r="C61" s="36">
        <f>$C55*B$65+$C57*B$66+$C59*B$67</f>
        <v>0.58144499999999999</v>
      </c>
      <c r="D61" s="36">
        <f>D55*C$65+D57*C$66+D59*C$67</f>
        <v>0.47045500000000001</v>
      </c>
      <c r="E61" s="24"/>
      <c r="F61" s="24"/>
    </row>
    <row r="64" spans="1:8">
      <c r="A64" s="20" t="s">
        <v>42</v>
      </c>
      <c r="B64" s="20" t="s">
        <v>25</v>
      </c>
      <c r="C64" s="20" t="s">
        <v>26</v>
      </c>
      <c r="G64" s="17"/>
    </row>
    <row r="65" spans="1:7" ht="14.25">
      <c r="A65" s="6" t="s">
        <v>28</v>
      </c>
      <c r="B65" s="62">
        <v>0.45700000000000002</v>
      </c>
      <c r="C65" s="51">
        <v>0.70699999999999996</v>
      </c>
      <c r="F65" s="17" t="b">
        <f>SUM(B65:B67)=1</f>
        <v>1</v>
      </c>
      <c r="G65" s="17" t="b">
        <f>SUM(C65:C67)=1</f>
        <v>1</v>
      </c>
    </row>
    <row r="66" spans="1:7" ht="14.25">
      <c r="A66" s="6" t="s">
        <v>30</v>
      </c>
      <c r="B66" s="62">
        <v>0.23</v>
      </c>
      <c r="C66" s="51">
        <v>0.156</v>
      </c>
    </row>
    <row r="67" spans="1:7" ht="14.25">
      <c r="A67" s="6" t="s">
        <v>31</v>
      </c>
      <c r="B67" s="62">
        <v>0.313</v>
      </c>
      <c r="C67" s="51">
        <v>0.13700000000000001</v>
      </c>
    </row>
    <row r="70" spans="1:7">
      <c r="A70" s="6"/>
    </row>
    <row r="71" spans="1:7" ht="45">
      <c r="A71" s="71" t="s">
        <v>43</v>
      </c>
      <c r="B71" s="72" t="s">
        <v>44</v>
      </c>
      <c r="C71" s="72" t="s">
        <v>45</v>
      </c>
      <c r="D71" s="78" t="s">
        <v>46</v>
      </c>
      <c r="E71" s="78" t="s">
        <v>47</v>
      </c>
    </row>
    <row r="72" spans="1:7">
      <c r="A72" s="68" t="s">
        <v>48</v>
      </c>
      <c r="B72" s="70"/>
      <c r="C72" s="69"/>
      <c r="D72" s="76"/>
      <c r="E72" s="14"/>
    </row>
    <row r="73" spans="1:7" ht="14.25">
      <c r="A73" t="s">
        <v>49</v>
      </c>
      <c r="B73" s="73">
        <v>8.2500000000000004E-2</v>
      </c>
      <c r="C73" s="73">
        <v>2.3E-2</v>
      </c>
      <c r="D73" s="77">
        <f t="shared" ref="D73:D78" si="2">B73*C73</f>
        <v>1.8975000000000001E-3</v>
      </c>
      <c r="E73" t="s">
        <v>50</v>
      </c>
      <c r="F73" s="6" t="b">
        <f>SUM(C73:C78)=100%</f>
        <v>1</v>
      </c>
    </row>
    <row r="74" spans="1:7" ht="14.25">
      <c r="A74" t="s">
        <v>51</v>
      </c>
      <c r="B74" s="73">
        <v>0.111</v>
      </c>
      <c r="C74" s="73">
        <v>0.34</v>
      </c>
      <c r="D74" s="77">
        <f t="shared" si="2"/>
        <v>3.7740000000000003E-2</v>
      </c>
      <c r="E74" s="77">
        <f>SUM(D73:D78)</f>
        <v>0.2204555</v>
      </c>
      <c r="F74" s="66">
        <f>SUM(C73:C78)</f>
        <v>1</v>
      </c>
    </row>
    <row r="75" spans="1:7" ht="14.25">
      <c r="A75" t="s">
        <v>52</v>
      </c>
      <c r="B75" s="73">
        <v>6.7000000000000004E-2</v>
      </c>
      <c r="C75" s="73">
        <v>0.307</v>
      </c>
      <c r="D75" s="77">
        <f t="shared" si="2"/>
        <v>2.0569E-2</v>
      </c>
      <c r="F75" s="6"/>
    </row>
    <row r="76" spans="1:7" ht="14.25">
      <c r="A76" t="s">
        <v>53</v>
      </c>
      <c r="B76" s="73">
        <v>0.155</v>
      </c>
      <c r="C76" s="73">
        <v>8.5000000000000006E-2</v>
      </c>
      <c r="D76" s="77">
        <f t="shared" si="2"/>
        <v>1.3175000000000001E-2</v>
      </c>
      <c r="F76" s="6"/>
    </row>
    <row r="77" spans="1:7" ht="14.25">
      <c r="A77" t="s">
        <v>54</v>
      </c>
      <c r="B77" s="73">
        <v>0.61899999999999999</v>
      </c>
      <c r="C77" s="73">
        <v>0.23599999999999999</v>
      </c>
      <c r="D77" s="77">
        <f t="shared" si="2"/>
        <v>0.14608399999999999</v>
      </c>
      <c r="E77" s="77"/>
      <c r="F77" s="66"/>
    </row>
    <row r="78" spans="1:7" ht="14.25">
      <c r="A78" t="s">
        <v>55</v>
      </c>
      <c r="B78" s="73">
        <v>0.11</v>
      </c>
      <c r="C78" s="73">
        <v>8.9999999999999993E-3</v>
      </c>
      <c r="D78" s="77">
        <f t="shared" si="2"/>
        <v>9.8999999999999999E-4</v>
      </c>
      <c r="F78" s="6"/>
    </row>
    <row r="79" spans="1:7">
      <c r="A79" s="90" t="s">
        <v>56</v>
      </c>
      <c r="B79" s="91">
        <v>0.35699999999999998</v>
      </c>
      <c r="C79" s="91">
        <v>0.53</v>
      </c>
      <c r="D79" s="83"/>
      <c r="F79" s="6"/>
    </row>
    <row r="80" spans="1:7">
      <c r="A80" s="68" t="s">
        <v>57</v>
      </c>
      <c r="B80" s="74"/>
      <c r="C80" s="75"/>
      <c r="D80" s="77"/>
      <c r="F80" s="6"/>
    </row>
    <row r="81" spans="1:6" ht="14.25">
      <c r="A81" t="s">
        <v>49</v>
      </c>
      <c r="B81" s="73">
        <v>0.12</v>
      </c>
      <c r="C81" s="73">
        <v>2.8000000000000001E-2</v>
      </c>
      <c r="D81" s="77">
        <f>B81*C81</f>
        <v>3.3600000000000001E-3</v>
      </c>
      <c r="E81" t="s">
        <v>50</v>
      </c>
      <c r="F81" s="6" t="b">
        <f>SUM(C81:C86)=100%</f>
        <v>1</v>
      </c>
    </row>
    <row r="82" spans="1:6" ht="14.25">
      <c r="A82" t="s">
        <v>51</v>
      </c>
      <c r="B82" s="73">
        <v>0.08</v>
      </c>
      <c r="C82" s="73">
        <v>0.2</v>
      </c>
      <c r="D82" s="77">
        <f t="shared" ref="D82:D92" si="3">B82*C82</f>
        <v>1.6E-2</v>
      </c>
      <c r="E82" s="77">
        <f>SUM(D81:D86)</f>
        <v>0.38546799999999998</v>
      </c>
      <c r="F82" s="66">
        <f>SUM(C81:C86)</f>
        <v>1</v>
      </c>
    </row>
    <row r="83" spans="1:6" ht="14.25">
      <c r="A83" t="s">
        <v>52</v>
      </c>
      <c r="B83" s="73">
        <v>0.3</v>
      </c>
      <c r="C83" s="73">
        <v>0.32800000000000001</v>
      </c>
      <c r="D83" s="77">
        <f t="shared" si="3"/>
        <v>9.8400000000000001E-2</v>
      </c>
      <c r="F83" s="6"/>
    </row>
    <row r="84" spans="1:6" ht="14.25">
      <c r="A84" t="s">
        <v>53</v>
      </c>
      <c r="B84" s="73">
        <v>7.0000000000000007E-2</v>
      </c>
      <c r="C84" s="73">
        <v>6.6000000000000003E-2</v>
      </c>
      <c r="D84" s="77">
        <f t="shared" si="3"/>
        <v>4.6200000000000008E-3</v>
      </c>
      <c r="F84" s="6"/>
    </row>
    <row r="85" spans="1:6" ht="14.25">
      <c r="A85" t="s">
        <v>54</v>
      </c>
      <c r="B85" s="73">
        <v>0.69599999999999995</v>
      </c>
      <c r="C85" s="73">
        <v>0.378</v>
      </c>
      <c r="D85" s="77">
        <f t="shared" si="3"/>
        <v>0.26308799999999999</v>
      </c>
      <c r="E85" s="77"/>
      <c r="F85" s="6"/>
    </row>
    <row r="86" spans="1:6" ht="14.25">
      <c r="A86" t="s">
        <v>55</v>
      </c>
      <c r="B86" s="73">
        <v>0.20599999999999999</v>
      </c>
      <c r="C86" s="73">
        <v>0</v>
      </c>
      <c r="D86" s="77">
        <f t="shared" si="3"/>
        <v>0</v>
      </c>
      <c r="F86" s="6"/>
    </row>
    <row r="87" spans="1:6">
      <c r="A87" s="90" t="s">
        <v>56</v>
      </c>
      <c r="B87" s="91">
        <v>0.63200000000000001</v>
      </c>
      <c r="C87" s="91">
        <v>0.52100000000000002</v>
      </c>
      <c r="D87" s="83"/>
      <c r="F87" s="6"/>
    </row>
    <row r="88" spans="1:6">
      <c r="A88" s="68" t="s">
        <v>58</v>
      </c>
      <c r="B88" s="74"/>
      <c r="C88" s="74"/>
      <c r="D88" s="77"/>
      <c r="F88" s="6"/>
    </row>
    <row r="89" spans="1:6" ht="14.25">
      <c r="A89" t="s">
        <v>52</v>
      </c>
      <c r="B89" s="73">
        <v>0.66700000000000004</v>
      </c>
      <c r="C89" s="73">
        <v>0.28599999999999998</v>
      </c>
      <c r="D89" s="77">
        <f t="shared" si="3"/>
        <v>0.19076199999999999</v>
      </c>
      <c r="E89" t="s">
        <v>50</v>
      </c>
      <c r="F89" s="6" t="b">
        <f>SUM(C89:C92)=100%</f>
        <v>1</v>
      </c>
    </row>
    <row r="90" spans="1:6" ht="14.25">
      <c r="A90" t="s">
        <v>53</v>
      </c>
      <c r="B90" s="73">
        <v>0.26900000000000002</v>
      </c>
      <c r="C90" s="73">
        <v>7.0000000000000001E-3</v>
      </c>
      <c r="D90" s="77">
        <f t="shared" si="3"/>
        <v>1.8830000000000001E-3</v>
      </c>
      <c r="E90" s="77">
        <f>SUM(D89:D92)</f>
        <v>0.79577900000000001</v>
      </c>
      <c r="F90" s="66">
        <f>SUM(C89:C92)</f>
        <v>1</v>
      </c>
    </row>
    <row r="91" spans="1:6" ht="14.25">
      <c r="A91" t="s">
        <v>54</v>
      </c>
      <c r="B91" s="73">
        <v>0.86199999999999999</v>
      </c>
      <c r="C91" s="73">
        <v>0.67100000000000004</v>
      </c>
      <c r="D91" s="77">
        <f t="shared" si="3"/>
        <v>0.57840200000000008</v>
      </c>
    </row>
    <row r="92" spans="1:6" ht="14.25">
      <c r="A92" t="s">
        <v>55</v>
      </c>
      <c r="B92" s="73">
        <v>0.68700000000000006</v>
      </c>
      <c r="C92" s="73">
        <v>3.5999999999999997E-2</v>
      </c>
      <c r="D92" s="77">
        <f t="shared" si="3"/>
        <v>2.4732000000000001E-2</v>
      </c>
    </row>
    <row r="93" spans="1:6">
      <c r="A93" s="90" t="s">
        <v>56</v>
      </c>
      <c r="B93" s="91">
        <v>0.872</v>
      </c>
      <c r="C93" s="91">
        <v>0.623</v>
      </c>
      <c r="D93" s="83"/>
      <c r="E93" s="7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3183-7A90-4BFD-9F2D-3103B8991AC7}">
  <dimension ref="A1:N8"/>
  <sheetViews>
    <sheetView workbookViewId="0">
      <selection activeCell="B2" sqref="B2"/>
    </sheetView>
  </sheetViews>
  <sheetFormatPr defaultRowHeight="14.25"/>
  <cols>
    <col min="1" max="1" width="27.875" customWidth="1"/>
    <col min="2" max="4" width="13.375" customWidth="1"/>
    <col min="5" max="5" width="30.125" customWidth="1"/>
    <col min="6" max="7" width="13.375" customWidth="1"/>
  </cols>
  <sheetData>
    <row r="1" spans="1:14" ht="30">
      <c r="A1" s="27" t="s">
        <v>99</v>
      </c>
      <c r="B1" s="28" t="s">
        <v>1</v>
      </c>
      <c r="C1" s="29" t="s">
        <v>2</v>
      </c>
      <c r="D1" s="30" t="s">
        <v>3</v>
      </c>
      <c r="E1" s="30" t="s">
        <v>4</v>
      </c>
      <c r="F1" s="29" t="s">
        <v>5</v>
      </c>
      <c r="G1" s="30" t="s">
        <v>6</v>
      </c>
      <c r="H1" s="30" t="s">
        <v>7</v>
      </c>
      <c r="I1" s="5" t="s">
        <v>8</v>
      </c>
    </row>
    <row r="2" spans="1:14" ht="15">
      <c r="A2" s="4" t="s">
        <v>1</v>
      </c>
      <c r="B2" s="94">
        <f>1-'FinalTransition-Control'!C2-'FinalTransition-Control'!G2-'FinalTransition-Control'!F2-'FinalTransition-Control'!H2</f>
        <v>0.83420424000000004</v>
      </c>
      <c r="C2" s="55">
        <f>'FinalTransition-Control'!B12</f>
        <v>5.8837600000000009E-3</v>
      </c>
      <c r="D2" s="9">
        <v>0</v>
      </c>
      <c r="E2" s="9">
        <v>0</v>
      </c>
      <c r="F2" s="11">
        <f>'FinalTransition-Control'!B13</f>
        <v>0.15</v>
      </c>
      <c r="G2" s="107">
        <f>'FinalTransition-Control'!B14</f>
        <v>4.6119999999999998E-3</v>
      </c>
      <c r="H2" s="56">
        <f>'FinalTransition-Control'!B15</f>
        <v>5.3E-3</v>
      </c>
      <c r="I2" s="33" t="b">
        <f>SUM(B2:H2)=1</f>
        <v>1</v>
      </c>
      <c r="J2" s="17" t="s">
        <v>9</v>
      </c>
    </row>
    <row r="3" spans="1:14" ht="15">
      <c r="A3" s="7" t="s">
        <v>2</v>
      </c>
      <c r="B3" s="10">
        <v>0</v>
      </c>
      <c r="C3" s="95">
        <v>0</v>
      </c>
      <c r="D3" s="87">
        <f>1-'FinalTransition-Control'!E3</f>
        <v>0.55689499999999992</v>
      </c>
      <c r="E3" s="21">
        <f>'FinalTransition-Control'!D34</f>
        <v>0.459233</v>
      </c>
      <c r="F3" s="10">
        <v>0</v>
      </c>
      <c r="G3" s="106">
        <f>'FinalTransition-Control'!D35</f>
        <v>0</v>
      </c>
      <c r="H3" s="10">
        <v>0</v>
      </c>
      <c r="I3" s="33" t="b">
        <f t="shared" ref="I3:I8" si="0">SUM(B3:H3)=1</f>
        <v>0</v>
      </c>
      <c r="J3" s="8"/>
      <c r="K3" s="8"/>
      <c r="L3" s="8"/>
      <c r="M3" s="8"/>
      <c r="N3" s="8"/>
    </row>
    <row r="4" spans="1:14" ht="15">
      <c r="A4" s="7" t="s">
        <v>3</v>
      </c>
      <c r="B4" s="10">
        <v>0</v>
      </c>
      <c r="C4" s="10">
        <v>0</v>
      </c>
      <c r="D4" s="89">
        <f>'FinalTransition-Control'!D60</f>
        <v>0.52954499999999993</v>
      </c>
      <c r="E4" s="10">
        <v>0</v>
      </c>
      <c r="F4" s="10">
        <v>0</v>
      </c>
      <c r="G4" s="89">
        <f>'FinalTransition-Control'!D61</f>
        <v>0.47045500000000001</v>
      </c>
      <c r="H4" s="10">
        <v>0</v>
      </c>
      <c r="I4" s="33" t="b">
        <f t="shared" si="0"/>
        <v>1</v>
      </c>
      <c r="J4" s="22"/>
      <c r="K4" s="8"/>
      <c r="L4" s="8"/>
      <c r="M4" s="8"/>
      <c r="N4" s="8"/>
    </row>
    <row r="5" spans="1:14" ht="15">
      <c r="A5" s="7" t="s">
        <v>4</v>
      </c>
      <c r="B5" s="10">
        <v>0</v>
      </c>
      <c r="C5" s="57">
        <f>'FinalTransition-Control'!D51</f>
        <v>0</v>
      </c>
      <c r="D5" s="10">
        <v>0</v>
      </c>
      <c r="E5" s="93">
        <f>'FinalTransition-Control'!D49</f>
        <v>0.67494389999999993</v>
      </c>
      <c r="F5" s="10">
        <v>0</v>
      </c>
      <c r="G5" s="58">
        <f>'FinalTransition-Control'!D50</f>
        <v>0.32505609999999996</v>
      </c>
      <c r="H5" s="10">
        <v>0</v>
      </c>
      <c r="I5" s="33" t="b">
        <f t="shared" si="0"/>
        <v>1</v>
      </c>
      <c r="J5" s="22" t="s">
        <v>10</v>
      </c>
      <c r="K5" s="8"/>
      <c r="L5" s="8"/>
      <c r="M5" s="8"/>
      <c r="N5" s="8"/>
    </row>
    <row r="6" spans="1:14" ht="15">
      <c r="A6" s="12" t="s">
        <v>5</v>
      </c>
      <c r="B6" s="34">
        <v>1</v>
      </c>
      <c r="C6" s="13">
        <v>0</v>
      </c>
      <c r="D6" s="13">
        <v>0</v>
      </c>
      <c r="E6" s="13">
        <v>0</v>
      </c>
      <c r="F6" s="88">
        <v>0</v>
      </c>
      <c r="G6" s="13">
        <v>0</v>
      </c>
      <c r="H6" s="13">
        <v>0</v>
      </c>
      <c r="I6" s="33" t="b">
        <f t="shared" si="0"/>
        <v>1</v>
      </c>
      <c r="J6" s="14"/>
      <c r="K6" s="14"/>
      <c r="L6" s="14"/>
      <c r="M6" s="14"/>
      <c r="N6" s="14"/>
    </row>
    <row r="7" spans="1:14" ht="15">
      <c r="A7" s="12" t="s">
        <v>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34">
        <v>1</v>
      </c>
      <c r="H7" s="13">
        <v>0</v>
      </c>
      <c r="I7" s="33" t="b">
        <f t="shared" si="0"/>
        <v>1</v>
      </c>
      <c r="J7" s="14"/>
      <c r="K7" s="14"/>
      <c r="L7" s="14"/>
      <c r="M7" s="14"/>
      <c r="N7" s="14"/>
    </row>
    <row r="8" spans="1:14" ht="15">
      <c r="A8" s="12" t="s">
        <v>7</v>
      </c>
      <c r="B8" s="16">
        <v>0</v>
      </c>
      <c r="C8" s="16">
        <v>0</v>
      </c>
      <c r="D8" s="13">
        <v>0</v>
      </c>
      <c r="E8" s="13">
        <v>0</v>
      </c>
      <c r="F8" s="13">
        <v>0</v>
      </c>
      <c r="G8" s="13">
        <v>0</v>
      </c>
      <c r="H8" s="34">
        <v>1</v>
      </c>
      <c r="I8" s="33" t="b">
        <f t="shared" si="0"/>
        <v>1</v>
      </c>
      <c r="J8" s="18" t="s">
        <v>11</v>
      </c>
      <c r="K8" s="15"/>
      <c r="L8" s="15"/>
      <c r="M8" s="15"/>
      <c r="N8" s="1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A26B-A18B-4AC7-8D2C-FE7D9F7C1A31}">
  <dimension ref="A1:I103"/>
  <sheetViews>
    <sheetView topLeftCell="A40" zoomScale="113" workbookViewId="0">
      <selection activeCell="B9" sqref="B9"/>
    </sheetView>
  </sheetViews>
  <sheetFormatPr defaultRowHeight="14.25"/>
  <cols>
    <col min="1" max="1" width="8.75" style="3"/>
    <col min="2" max="2" width="20.75" style="59" customWidth="1"/>
    <col min="3" max="3" width="30.25" style="53" customWidth="1"/>
    <col min="7" max="7" width="8.125" customWidth="1"/>
    <col min="8" max="8" width="8.5" customWidth="1"/>
    <col min="9" max="9" width="11.375" customWidth="1"/>
  </cols>
  <sheetData>
    <row r="1" spans="1:9" s="99" customFormat="1" ht="57">
      <c r="A1" s="96" t="s">
        <v>59</v>
      </c>
      <c r="B1" s="97" t="s">
        <v>86</v>
      </c>
      <c r="C1" s="98" t="s">
        <v>60</v>
      </c>
      <c r="G1" s="99" t="s">
        <v>87</v>
      </c>
      <c r="H1" s="99" t="s">
        <v>88</v>
      </c>
      <c r="I1" s="99" t="s">
        <v>89</v>
      </c>
    </row>
    <row r="2" spans="1:9">
      <c r="A2" s="3">
        <v>18</v>
      </c>
      <c r="B2" s="59">
        <v>7.5900000000000002E-4</v>
      </c>
      <c r="C2" s="53">
        <f>'FinalTransition-Control'!G2</f>
        <v>4.6119999999999998E-3</v>
      </c>
      <c r="D2" t="s">
        <v>61</v>
      </c>
      <c r="G2" s="81">
        <v>1.1000000000000001E-3</v>
      </c>
      <c r="H2" s="81">
        <v>4.1800000000000002E-4</v>
      </c>
      <c r="I2" s="81">
        <f>AVERAGE(G2:H2)</f>
        <v>7.5900000000000002E-4</v>
      </c>
    </row>
    <row r="3" spans="1:9">
      <c r="A3" s="3">
        <v>19</v>
      </c>
      <c r="B3" s="59">
        <v>8.6550000000000006E-4</v>
      </c>
      <c r="C3" s="53">
        <f>C2+(B3-B2)</f>
        <v>4.7184999999999996E-3</v>
      </c>
      <c r="G3" s="81">
        <v>1.2700000000000001E-3</v>
      </c>
      <c r="H3" s="81">
        <v>4.6099999999999998E-4</v>
      </c>
      <c r="I3" s="81">
        <f>AVERAGE(G3:H3)</f>
        <v>8.6550000000000006E-4</v>
      </c>
    </row>
    <row r="4" spans="1:9">
      <c r="A4" s="3">
        <v>20</v>
      </c>
      <c r="B4" s="59">
        <v>9.4000000000000008E-4</v>
      </c>
      <c r="C4" s="53">
        <f t="shared" ref="C4:C67" si="0">C3+(B4-B3)</f>
        <v>4.7929999999999995E-3</v>
      </c>
      <c r="G4" s="81">
        <v>1.3730000000000001E-3</v>
      </c>
      <c r="H4" s="81">
        <v>5.0699999999999996E-4</v>
      </c>
      <c r="I4" s="81">
        <f>AVERAGE(G4:H4)</f>
        <v>9.4000000000000008E-4</v>
      </c>
    </row>
    <row r="5" spans="1:9">
      <c r="A5" s="3">
        <v>21</v>
      </c>
      <c r="B5" s="59">
        <v>1.0219999999999999E-3</v>
      </c>
      <c r="C5" s="53">
        <f t="shared" si="0"/>
        <v>4.8749999999999991E-3</v>
      </c>
      <c r="G5" s="81">
        <v>1.488E-3</v>
      </c>
      <c r="H5" s="81">
        <v>5.5599999999999996E-4</v>
      </c>
      <c r="I5" s="81">
        <f t="shared" ref="I5:I66" si="1">AVERAGE(G5:H5)</f>
        <v>1.0219999999999999E-3</v>
      </c>
    </row>
    <row r="6" spans="1:9">
      <c r="A6" s="3">
        <v>22</v>
      </c>
      <c r="B6" s="59">
        <v>1.1075E-3</v>
      </c>
      <c r="C6" s="53">
        <f t="shared" si="0"/>
        <v>4.9604999999999996E-3</v>
      </c>
      <c r="G6" s="81">
        <v>1.6050000000000001E-3</v>
      </c>
      <c r="H6" s="81">
        <v>6.0999999999999997E-4</v>
      </c>
      <c r="I6" s="81">
        <f>AVERAGE(G6:H6)</f>
        <v>1.1075E-3</v>
      </c>
    </row>
    <row r="7" spans="1:9">
      <c r="A7" s="3">
        <v>23</v>
      </c>
      <c r="B7" s="59">
        <v>1.1900000000000001E-3</v>
      </c>
      <c r="C7" s="53">
        <f t="shared" si="0"/>
        <v>5.0429999999999997E-3</v>
      </c>
      <c r="G7" s="81">
        <v>1.714E-3</v>
      </c>
      <c r="H7" s="81">
        <v>6.6600000000000003E-4</v>
      </c>
      <c r="I7" s="81">
        <f t="shared" si="1"/>
        <v>1.1900000000000001E-3</v>
      </c>
    </row>
    <row r="8" spans="1:9">
      <c r="A8" s="3">
        <v>24</v>
      </c>
      <c r="B8" s="59">
        <v>1.2785000000000001E-3</v>
      </c>
      <c r="C8" s="53">
        <f t="shared" si="0"/>
        <v>5.1314999999999998E-3</v>
      </c>
      <c r="G8" s="81">
        <v>1.835E-3</v>
      </c>
      <c r="H8" s="81">
        <v>7.2199999999999999E-4</v>
      </c>
      <c r="I8" s="81">
        <f t="shared" si="1"/>
        <v>1.2785000000000001E-3</v>
      </c>
    </row>
    <row r="9" spans="1:9">
      <c r="A9" s="3">
        <v>25</v>
      </c>
      <c r="B9" s="59">
        <v>1.369E-3</v>
      </c>
      <c r="C9" s="53">
        <f t="shared" si="0"/>
        <v>5.2219999999999992E-3</v>
      </c>
      <c r="G9" s="81">
        <v>1.9629999999999999E-3</v>
      </c>
      <c r="H9" s="81">
        <v>7.7499999999999997E-4</v>
      </c>
      <c r="I9" s="81">
        <f t="shared" si="1"/>
        <v>1.369E-3</v>
      </c>
    </row>
    <row r="10" spans="1:9">
      <c r="A10" s="3">
        <v>26</v>
      </c>
      <c r="B10" s="59">
        <v>1.4565000000000001E-3</v>
      </c>
      <c r="C10" s="53">
        <f t="shared" si="0"/>
        <v>5.3094999999999991E-3</v>
      </c>
      <c r="G10" s="81">
        <v>2.0820000000000001E-3</v>
      </c>
      <c r="H10" s="81">
        <v>8.3100000000000003E-4</v>
      </c>
      <c r="I10" s="81">
        <f t="shared" si="1"/>
        <v>1.4565000000000001E-3</v>
      </c>
    </row>
    <row r="11" spans="1:9">
      <c r="A11" s="3">
        <v>27</v>
      </c>
      <c r="B11" s="59">
        <v>1.5455E-3</v>
      </c>
      <c r="C11" s="53">
        <f t="shared" si="0"/>
        <v>5.3984999999999988E-3</v>
      </c>
      <c r="G11" s="81">
        <v>2.202E-3</v>
      </c>
      <c r="H11" s="81">
        <v>8.8900000000000003E-4</v>
      </c>
      <c r="I11" s="81">
        <f t="shared" si="1"/>
        <v>1.5455E-3</v>
      </c>
    </row>
    <row r="12" spans="1:9">
      <c r="A12" s="3">
        <v>28</v>
      </c>
      <c r="B12" s="59">
        <v>1.6410000000000001E-3</v>
      </c>
      <c r="C12" s="53">
        <f t="shared" si="0"/>
        <v>5.4939999999999989E-3</v>
      </c>
      <c r="G12" s="81">
        <v>2.33E-3</v>
      </c>
      <c r="H12" s="81">
        <v>9.5200000000000005E-4</v>
      </c>
      <c r="I12" s="81">
        <f t="shared" si="1"/>
        <v>1.6410000000000001E-3</v>
      </c>
    </row>
    <row r="13" spans="1:9">
      <c r="A13" s="3">
        <v>29</v>
      </c>
      <c r="B13" s="59">
        <v>1.7409999999999999E-3</v>
      </c>
      <c r="C13" s="53">
        <f t="shared" si="0"/>
        <v>5.5939999999999983E-3</v>
      </c>
      <c r="G13" s="81">
        <v>2.457E-3</v>
      </c>
      <c r="H13" s="81">
        <v>1.0250000000000001E-3</v>
      </c>
      <c r="I13" s="81">
        <f t="shared" si="1"/>
        <v>1.7409999999999999E-3</v>
      </c>
    </row>
    <row r="14" spans="1:9">
      <c r="A14" s="3">
        <v>30</v>
      </c>
      <c r="B14" s="59">
        <v>1.8389999999999999E-3</v>
      </c>
      <c r="C14" s="53">
        <f t="shared" si="0"/>
        <v>5.6919999999999983E-3</v>
      </c>
      <c r="G14" s="81">
        <v>2.5739999999999999E-3</v>
      </c>
      <c r="H14" s="81">
        <v>1.1039999999999999E-3</v>
      </c>
      <c r="I14" s="81">
        <f t="shared" si="1"/>
        <v>1.8389999999999999E-3</v>
      </c>
    </row>
    <row r="15" spans="1:9">
      <c r="A15" s="3">
        <v>31</v>
      </c>
      <c r="B15" s="59">
        <v>1.9375E-3</v>
      </c>
      <c r="C15" s="53">
        <f t="shared" si="0"/>
        <v>5.7904999999999988E-3</v>
      </c>
      <c r="G15" s="81">
        <v>2.6830000000000001E-3</v>
      </c>
      <c r="H15" s="81">
        <v>1.1919999999999999E-3</v>
      </c>
      <c r="I15" s="81">
        <f t="shared" si="1"/>
        <v>1.9375E-3</v>
      </c>
    </row>
    <row r="16" spans="1:9">
      <c r="A16" s="3">
        <v>32</v>
      </c>
      <c r="B16" s="59">
        <v>2.0379999999999999E-3</v>
      </c>
      <c r="C16" s="53">
        <f t="shared" si="0"/>
        <v>5.8909999999999987E-3</v>
      </c>
      <c r="G16" s="81">
        <v>2.787E-3</v>
      </c>
      <c r="H16" s="81">
        <v>1.289E-3</v>
      </c>
      <c r="I16" s="81">
        <f t="shared" si="1"/>
        <v>2.0379999999999999E-3</v>
      </c>
    </row>
    <row r="17" spans="1:9">
      <c r="A17" s="3">
        <v>33</v>
      </c>
      <c r="B17" s="59">
        <v>2.1319999999999998E-3</v>
      </c>
      <c r="C17" s="53">
        <f t="shared" si="0"/>
        <v>5.984999999999999E-3</v>
      </c>
      <c r="G17" s="81">
        <v>2.8809999999999999E-3</v>
      </c>
      <c r="H17" s="81">
        <v>1.3829999999999999E-3</v>
      </c>
      <c r="I17" s="81">
        <f t="shared" si="1"/>
        <v>2.1319999999999998E-3</v>
      </c>
    </row>
    <row r="18" spans="1:9">
      <c r="A18" s="3">
        <v>34</v>
      </c>
      <c r="B18" s="59">
        <v>2.2195000000000001E-3</v>
      </c>
      <c r="C18" s="53">
        <f t="shared" si="0"/>
        <v>6.0724999999999998E-3</v>
      </c>
      <c r="G18" s="81">
        <v>2.9740000000000001E-3</v>
      </c>
      <c r="H18" s="81">
        <v>1.4649999999999999E-3</v>
      </c>
      <c r="I18" s="81">
        <f t="shared" si="1"/>
        <v>2.2195000000000001E-3</v>
      </c>
    </row>
    <row r="19" spans="1:9">
      <c r="A19" s="3">
        <v>35</v>
      </c>
      <c r="B19" s="59">
        <v>2.3089999999999999E-3</v>
      </c>
      <c r="C19" s="53">
        <f t="shared" si="0"/>
        <v>6.1619999999999991E-3</v>
      </c>
      <c r="G19" s="81">
        <v>3.0739999999999999E-3</v>
      </c>
      <c r="H19" s="81">
        <v>1.544E-3</v>
      </c>
      <c r="I19" s="81">
        <f t="shared" si="1"/>
        <v>2.3089999999999999E-3</v>
      </c>
    </row>
    <row r="20" spans="1:9">
      <c r="A20" s="3">
        <v>36</v>
      </c>
      <c r="B20" s="59">
        <v>2.4004999999999999E-3</v>
      </c>
      <c r="C20" s="53">
        <f t="shared" si="0"/>
        <v>6.2534999999999986E-3</v>
      </c>
      <c r="G20" s="81">
        <v>3.1749999999999999E-3</v>
      </c>
      <c r="H20" s="81">
        <v>1.6260000000000001E-3</v>
      </c>
      <c r="I20" s="81">
        <f t="shared" si="1"/>
        <v>2.4004999999999999E-3</v>
      </c>
    </row>
    <row r="21" spans="1:9">
      <c r="A21" s="3">
        <v>37</v>
      </c>
      <c r="B21" s="59">
        <v>2.5070000000000001E-3</v>
      </c>
      <c r="C21" s="53">
        <f t="shared" si="0"/>
        <v>6.3599999999999993E-3</v>
      </c>
      <c r="G21" s="81">
        <v>3.2950000000000002E-3</v>
      </c>
      <c r="H21" s="81">
        <v>1.719E-3</v>
      </c>
      <c r="I21" s="81">
        <f t="shared" si="1"/>
        <v>2.5070000000000001E-3</v>
      </c>
    </row>
    <row r="22" spans="1:9">
      <c r="A22" s="3">
        <v>38</v>
      </c>
      <c r="B22" s="59">
        <v>2.6340000000000001E-3</v>
      </c>
      <c r="C22" s="53">
        <f t="shared" si="0"/>
        <v>6.4869999999999997E-3</v>
      </c>
      <c r="G22" s="81">
        <v>3.444E-3</v>
      </c>
      <c r="H22" s="81">
        <v>1.8240000000000001E-3</v>
      </c>
      <c r="I22" s="81">
        <f t="shared" si="1"/>
        <v>2.6340000000000001E-3</v>
      </c>
    </row>
    <row r="23" spans="1:9">
      <c r="A23" s="3">
        <v>39</v>
      </c>
      <c r="B23" s="59">
        <v>2.774E-3</v>
      </c>
      <c r="C23" s="53">
        <f t="shared" si="0"/>
        <v>6.6269999999999992E-3</v>
      </c>
      <c r="G23" s="81">
        <v>3.6080000000000001E-3</v>
      </c>
      <c r="H23" s="81">
        <v>1.9400000000000001E-3</v>
      </c>
      <c r="I23" s="81">
        <f t="shared" si="1"/>
        <v>2.774E-3</v>
      </c>
    </row>
    <row r="24" spans="1:9">
      <c r="A24" s="3">
        <v>40</v>
      </c>
      <c r="B24" s="59">
        <v>2.9230000000000003E-3</v>
      </c>
      <c r="C24" s="53">
        <f t="shared" si="0"/>
        <v>6.775999999999999E-3</v>
      </c>
      <c r="G24" s="81">
        <v>3.7799999999999999E-3</v>
      </c>
      <c r="H24" s="81">
        <v>2.0660000000000001E-3</v>
      </c>
      <c r="I24" s="81">
        <f t="shared" si="1"/>
        <v>2.9230000000000003E-3</v>
      </c>
    </row>
    <row r="25" spans="1:9">
      <c r="A25" s="3">
        <v>41</v>
      </c>
      <c r="B25" s="59">
        <v>3.0799999999999998E-3</v>
      </c>
      <c r="C25" s="53">
        <f t="shared" si="0"/>
        <v>6.9329999999999982E-3</v>
      </c>
      <c r="G25" s="81">
        <v>3.9579999999999997E-3</v>
      </c>
      <c r="H25" s="81">
        <v>2.202E-3</v>
      </c>
      <c r="I25" s="81">
        <f t="shared" si="1"/>
        <v>3.0799999999999998E-3</v>
      </c>
    </row>
    <row r="26" spans="1:9">
      <c r="A26" s="3">
        <v>42</v>
      </c>
      <c r="B26" s="59">
        <v>3.2475E-3</v>
      </c>
      <c r="C26" s="53">
        <f t="shared" si="0"/>
        <v>7.1004999999999983E-3</v>
      </c>
      <c r="G26" s="81">
        <v>4.1440000000000001E-3</v>
      </c>
      <c r="H26" s="81">
        <v>2.3509999999999998E-3</v>
      </c>
      <c r="I26" s="81">
        <f t="shared" si="1"/>
        <v>3.2475E-3</v>
      </c>
    </row>
    <row r="27" spans="1:9">
      <c r="A27" s="3" t="s">
        <v>62</v>
      </c>
      <c r="B27" s="59">
        <v>3.4094999999999998E-3</v>
      </c>
      <c r="C27" s="53">
        <f t="shared" si="0"/>
        <v>7.2624999999999981E-3</v>
      </c>
      <c r="G27" s="81">
        <v>4.3369999999999997E-3</v>
      </c>
      <c r="H27" s="81">
        <v>2.4819999999999998E-3</v>
      </c>
      <c r="I27" s="81">
        <f t="shared" si="1"/>
        <v>3.4094999999999998E-3</v>
      </c>
    </row>
    <row r="28" spans="1:9">
      <c r="A28" s="3">
        <v>44</v>
      </c>
      <c r="B28" s="59">
        <v>3.581E-3</v>
      </c>
      <c r="C28" s="53">
        <f t="shared" si="0"/>
        <v>7.4339999999999979E-3</v>
      </c>
      <c r="G28" s="81">
        <v>4.5399999999999998E-3</v>
      </c>
      <c r="H28" s="81">
        <v>2.6220000000000002E-3</v>
      </c>
      <c r="I28" s="81">
        <f t="shared" si="1"/>
        <v>3.581E-3</v>
      </c>
    </row>
    <row r="29" spans="1:9">
      <c r="A29" s="3">
        <v>45</v>
      </c>
      <c r="B29" s="59">
        <v>3.7814999999999997E-3</v>
      </c>
      <c r="C29" s="53">
        <f t="shared" si="0"/>
        <v>7.6344999999999972E-3</v>
      </c>
      <c r="G29" s="81">
        <v>4.7739999999999996E-3</v>
      </c>
      <c r="H29" s="81">
        <v>2.7889999999999998E-3</v>
      </c>
      <c r="I29" s="81">
        <f t="shared" si="1"/>
        <v>3.7814999999999997E-3</v>
      </c>
    </row>
    <row r="30" spans="1:9">
      <c r="A30" s="3">
        <v>46</v>
      </c>
      <c r="B30" s="59">
        <v>4.0289999999999996E-3</v>
      </c>
      <c r="C30" s="53">
        <f t="shared" si="0"/>
        <v>7.8819999999999966E-3</v>
      </c>
      <c r="G30" s="81">
        <v>5.0639999999999999E-3</v>
      </c>
      <c r="H30" s="81">
        <v>2.9940000000000001E-3</v>
      </c>
      <c r="I30" s="81">
        <f t="shared" si="1"/>
        <v>4.0289999999999996E-3</v>
      </c>
    </row>
    <row r="31" spans="1:9">
      <c r="A31" s="3">
        <v>47</v>
      </c>
      <c r="B31" s="59">
        <v>4.3090000000000003E-3</v>
      </c>
      <c r="C31" s="53">
        <f t="shared" si="0"/>
        <v>8.1619999999999974E-3</v>
      </c>
      <c r="G31" s="81">
        <v>5.3990000000000002E-3</v>
      </c>
      <c r="H31" s="81">
        <v>3.2190000000000001E-3</v>
      </c>
      <c r="I31" s="81">
        <f t="shared" si="1"/>
        <v>4.3090000000000003E-3</v>
      </c>
    </row>
    <row r="32" spans="1:9">
      <c r="A32" s="3">
        <v>48</v>
      </c>
      <c r="B32" s="59">
        <v>4.6315000000000002E-3</v>
      </c>
      <c r="C32" s="53">
        <f t="shared" si="0"/>
        <v>8.4844999999999973E-3</v>
      </c>
      <c r="G32" s="81">
        <v>5.7959999999999999E-3</v>
      </c>
      <c r="H32" s="81">
        <v>3.467E-3</v>
      </c>
      <c r="I32" s="81">
        <f t="shared" si="1"/>
        <v>4.6315000000000002E-3</v>
      </c>
    </row>
    <row r="33" spans="1:9">
      <c r="A33" s="3">
        <v>49</v>
      </c>
      <c r="B33" s="59">
        <v>4.9715000000000002E-3</v>
      </c>
      <c r="C33" s="53">
        <f t="shared" si="0"/>
        <v>8.8244999999999973E-3</v>
      </c>
      <c r="G33" s="81">
        <v>6.2139999999999999E-3</v>
      </c>
      <c r="H33" s="81">
        <v>3.7290000000000001E-3</v>
      </c>
      <c r="I33" s="81">
        <f t="shared" si="1"/>
        <v>4.9715000000000002E-3</v>
      </c>
    </row>
    <row r="34" spans="1:9">
      <c r="A34" s="3">
        <v>50</v>
      </c>
      <c r="B34" s="59">
        <v>5.3410000000000003E-3</v>
      </c>
      <c r="C34" s="53">
        <f t="shared" si="0"/>
        <v>9.1939999999999973E-3</v>
      </c>
      <c r="G34" s="81">
        <v>6.6709999999999998E-3</v>
      </c>
      <c r="H34" s="81">
        <v>4.0109999999999998E-3</v>
      </c>
      <c r="I34" s="81">
        <f t="shared" si="1"/>
        <v>5.3410000000000003E-3</v>
      </c>
    </row>
    <row r="35" spans="1:9">
      <c r="A35" s="3">
        <v>51</v>
      </c>
      <c r="B35" s="59">
        <v>5.7365000000000003E-3</v>
      </c>
      <c r="C35" s="53">
        <f t="shared" si="0"/>
        <v>9.5894999999999973E-3</v>
      </c>
      <c r="G35" s="81">
        <v>7.1669999999999998E-3</v>
      </c>
      <c r="H35" s="81">
        <v>4.3059999999999999E-3</v>
      </c>
      <c r="I35" s="81">
        <f t="shared" si="1"/>
        <v>5.7365000000000003E-3</v>
      </c>
    </row>
    <row r="36" spans="1:9">
      <c r="A36" s="3">
        <v>52</v>
      </c>
      <c r="B36" s="59">
        <v>6.1849999999999995E-3</v>
      </c>
      <c r="C36" s="53">
        <f t="shared" si="0"/>
        <v>1.0037999999999997E-2</v>
      </c>
      <c r="G36" s="81">
        <v>7.7359999999999998E-3</v>
      </c>
      <c r="H36" s="81">
        <v>4.6340000000000001E-3</v>
      </c>
      <c r="I36" s="81">
        <f t="shared" si="1"/>
        <v>6.1849999999999995E-3</v>
      </c>
    </row>
    <row r="37" spans="1:9">
      <c r="A37" s="3">
        <v>53</v>
      </c>
      <c r="B37" s="59">
        <v>6.6660000000000001E-3</v>
      </c>
      <c r="C37" s="53">
        <f t="shared" si="0"/>
        <v>1.0518999999999997E-2</v>
      </c>
      <c r="G37" s="81">
        <v>8.3510000000000008E-3</v>
      </c>
      <c r="H37" s="81">
        <v>4.9810000000000002E-3</v>
      </c>
      <c r="I37" s="81">
        <f t="shared" si="1"/>
        <v>6.6660000000000001E-3</v>
      </c>
    </row>
    <row r="38" spans="1:9">
      <c r="A38" s="3">
        <v>54</v>
      </c>
      <c r="B38" s="59">
        <v>7.2024999999999997E-3</v>
      </c>
      <c r="C38" s="53">
        <f t="shared" si="0"/>
        <v>1.1055499999999996E-2</v>
      </c>
      <c r="G38" s="81">
        <v>9.0349999999999996E-3</v>
      </c>
      <c r="H38" s="81">
        <v>5.3699999999999998E-3</v>
      </c>
      <c r="I38" s="81">
        <f t="shared" si="1"/>
        <v>7.2024999999999997E-3</v>
      </c>
    </row>
    <row r="39" spans="1:9">
      <c r="A39" s="3">
        <v>55</v>
      </c>
      <c r="B39" s="59">
        <v>7.8005000000000001E-3</v>
      </c>
      <c r="C39" s="53">
        <f t="shared" si="0"/>
        <v>1.1653499999999997E-2</v>
      </c>
      <c r="G39" s="81">
        <v>9.7699999999999992E-3</v>
      </c>
      <c r="H39" s="81">
        <v>5.8310000000000002E-3</v>
      </c>
      <c r="I39" s="81">
        <f t="shared" si="1"/>
        <v>7.8005000000000001E-3</v>
      </c>
    </row>
    <row r="40" spans="1:9">
      <c r="A40" s="3">
        <v>56</v>
      </c>
      <c r="B40" s="59">
        <v>8.4464999999999991E-3</v>
      </c>
      <c r="C40" s="53">
        <f t="shared" si="0"/>
        <v>1.2299499999999996E-2</v>
      </c>
      <c r="G40" s="81">
        <v>1.0567E-2</v>
      </c>
      <c r="H40" s="81">
        <v>6.326E-3</v>
      </c>
      <c r="I40" s="81">
        <f t="shared" si="1"/>
        <v>8.4464999999999991E-3</v>
      </c>
    </row>
    <row r="41" spans="1:9">
      <c r="A41" s="3">
        <v>57</v>
      </c>
      <c r="B41" s="59">
        <v>9.1175000000000006E-3</v>
      </c>
      <c r="C41" s="53">
        <f t="shared" si="0"/>
        <v>1.2970499999999998E-2</v>
      </c>
      <c r="G41" s="81">
        <v>1.1398E-2</v>
      </c>
      <c r="H41" s="81">
        <v>6.8370000000000002E-3</v>
      </c>
      <c r="I41" s="81">
        <f t="shared" si="1"/>
        <v>9.1175000000000006E-3</v>
      </c>
    </row>
    <row r="42" spans="1:9">
      <c r="A42" s="3">
        <v>58</v>
      </c>
      <c r="B42" s="59">
        <v>9.8449999999999996E-3</v>
      </c>
      <c r="C42" s="53">
        <f t="shared" si="0"/>
        <v>1.3697999999999997E-2</v>
      </c>
      <c r="G42" s="81">
        <v>1.2291E-2</v>
      </c>
      <c r="H42" s="81">
        <v>7.3990000000000002E-3</v>
      </c>
      <c r="I42" s="81">
        <f t="shared" si="1"/>
        <v>9.8449999999999996E-3</v>
      </c>
    </row>
    <row r="43" spans="1:9">
      <c r="A43" s="3">
        <v>59</v>
      </c>
      <c r="B43" s="59">
        <v>1.0628499999999999E-2</v>
      </c>
      <c r="C43" s="53">
        <f t="shared" si="0"/>
        <v>1.4481499999999996E-2</v>
      </c>
      <c r="G43" s="81">
        <v>1.3224E-2</v>
      </c>
      <c r="H43" s="81">
        <v>8.0330000000000002E-3</v>
      </c>
      <c r="I43" s="81">
        <f t="shared" si="1"/>
        <v>1.0628499999999999E-2</v>
      </c>
    </row>
    <row r="44" spans="1:9">
      <c r="A44" s="3">
        <v>60</v>
      </c>
      <c r="B44" s="59">
        <v>1.1477000000000001E-2</v>
      </c>
      <c r="C44" s="53">
        <f t="shared" si="0"/>
        <v>1.5329999999999998E-2</v>
      </c>
      <c r="G44" s="81">
        <v>1.4267E-2</v>
      </c>
      <c r="H44" s="81">
        <v>8.6870000000000003E-3</v>
      </c>
      <c r="I44" s="81">
        <f t="shared" si="1"/>
        <v>1.1477000000000001E-2</v>
      </c>
    </row>
    <row r="45" spans="1:9">
      <c r="A45" s="3">
        <v>61</v>
      </c>
      <c r="B45" s="59">
        <v>1.2382000000000001E-2</v>
      </c>
      <c r="C45" s="53">
        <f t="shared" si="0"/>
        <v>1.6234999999999999E-2</v>
      </c>
      <c r="G45" s="81">
        <v>1.5353E-2</v>
      </c>
      <c r="H45" s="81">
        <v>9.4109999999999992E-3</v>
      </c>
      <c r="I45" s="81">
        <f t="shared" si="1"/>
        <v>1.2382000000000001E-2</v>
      </c>
    </row>
    <row r="46" spans="1:9">
      <c r="A46" s="3">
        <v>62</v>
      </c>
      <c r="B46" s="59">
        <v>1.33115E-2</v>
      </c>
      <c r="C46" s="53">
        <f t="shared" si="0"/>
        <v>1.7164499999999999E-2</v>
      </c>
      <c r="G46" s="81">
        <v>1.6483999999999999E-2</v>
      </c>
      <c r="H46" s="81">
        <v>1.0139E-2</v>
      </c>
      <c r="I46" s="81">
        <f t="shared" si="1"/>
        <v>1.33115E-2</v>
      </c>
    </row>
    <row r="47" spans="1:9">
      <c r="A47" s="3">
        <v>63</v>
      </c>
      <c r="B47" s="59">
        <v>1.4232999999999999E-2</v>
      </c>
      <c r="C47" s="53">
        <f t="shared" si="0"/>
        <v>1.8085999999999998E-2</v>
      </c>
      <c r="G47" s="81">
        <v>1.7617000000000001E-2</v>
      </c>
      <c r="H47" s="81">
        <v>1.0848999999999999E-2</v>
      </c>
      <c r="I47" s="81">
        <f t="shared" si="1"/>
        <v>1.4232999999999999E-2</v>
      </c>
    </row>
    <row r="48" spans="1:9">
      <c r="A48" s="3">
        <v>64</v>
      </c>
      <c r="B48" s="59">
        <v>1.5154500000000001E-2</v>
      </c>
      <c r="C48" s="53">
        <f t="shared" si="0"/>
        <v>1.90075E-2</v>
      </c>
      <c r="G48" s="81">
        <v>1.8759000000000001E-2</v>
      </c>
      <c r="H48" s="81">
        <v>1.155E-2</v>
      </c>
      <c r="I48" s="81">
        <f t="shared" si="1"/>
        <v>1.5154500000000001E-2</v>
      </c>
    </row>
    <row r="49" spans="1:9">
      <c r="A49" s="3">
        <v>65</v>
      </c>
      <c r="B49" s="59">
        <v>1.6064999999999999E-2</v>
      </c>
      <c r="C49" s="53">
        <f t="shared" si="0"/>
        <v>1.9917999999999998E-2</v>
      </c>
      <c r="G49" s="81">
        <v>1.9914000000000001E-2</v>
      </c>
      <c r="H49" s="81">
        <v>1.2215999999999999E-2</v>
      </c>
      <c r="I49" s="81">
        <f t="shared" si="1"/>
        <v>1.6064999999999999E-2</v>
      </c>
    </row>
    <row r="50" spans="1:9">
      <c r="A50" s="3">
        <v>66</v>
      </c>
      <c r="B50" s="59">
        <v>1.7028000000000001E-2</v>
      </c>
      <c r="C50" s="53">
        <f t="shared" si="0"/>
        <v>2.0881E-2</v>
      </c>
      <c r="G50" s="81">
        <v>2.1104000000000001E-2</v>
      </c>
      <c r="H50" s="81">
        <v>1.2952E-2</v>
      </c>
      <c r="I50" s="81">
        <f t="shared" si="1"/>
        <v>1.7028000000000001E-2</v>
      </c>
    </row>
    <row r="51" spans="1:9">
      <c r="A51" s="3">
        <v>67</v>
      </c>
      <c r="B51" s="59">
        <v>1.81335E-2</v>
      </c>
      <c r="C51" s="53">
        <f t="shared" si="0"/>
        <v>2.1986499999999999E-2</v>
      </c>
      <c r="G51" s="81">
        <v>2.2422999999999998E-2</v>
      </c>
      <c r="H51" s="81">
        <v>1.3844E-2</v>
      </c>
      <c r="I51" s="81">
        <f t="shared" si="1"/>
        <v>1.81335E-2</v>
      </c>
    </row>
    <row r="52" spans="1:9">
      <c r="A52" s="3">
        <v>68</v>
      </c>
      <c r="B52" s="59">
        <v>1.9355000000000001E-2</v>
      </c>
      <c r="C52" s="53">
        <f t="shared" si="0"/>
        <v>2.3207999999999999E-2</v>
      </c>
      <c r="G52" s="81">
        <v>2.3847E-2</v>
      </c>
      <c r="H52" s="81">
        <v>1.4862999999999999E-2</v>
      </c>
      <c r="I52" s="81">
        <f t="shared" si="1"/>
        <v>1.9355000000000001E-2</v>
      </c>
    </row>
    <row r="53" spans="1:9">
      <c r="A53" s="3">
        <v>69</v>
      </c>
      <c r="B53" s="59">
        <v>2.0692500000000003E-2</v>
      </c>
      <c r="C53" s="53">
        <f t="shared" si="0"/>
        <v>2.4545500000000001E-2</v>
      </c>
      <c r="G53" s="81">
        <v>2.5357000000000001E-2</v>
      </c>
      <c r="H53" s="81">
        <v>1.6028000000000001E-2</v>
      </c>
      <c r="I53" s="81">
        <f t="shared" si="1"/>
        <v>2.0692500000000003E-2</v>
      </c>
    </row>
    <row r="54" spans="1:9">
      <c r="A54" s="3">
        <v>70</v>
      </c>
      <c r="B54" s="59">
        <v>2.2189500000000001E-2</v>
      </c>
      <c r="C54" s="53">
        <f t="shared" si="0"/>
        <v>2.60425E-2</v>
      </c>
      <c r="G54" s="81">
        <v>2.7050000000000001E-2</v>
      </c>
      <c r="H54" s="81">
        <v>1.7329000000000001E-2</v>
      </c>
      <c r="I54" s="81">
        <f t="shared" si="1"/>
        <v>2.2189500000000001E-2</v>
      </c>
    </row>
    <row r="55" spans="1:9">
      <c r="A55" s="3">
        <v>71</v>
      </c>
      <c r="B55" s="59">
        <v>2.3914499999999998E-2</v>
      </c>
      <c r="C55" s="53">
        <f t="shared" si="0"/>
        <v>2.7767499999999997E-2</v>
      </c>
      <c r="G55" s="81">
        <v>2.8969999999999999E-2</v>
      </c>
      <c r="H55" s="81">
        <v>1.8859000000000001E-2</v>
      </c>
      <c r="I55" s="81">
        <f t="shared" si="1"/>
        <v>2.3914499999999998E-2</v>
      </c>
    </row>
    <row r="56" spans="1:9">
      <c r="A56" s="3">
        <v>72</v>
      </c>
      <c r="B56" s="59">
        <v>2.5898499999999998E-2</v>
      </c>
      <c r="C56" s="53">
        <f t="shared" si="0"/>
        <v>2.9751499999999997E-2</v>
      </c>
      <c r="G56" s="81">
        <v>3.1188E-2</v>
      </c>
      <c r="H56" s="81">
        <v>2.0608999999999999E-2</v>
      </c>
      <c r="I56" s="81">
        <f t="shared" si="1"/>
        <v>2.5898499999999998E-2</v>
      </c>
    </row>
    <row r="57" spans="1:9">
      <c r="A57" s="3">
        <v>73</v>
      </c>
      <c r="B57" s="59">
        <v>2.8187E-2</v>
      </c>
      <c r="C57" s="53">
        <f t="shared" si="0"/>
        <v>3.2039999999999999E-2</v>
      </c>
      <c r="G57" s="81">
        <v>3.3753999999999999E-2</v>
      </c>
      <c r="H57" s="81">
        <v>2.2620000000000001E-2</v>
      </c>
      <c r="I57" s="81">
        <f t="shared" si="1"/>
        <v>2.8187E-2</v>
      </c>
    </row>
    <row r="58" spans="1:9">
      <c r="A58" s="3">
        <v>74</v>
      </c>
      <c r="B58" s="59">
        <v>3.0852500000000001E-2</v>
      </c>
      <c r="C58" s="53">
        <f t="shared" si="0"/>
        <v>3.47055E-2</v>
      </c>
      <c r="G58" s="81">
        <v>3.6747000000000002E-2</v>
      </c>
      <c r="H58" s="81">
        <v>2.4958000000000001E-2</v>
      </c>
      <c r="I58" s="81">
        <f t="shared" si="1"/>
        <v>3.0852500000000001E-2</v>
      </c>
    </row>
    <row r="59" spans="1:9">
      <c r="A59" s="3">
        <v>75</v>
      </c>
      <c r="B59" s="59">
        <v>3.4234500000000001E-2</v>
      </c>
      <c r="C59" s="53">
        <f t="shared" si="0"/>
        <v>3.8087499999999996E-2</v>
      </c>
      <c r="G59" s="81">
        <v>4.0563000000000002E-2</v>
      </c>
      <c r="H59" s="81">
        <v>2.7906E-2</v>
      </c>
      <c r="I59" s="81">
        <f t="shared" si="1"/>
        <v>3.4234500000000001E-2</v>
      </c>
    </row>
    <row r="60" spans="1:9">
      <c r="A60" s="3">
        <v>76</v>
      </c>
      <c r="B60" s="59">
        <v>3.7616499999999997E-2</v>
      </c>
      <c r="C60" s="53">
        <f t="shared" si="0"/>
        <v>4.1469499999999992E-2</v>
      </c>
      <c r="G60" s="81">
        <v>4.4308E-2</v>
      </c>
      <c r="H60" s="81">
        <v>3.0925000000000001E-2</v>
      </c>
      <c r="I60" s="81">
        <f t="shared" si="1"/>
        <v>3.7616499999999997E-2</v>
      </c>
    </row>
    <row r="61" spans="1:9">
      <c r="A61" s="3">
        <v>77</v>
      </c>
      <c r="B61" s="59">
        <v>4.1318999999999995E-2</v>
      </c>
      <c r="C61" s="53">
        <f t="shared" si="0"/>
        <v>4.517199999999999E-2</v>
      </c>
      <c r="G61" s="81">
        <v>4.8497999999999999E-2</v>
      </c>
      <c r="H61" s="81">
        <v>3.4139999999999997E-2</v>
      </c>
      <c r="I61" s="81">
        <f t="shared" si="1"/>
        <v>4.1318999999999995E-2</v>
      </c>
    </row>
    <row r="62" spans="1:9">
      <c r="A62" s="3">
        <v>78</v>
      </c>
      <c r="B62" s="59">
        <v>4.54245E-2</v>
      </c>
      <c r="C62" s="53">
        <f t="shared" si="0"/>
        <v>4.9277499999999995E-2</v>
      </c>
      <c r="G62" s="81">
        <v>5.3228999999999999E-2</v>
      </c>
      <c r="H62" s="81">
        <v>3.7620000000000001E-2</v>
      </c>
      <c r="I62" s="81">
        <f t="shared" si="1"/>
        <v>4.54245E-2</v>
      </c>
    </row>
    <row r="63" spans="1:9">
      <c r="A63" s="3">
        <v>79</v>
      </c>
      <c r="B63" s="59">
        <v>5.0251499999999998E-2</v>
      </c>
      <c r="C63" s="53">
        <f t="shared" si="0"/>
        <v>5.4104499999999993E-2</v>
      </c>
      <c r="G63" s="81">
        <v>5.8777999999999997E-2</v>
      </c>
      <c r="H63" s="81">
        <v>4.1724999999999998E-2</v>
      </c>
      <c r="I63" s="81">
        <f t="shared" si="1"/>
        <v>5.0251499999999998E-2</v>
      </c>
    </row>
    <row r="64" spans="1:9">
      <c r="A64" s="3">
        <v>80</v>
      </c>
      <c r="B64" s="59">
        <v>5.5470499999999992E-2</v>
      </c>
      <c r="C64" s="53">
        <f t="shared" si="0"/>
        <v>5.9323499999999987E-2</v>
      </c>
      <c r="G64" s="81">
        <v>6.4616999999999994E-2</v>
      </c>
      <c r="H64" s="81">
        <v>4.6323999999999997E-2</v>
      </c>
      <c r="I64" s="81">
        <f t="shared" si="1"/>
        <v>5.5470499999999992E-2</v>
      </c>
    </row>
    <row r="65" spans="1:9">
      <c r="A65" s="3">
        <v>81</v>
      </c>
      <c r="B65" s="59">
        <v>6.11405E-2</v>
      </c>
      <c r="C65" s="53">
        <f t="shared" si="0"/>
        <v>6.4993499999999996E-2</v>
      </c>
      <c r="G65" s="81">
        <v>7.0946999999999996E-2</v>
      </c>
      <c r="H65" s="81">
        <v>5.1333999999999998E-2</v>
      </c>
      <c r="I65" s="81">
        <f t="shared" si="1"/>
        <v>6.11405E-2</v>
      </c>
    </row>
    <row r="66" spans="1:9">
      <c r="A66" s="3">
        <v>82</v>
      </c>
      <c r="B66" s="59">
        <v>6.7372500000000002E-2</v>
      </c>
      <c r="C66" s="53">
        <f t="shared" si="0"/>
        <v>7.1225499999999997E-2</v>
      </c>
      <c r="G66" s="81">
        <v>7.7834E-2</v>
      </c>
      <c r="H66" s="81">
        <v>5.6911000000000003E-2</v>
      </c>
      <c r="I66" s="81">
        <f t="shared" si="1"/>
        <v>6.7372500000000002E-2</v>
      </c>
    </row>
    <row r="67" spans="1:9">
      <c r="A67" s="3">
        <v>83</v>
      </c>
      <c r="B67" s="59">
        <v>7.4482500000000007E-2</v>
      </c>
      <c r="C67" s="53">
        <f t="shared" si="0"/>
        <v>7.8335500000000002E-2</v>
      </c>
      <c r="G67" s="81">
        <v>8.5685999999999998E-2</v>
      </c>
      <c r="H67" s="81">
        <v>6.3279000000000002E-2</v>
      </c>
      <c r="I67" s="81">
        <f t="shared" ref="I67:I84" si="2">AVERAGE(G67:H67)</f>
        <v>7.4482500000000007E-2</v>
      </c>
    </row>
    <row r="68" spans="1:9">
      <c r="A68" s="3">
        <v>84</v>
      </c>
      <c r="B68" s="59">
        <v>8.2756500000000011E-2</v>
      </c>
      <c r="C68" s="53">
        <f t="shared" ref="C68:C83" si="3">C67+(B68-B67)</f>
        <v>8.6609500000000006E-2</v>
      </c>
      <c r="G68" s="81">
        <v>9.4809000000000004E-2</v>
      </c>
      <c r="H68" s="81">
        <v>7.0704000000000003E-2</v>
      </c>
      <c r="I68" s="81">
        <f t="shared" si="2"/>
        <v>8.2756500000000011E-2</v>
      </c>
    </row>
    <row r="69" spans="1:9">
      <c r="A69" s="3">
        <v>85</v>
      </c>
      <c r="B69" s="59">
        <v>9.2136999999999997E-2</v>
      </c>
      <c r="C69" s="53">
        <f t="shared" si="3"/>
        <v>9.5989999999999992E-2</v>
      </c>
      <c r="G69" s="81">
        <v>0.10509</v>
      </c>
      <c r="H69" s="81">
        <v>7.9184000000000004E-2</v>
      </c>
      <c r="I69" s="81">
        <f t="shared" si="2"/>
        <v>9.2136999999999997E-2</v>
      </c>
    </row>
    <row r="70" spans="1:9">
      <c r="A70" s="3">
        <v>86</v>
      </c>
      <c r="B70" s="59">
        <v>0.1026445</v>
      </c>
      <c r="C70" s="53">
        <f t="shared" si="3"/>
        <v>0.10649749999999999</v>
      </c>
      <c r="G70" s="81">
        <v>0.116592</v>
      </c>
      <c r="H70" s="81">
        <v>8.8696999999999998E-2</v>
      </c>
      <c r="I70" s="81">
        <f t="shared" si="2"/>
        <v>0.1026445</v>
      </c>
    </row>
    <row r="71" spans="1:9">
      <c r="A71" s="3">
        <v>87</v>
      </c>
      <c r="B71" s="59">
        <v>0.114273</v>
      </c>
      <c r="C71" s="53">
        <f t="shared" si="3"/>
        <v>0.11812599999999999</v>
      </c>
      <c r="G71" s="81">
        <v>0.129306</v>
      </c>
      <c r="H71" s="81">
        <v>9.9239999999999995E-2</v>
      </c>
      <c r="I71" s="81">
        <f t="shared" si="2"/>
        <v>0.114273</v>
      </c>
    </row>
    <row r="72" spans="1:9">
      <c r="A72" s="3">
        <v>88</v>
      </c>
      <c r="B72" s="59">
        <v>0.126606</v>
      </c>
      <c r="C72" s="53">
        <f t="shared" si="3"/>
        <v>0.13045899999999999</v>
      </c>
      <c r="G72" s="81">
        <v>0.142732</v>
      </c>
      <c r="H72" s="81">
        <v>0.11047999999999999</v>
      </c>
      <c r="I72" s="81">
        <f t="shared" si="2"/>
        <v>0.126606</v>
      </c>
    </row>
    <row r="73" spans="1:9">
      <c r="A73" s="3">
        <v>89</v>
      </c>
      <c r="B73" s="59">
        <v>0.14035800000000001</v>
      </c>
      <c r="C73" s="53">
        <f t="shared" si="3"/>
        <v>0.14421100000000001</v>
      </c>
      <c r="G73" s="81">
        <v>0.157638</v>
      </c>
      <c r="H73" s="81">
        <v>0.12307800000000001</v>
      </c>
      <c r="I73" s="81">
        <f t="shared" si="2"/>
        <v>0.14035800000000001</v>
      </c>
    </row>
    <row r="74" spans="1:9">
      <c r="A74" s="3">
        <v>90</v>
      </c>
      <c r="B74" s="59">
        <v>0.155805</v>
      </c>
      <c r="C74" s="53">
        <f t="shared" si="3"/>
        <v>0.15965799999999999</v>
      </c>
      <c r="G74" s="81">
        <v>0.174458</v>
      </c>
      <c r="H74" s="81">
        <v>0.137152</v>
      </c>
      <c r="I74" s="81">
        <f t="shared" si="2"/>
        <v>0.155805</v>
      </c>
    </row>
    <row r="75" spans="1:9">
      <c r="A75" s="3">
        <v>91</v>
      </c>
      <c r="B75" s="59">
        <v>0.172816</v>
      </c>
      <c r="C75" s="53">
        <f t="shared" si="3"/>
        <v>0.17666899999999999</v>
      </c>
      <c r="G75" s="81">
        <v>0.193027</v>
      </c>
      <c r="H75" s="81">
        <v>0.15260499999999999</v>
      </c>
      <c r="I75" s="81">
        <f t="shared" si="2"/>
        <v>0.172816</v>
      </c>
    </row>
    <row r="76" spans="1:9">
      <c r="A76" s="3">
        <v>92</v>
      </c>
      <c r="B76" s="59">
        <v>0.19121199999999999</v>
      </c>
      <c r="C76" s="53">
        <f t="shared" si="3"/>
        <v>0.19506499999999999</v>
      </c>
      <c r="G76" s="81">
        <v>0.21293000000000001</v>
      </c>
      <c r="H76" s="81">
        <v>0.16949400000000001</v>
      </c>
      <c r="I76" s="81">
        <f t="shared" si="2"/>
        <v>0.19121199999999999</v>
      </c>
    </row>
    <row r="77" spans="1:9">
      <c r="A77" s="3">
        <v>93</v>
      </c>
      <c r="B77" s="59">
        <v>0.21013999999999999</v>
      </c>
      <c r="C77" s="53">
        <f t="shared" si="3"/>
        <v>0.21399299999999999</v>
      </c>
      <c r="G77" s="81">
        <v>0.232657</v>
      </c>
      <c r="H77" s="81">
        <v>0.18762300000000001</v>
      </c>
      <c r="I77" s="81">
        <f t="shared" si="2"/>
        <v>0.21013999999999999</v>
      </c>
    </row>
    <row r="78" spans="1:9">
      <c r="A78" s="3">
        <v>94</v>
      </c>
      <c r="B78" s="59">
        <v>0.22923650000000001</v>
      </c>
      <c r="C78" s="53">
        <f t="shared" si="3"/>
        <v>0.23308950000000001</v>
      </c>
      <c r="G78" s="81">
        <v>0.25182599999999999</v>
      </c>
      <c r="H78" s="81">
        <v>0.206647</v>
      </c>
      <c r="I78" s="81">
        <f t="shared" si="2"/>
        <v>0.22923650000000001</v>
      </c>
    </row>
    <row r="79" spans="1:9">
      <c r="A79" s="3">
        <v>95</v>
      </c>
      <c r="B79" s="59">
        <v>0.24841649999999998</v>
      </c>
      <c r="C79" s="53">
        <f t="shared" si="3"/>
        <v>0.25226949999999998</v>
      </c>
      <c r="G79" s="81">
        <v>0.27094299999999999</v>
      </c>
      <c r="H79" s="81">
        <v>0.22589000000000001</v>
      </c>
      <c r="I79" s="81">
        <f t="shared" si="2"/>
        <v>0.24841649999999998</v>
      </c>
    </row>
    <row r="80" spans="1:9">
      <c r="A80" s="3">
        <v>96</v>
      </c>
      <c r="B80" s="59">
        <v>0.267405</v>
      </c>
      <c r="C80" s="53">
        <f t="shared" si="3"/>
        <v>0.271258</v>
      </c>
      <c r="G80" s="81">
        <v>0.28975600000000001</v>
      </c>
      <c r="H80" s="81">
        <v>0.24505399999999999</v>
      </c>
      <c r="I80" s="81">
        <f t="shared" si="2"/>
        <v>0.267405</v>
      </c>
    </row>
    <row r="81" spans="1:9">
      <c r="A81" s="3">
        <v>97</v>
      </c>
      <c r="B81" s="59">
        <v>0.28590650000000001</v>
      </c>
      <c r="C81" s="53">
        <f t="shared" si="3"/>
        <v>0.2897595</v>
      </c>
      <c r="G81" s="81">
        <v>0.30799799999999999</v>
      </c>
      <c r="H81" s="81">
        <v>0.26381500000000002</v>
      </c>
      <c r="I81" s="81">
        <f t="shared" si="2"/>
        <v>0.28590650000000001</v>
      </c>
    </row>
    <row r="82" spans="1:9">
      <c r="A82" s="3">
        <v>98</v>
      </c>
      <c r="B82" s="59">
        <v>0.30361050000000001</v>
      </c>
      <c r="C82" s="53">
        <f t="shared" si="3"/>
        <v>0.3074635</v>
      </c>
      <c r="G82" s="81">
        <v>0.32539299999999999</v>
      </c>
      <c r="H82" s="81">
        <v>0.28182800000000002</v>
      </c>
      <c r="I82" s="81">
        <f t="shared" si="2"/>
        <v>0.30361050000000001</v>
      </c>
    </row>
    <row r="83" spans="1:9">
      <c r="A83" s="3">
        <v>99</v>
      </c>
      <c r="B83" s="59">
        <v>0.32020000000000004</v>
      </c>
      <c r="C83" s="53">
        <f t="shared" si="3"/>
        <v>0.32405300000000004</v>
      </c>
      <c r="G83" s="81">
        <v>0.34166200000000002</v>
      </c>
      <c r="H83" s="81">
        <v>0.298738</v>
      </c>
      <c r="I83" s="81">
        <f t="shared" si="2"/>
        <v>0.32020000000000004</v>
      </c>
    </row>
    <row r="84" spans="1:9">
      <c r="A84" s="3">
        <v>100</v>
      </c>
      <c r="B84" s="59">
        <v>0.337704</v>
      </c>
      <c r="C84" s="53">
        <v>1</v>
      </c>
      <c r="G84" s="81">
        <v>0.35874600000000001</v>
      </c>
      <c r="H84" s="81">
        <v>0.316662</v>
      </c>
      <c r="I84" s="81">
        <f t="shared" si="2"/>
        <v>0.337704</v>
      </c>
    </row>
    <row r="85" spans="1:9">
      <c r="G85" s="81"/>
      <c r="H85" s="81"/>
    </row>
    <row r="86" spans="1:9">
      <c r="G86" s="81"/>
      <c r="H86" s="81"/>
    </row>
    <row r="87" spans="1:9">
      <c r="G87" s="81"/>
      <c r="H87" s="81"/>
    </row>
    <row r="88" spans="1:9">
      <c r="G88" s="81"/>
      <c r="H88" s="81"/>
    </row>
    <row r="89" spans="1:9">
      <c r="G89" s="81"/>
      <c r="H89" s="81"/>
    </row>
    <row r="90" spans="1:9">
      <c r="G90" s="81"/>
      <c r="H90" s="81"/>
    </row>
    <row r="91" spans="1:9">
      <c r="G91" s="81"/>
      <c r="H91" s="81"/>
    </row>
    <row r="92" spans="1:9">
      <c r="G92" s="81"/>
      <c r="H92" s="81"/>
    </row>
    <row r="93" spans="1:9">
      <c r="G93" s="81"/>
      <c r="H93" s="81"/>
    </row>
    <row r="94" spans="1:9">
      <c r="G94" s="81"/>
      <c r="H94" s="81"/>
    </row>
    <row r="95" spans="1:9">
      <c r="G95" s="81"/>
      <c r="H95" s="81"/>
    </row>
    <row r="96" spans="1:9">
      <c r="G96" s="81"/>
      <c r="H96" s="81"/>
    </row>
    <row r="97" spans="7:8">
      <c r="G97" s="81"/>
      <c r="H97" s="81"/>
    </row>
    <row r="98" spans="7:8">
      <c r="G98" s="81"/>
      <c r="H98" s="81"/>
    </row>
    <row r="99" spans="7:8">
      <c r="G99" s="81"/>
      <c r="H99" s="81"/>
    </row>
    <row r="100" spans="7:8">
      <c r="G100" s="81"/>
      <c r="H100" s="81"/>
    </row>
    <row r="101" spans="7:8">
      <c r="G101" s="81"/>
      <c r="H101" s="81"/>
    </row>
    <row r="102" spans="7:8">
      <c r="G102" s="81"/>
      <c r="H102" s="81"/>
    </row>
    <row r="103" spans="7:8">
      <c r="G103" s="81"/>
      <c r="H103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6BF-301B-4304-A449-7697C681EC47}">
  <dimension ref="A1:G123"/>
  <sheetViews>
    <sheetView topLeftCell="A87" workbookViewId="0">
      <selection activeCell="E22" sqref="E22:E123"/>
    </sheetView>
  </sheetViews>
  <sheetFormatPr defaultRowHeight="14.25"/>
  <cols>
    <col min="2" max="2" width="13.75" customWidth="1"/>
  </cols>
  <sheetData>
    <row r="1" spans="1:7" ht="20.25" thickBot="1">
      <c r="A1" s="100" t="s">
        <v>90</v>
      </c>
      <c r="B1" s="108" t="s">
        <v>92</v>
      </c>
      <c r="C1" s="109"/>
      <c r="D1" s="110"/>
      <c r="E1" s="108" t="s">
        <v>93</v>
      </c>
      <c r="F1" s="109"/>
      <c r="G1" s="110"/>
    </row>
    <row r="2" spans="1:7" ht="39">
      <c r="A2" s="101" t="s">
        <v>91</v>
      </c>
      <c r="B2" s="100" t="s">
        <v>6</v>
      </c>
      <c r="C2" s="100" t="s">
        <v>95</v>
      </c>
      <c r="D2" s="100" t="s">
        <v>97</v>
      </c>
      <c r="E2" s="100" t="s">
        <v>6</v>
      </c>
      <c r="F2" s="100" t="s">
        <v>95</v>
      </c>
      <c r="G2" s="100" t="s">
        <v>97</v>
      </c>
    </row>
    <row r="3" spans="1:7" ht="39.75" thickBot="1">
      <c r="A3" s="102"/>
      <c r="B3" s="103" t="s">
        <v>94</v>
      </c>
      <c r="C3" s="103" t="s">
        <v>96</v>
      </c>
      <c r="D3" s="102" t="s">
        <v>98</v>
      </c>
      <c r="E3" s="103" t="s">
        <v>94</v>
      </c>
      <c r="F3" s="103" t="s">
        <v>96</v>
      </c>
      <c r="G3" s="102" t="s">
        <v>98</v>
      </c>
    </row>
    <row r="4" spans="1:7" ht="20.25" thickBot="1">
      <c r="A4" s="104">
        <v>0</v>
      </c>
      <c r="B4" s="104">
        <v>5.8599999999999998E-3</v>
      </c>
      <c r="C4" s="105">
        <v>100000</v>
      </c>
      <c r="D4" s="104">
        <v>73.540000000000006</v>
      </c>
      <c r="E4" s="104">
        <v>5.0629999999999998E-3</v>
      </c>
      <c r="F4" s="105">
        <v>100000</v>
      </c>
      <c r="G4" s="104">
        <v>79.3</v>
      </c>
    </row>
    <row r="5" spans="1:7" ht="20.25" thickBot="1">
      <c r="A5" s="104">
        <v>1</v>
      </c>
      <c r="B5" s="104">
        <v>4.2000000000000002E-4</v>
      </c>
      <c r="C5" s="105">
        <v>99414</v>
      </c>
      <c r="D5" s="104">
        <v>72.97</v>
      </c>
      <c r="E5" s="104">
        <v>3.9300000000000001E-4</v>
      </c>
      <c r="F5" s="105">
        <v>99494</v>
      </c>
      <c r="G5" s="104">
        <v>78.7</v>
      </c>
    </row>
    <row r="6" spans="1:7" ht="20.25" thickBot="1">
      <c r="A6" s="104">
        <v>2</v>
      </c>
      <c r="B6" s="104">
        <v>2.72E-4</v>
      </c>
      <c r="C6" s="105">
        <v>99372</v>
      </c>
      <c r="D6" s="104">
        <v>72</v>
      </c>
      <c r="E6" s="104">
        <v>2.23E-4</v>
      </c>
      <c r="F6" s="105">
        <v>99455</v>
      </c>
      <c r="G6" s="104">
        <v>77.739999999999995</v>
      </c>
    </row>
    <row r="7" spans="1:7" ht="20.25" thickBot="1">
      <c r="A7" s="104">
        <v>3</v>
      </c>
      <c r="B7" s="104">
        <v>2.2499999999999999E-4</v>
      </c>
      <c r="C7" s="105">
        <v>99345</v>
      </c>
      <c r="D7" s="104">
        <v>71.02</v>
      </c>
      <c r="E7" s="104">
        <v>1.7699999999999999E-4</v>
      </c>
      <c r="F7" s="105">
        <v>99432</v>
      </c>
      <c r="G7" s="104">
        <v>76.75</v>
      </c>
    </row>
    <row r="8" spans="1:7" ht="20.25" thickBot="1">
      <c r="A8" s="104">
        <v>4</v>
      </c>
      <c r="B8" s="104">
        <v>1.84E-4</v>
      </c>
      <c r="C8" s="105">
        <v>99323</v>
      </c>
      <c r="D8" s="104">
        <v>70.040000000000006</v>
      </c>
      <c r="E8" s="104">
        <v>1.44E-4</v>
      </c>
      <c r="F8" s="105">
        <v>99415</v>
      </c>
      <c r="G8" s="104">
        <v>75.77</v>
      </c>
    </row>
    <row r="9" spans="1:7" ht="20.25" thickBot="1">
      <c r="A9" s="104">
        <v>5</v>
      </c>
      <c r="B9" s="104">
        <v>1.5699999999999999E-4</v>
      </c>
      <c r="C9" s="105">
        <v>99304</v>
      </c>
      <c r="D9" s="104">
        <v>69.05</v>
      </c>
      <c r="E9" s="104">
        <v>1.22E-4</v>
      </c>
      <c r="F9" s="105">
        <v>99400</v>
      </c>
      <c r="G9" s="104">
        <v>74.78</v>
      </c>
    </row>
    <row r="10" spans="1:7" ht="20.25" thickBot="1">
      <c r="A10" s="104">
        <v>6</v>
      </c>
      <c r="B10" s="104">
        <v>1.3999999999999999E-4</v>
      </c>
      <c r="C10" s="105">
        <v>99289</v>
      </c>
      <c r="D10" s="104">
        <v>68.06</v>
      </c>
      <c r="E10" s="104">
        <v>1.0900000000000001E-4</v>
      </c>
      <c r="F10" s="105">
        <v>99388</v>
      </c>
      <c r="G10" s="104">
        <v>73.790000000000006</v>
      </c>
    </row>
    <row r="11" spans="1:7" ht="20.25" thickBot="1">
      <c r="A11" s="104">
        <v>7</v>
      </c>
      <c r="B11" s="104">
        <v>1.2799999999999999E-4</v>
      </c>
      <c r="C11" s="105">
        <v>99275</v>
      </c>
      <c r="D11" s="104">
        <v>67.069999999999993</v>
      </c>
      <c r="E11" s="104">
        <v>1.02E-4</v>
      </c>
      <c r="F11" s="105">
        <v>99378</v>
      </c>
      <c r="G11" s="104">
        <v>72.790000000000006</v>
      </c>
    </row>
    <row r="12" spans="1:7" ht="20.25" thickBot="1">
      <c r="A12" s="104">
        <v>8</v>
      </c>
      <c r="B12" s="104">
        <v>1.22E-4</v>
      </c>
      <c r="C12" s="105">
        <v>99262</v>
      </c>
      <c r="D12" s="104">
        <v>66.08</v>
      </c>
      <c r="E12" s="104">
        <v>9.7999999999999997E-5</v>
      </c>
      <c r="F12" s="105">
        <v>99367</v>
      </c>
      <c r="G12" s="104">
        <v>71.8</v>
      </c>
    </row>
    <row r="13" spans="1:7" ht="20.25" thickBot="1">
      <c r="A13" s="104">
        <v>9</v>
      </c>
      <c r="B13" s="104">
        <v>1.2300000000000001E-4</v>
      </c>
      <c r="C13" s="105">
        <v>99250</v>
      </c>
      <c r="D13" s="104">
        <v>65.09</v>
      </c>
      <c r="E13" s="104">
        <v>9.7E-5</v>
      </c>
      <c r="F13" s="105">
        <v>99358</v>
      </c>
      <c r="G13" s="104">
        <v>70.81</v>
      </c>
    </row>
    <row r="14" spans="1:7" ht="20.25" thickBot="1">
      <c r="A14" s="104">
        <v>10</v>
      </c>
      <c r="B14" s="104">
        <v>1.2899999999999999E-4</v>
      </c>
      <c r="C14" s="105">
        <v>99238</v>
      </c>
      <c r="D14" s="104">
        <v>64.099999999999994</v>
      </c>
      <c r="E14" s="104">
        <v>1.03E-4</v>
      </c>
      <c r="F14" s="105">
        <v>99348</v>
      </c>
      <c r="G14" s="104">
        <v>69.819999999999993</v>
      </c>
    </row>
    <row r="15" spans="1:7" ht="20.25" thickBot="1">
      <c r="A15" s="104">
        <v>11</v>
      </c>
      <c r="B15" s="104">
        <v>1.3799999999999999E-4</v>
      </c>
      <c r="C15" s="105">
        <v>99225</v>
      </c>
      <c r="D15" s="104">
        <v>63.1</v>
      </c>
      <c r="E15" s="104">
        <v>1.13E-4</v>
      </c>
      <c r="F15" s="105">
        <v>99338</v>
      </c>
      <c r="G15" s="104">
        <v>68.819999999999993</v>
      </c>
    </row>
    <row r="16" spans="1:7" ht="20.25" thickBot="1">
      <c r="A16" s="104">
        <v>12</v>
      </c>
      <c r="B16" s="104">
        <v>1.64E-4</v>
      </c>
      <c r="C16" s="105">
        <v>99211</v>
      </c>
      <c r="D16" s="104">
        <v>62.11</v>
      </c>
      <c r="E16" s="104">
        <v>1.3100000000000001E-4</v>
      </c>
      <c r="F16" s="105">
        <v>99327</v>
      </c>
      <c r="G16" s="104">
        <v>67.83</v>
      </c>
    </row>
    <row r="17" spans="1:7" ht="20.25" thickBot="1">
      <c r="A17" s="104">
        <v>13</v>
      </c>
      <c r="B17" s="104">
        <v>2.2000000000000001E-4</v>
      </c>
      <c r="C17" s="105">
        <v>99195</v>
      </c>
      <c r="D17" s="104">
        <v>61.12</v>
      </c>
      <c r="E17" s="104">
        <v>1.5699999999999999E-4</v>
      </c>
      <c r="F17" s="105">
        <v>99314</v>
      </c>
      <c r="G17" s="104">
        <v>66.84</v>
      </c>
    </row>
    <row r="18" spans="1:7" ht="20.25" thickBot="1">
      <c r="A18" s="104">
        <v>14</v>
      </c>
      <c r="B18" s="104">
        <v>3.1E-4</v>
      </c>
      <c r="C18" s="105">
        <v>99173</v>
      </c>
      <c r="D18" s="104">
        <v>60.14</v>
      </c>
      <c r="E18" s="104">
        <v>1.9000000000000001E-4</v>
      </c>
      <c r="F18" s="105">
        <v>99298</v>
      </c>
      <c r="G18" s="104">
        <v>65.849999999999994</v>
      </c>
    </row>
    <row r="19" spans="1:7" ht="20.25" thickBot="1">
      <c r="A19" s="104">
        <v>15</v>
      </c>
      <c r="B19" s="104">
        <v>4.46E-4</v>
      </c>
      <c r="C19" s="105">
        <v>99143</v>
      </c>
      <c r="D19" s="104">
        <v>59.16</v>
      </c>
      <c r="E19" s="104">
        <v>2.33E-4</v>
      </c>
      <c r="F19" s="105">
        <v>99279</v>
      </c>
      <c r="G19" s="104">
        <v>64.86</v>
      </c>
    </row>
    <row r="20" spans="1:7" ht="20.25" thickBot="1">
      <c r="A20" s="104">
        <v>16</v>
      </c>
      <c r="B20" s="104">
        <v>6.3699999999999998E-4</v>
      </c>
      <c r="C20" s="105">
        <v>99098</v>
      </c>
      <c r="D20" s="104">
        <v>58.18</v>
      </c>
      <c r="E20" s="104">
        <v>2.9100000000000003E-4</v>
      </c>
      <c r="F20" s="105">
        <v>99256</v>
      </c>
      <c r="G20" s="104">
        <v>63.88</v>
      </c>
    </row>
    <row r="21" spans="1:7" ht="20.25" thickBot="1">
      <c r="A21" s="104">
        <v>17</v>
      </c>
      <c r="B21" s="104">
        <v>8.6799999999999996E-4</v>
      </c>
      <c r="C21" s="105">
        <v>99035</v>
      </c>
      <c r="D21" s="104">
        <v>57.22</v>
      </c>
      <c r="E21" s="104">
        <v>3.5500000000000001E-4</v>
      </c>
      <c r="F21" s="105">
        <v>99227</v>
      </c>
      <c r="G21" s="104">
        <v>62.9</v>
      </c>
    </row>
    <row r="22" spans="1:7" ht="20.25" thickBot="1">
      <c r="A22" s="104">
        <v>18</v>
      </c>
      <c r="B22" s="104">
        <v>1.1000000000000001E-3</v>
      </c>
      <c r="C22" s="105">
        <v>98949</v>
      </c>
      <c r="D22" s="104">
        <v>56.27</v>
      </c>
      <c r="E22" s="104">
        <v>4.1800000000000002E-4</v>
      </c>
      <c r="F22" s="105">
        <v>99192</v>
      </c>
      <c r="G22" s="104">
        <v>61.92</v>
      </c>
    </row>
    <row r="23" spans="1:7" ht="20.25" thickBot="1">
      <c r="A23" s="104">
        <v>19</v>
      </c>
      <c r="B23" s="104">
        <v>1.2700000000000001E-3</v>
      </c>
      <c r="C23" s="105">
        <v>98840</v>
      </c>
      <c r="D23" s="104">
        <v>55.33</v>
      </c>
      <c r="E23" s="104">
        <v>4.6099999999999998E-4</v>
      </c>
      <c r="F23" s="105">
        <v>99150</v>
      </c>
      <c r="G23" s="104">
        <v>60.94</v>
      </c>
    </row>
    <row r="24" spans="1:7" ht="20.25" thickBot="1">
      <c r="A24" s="104">
        <v>20</v>
      </c>
      <c r="B24" s="104">
        <v>1.3730000000000001E-3</v>
      </c>
      <c r="C24" s="105">
        <v>98715</v>
      </c>
      <c r="D24" s="104">
        <v>54.4</v>
      </c>
      <c r="E24" s="104">
        <v>5.0699999999999996E-4</v>
      </c>
      <c r="F24" s="105">
        <v>99105</v>
      </c>
      <c r="G24" s="104">
        <v>59.97</v>
      </c>
    </row>
    <row r="25" spans="1:7" ht="20.25" thickBot="1">
      <c r="A25" s="104">
        <v>21</v>
      </c>
      <c r="B25" s="104">
        <v>1.488E-3</v>
      </c>
      <c r="C25" s="105">
        <v>98579</v>
      </c>
      <c r="D25" s="104">
        <v>53.47</v>
      </c>
      <c r="E25" s="104">
        <v>5.5599999999999996E-4</v>
      </c>
      <c r="F25" s="105">
        <v>99055</v>
      </c>
      <c r="G25" s="104">
        <v>59</v>
      </c>
    </row>
    <row r="26" spans="1:7" ht="20.25" thickBot="1">
      <c r="A26" s="104">
        <v>22</v>
      </c>
      <c r="B26" s="104">
        <v>1.6050000000000001E-3</v>
      </c>
      <c r="C26" s="105">
        <v>98433</v>
      </c>
      <c r="D26" s="104">
        <v>52.55</v>
      </c>
      <c r="E26" s="104">
        <v>6.0999999999999997E-4</v>
      </c>
      <c r="F26" s="105">
        <v>98999</v>
      </c>
      <c r="G26" s="104">
        <v>58.03</v>
      </c>
    </row>
    <row r="27" spans="1:7" ht="20.25" thickBot="1">
      <c r="A27" s="104">
        <v>23</v>
      </c>
      <c r="B27" s="104">
        <v>1.714E-3</v>
      </c>
      <c r="C27" s="105">
        <v>98275</v>
      </c>
      <c r="D27" s="104">
        <v>51.64</v>
      </c>
      <c r="E27" s="104">
        <v>6.6600000000000003E-4</v>
      </c>
      <c r="F27" s="105">
        <v>98939</v>
      </c>
      <c r="G27" s="104">
        <v>57.07</v>
      </c>
    </row>
    <row r="28" spans="1:7" ht="20.25" thickBot="1">
      <c r="A28" s="104">
        <v>24</v>
      </c>
      <c r="B28" s="104">
        <v>1.835E-3</v>
      </c>
      <c r="C28" s="105">
        <v>98106</v>
      </c>
      <c r="D28" s="104">
        <v>50.72</v>
      </c>
      <c r="E28" s="104">
        <v>7.2199999999999999E-4</v>
      </c>
      <c r="F28" s="105">
        <v>98873</v>
      </c>
      <c r="G28" s="104">
        <v>56.11</v>
      </c>
    </row>
    <row r="29" spans="1:7" ht="20.25" thickBot="1">
      <c r="A29" s="104">
        <v>25</v>
      </c>
      <c r="B29" s="104">
        <v>1.9629999999999999E-3</v>
      </c>
      <c r="C29" s="105">
        <v>97926</v>
      </c>
      <c r="D29" s="104">
        <v>49.82</v>
      </c>
      <c r="E29" s="104">
        <v>7.7499999999999997E-4</v>
      </c>
      <c r="F29" s="105">
        <v>98802</v>
      </c>
      <c r="G29" s="104">
        <v>55.15</v>
      </c>
    </row>
    <row r="30" spans="1:7" ht="20.25" thickBot="1">
      <c r="A30" s="104">
        <v>26</v>
      </c>
      <c r="B30" s="104">
        <v>2.0820000000000001E-3</v>
      </c>
      <c r="C30" s="105">
        <v>97734</v>
      </c>
      <c r="D30" s="104">
        <v>48.91</v>
      </c>
      <c r="E30" s="104">
        <v>8.3100000000000003E-4</v>
      </c>
      <c r="F30" s="105">
        <v>98725</v>
      </c>
      <c r="G30" s="104">
        <v>54.19</v>
      </c>
    </row>
    <row r="31" spans="1:7" ht="20.25" thickBot="1">
      <c r="A31" s="104">
        <v>27</v>
      </c>
      <c r="B31" s="104">
        <v>2.202E-3</v>
      </c>
      <c r="C31" s="105">
        <v>97530</v>
      </c>
      <c r="D31" s="104">
        <v>48.01</v>
      </c>
      <c r="E31" s="104">
        <v>8.8900000000000003E-4</v>
      </c>
      <c r="F31" s="105">
        <v>98643</v>
      </c>
      <c r="G31" s="104">
        <v>53.23</v>
      </c>
    </row>
    <row r="32" spans="1:7" ht="20.25" thickBot="1">
      <c r="A32" s="104">
        <v>28</v>
      </c>
      <c r="B32" s="104">
        <v>2.33E-3</v>
      </c>
      <c r="C32" s="105">
        <v>97316</v>
      </c>
      <c r="D32" s="104">
        <v>47.12</v>
      </c>
      <c r="E32" s="104">
        <v>9.5200000000000005E-4</v>
      </c>
      <c r="F32" s="105">
        <v>98555</v>
      </c>
      <c r="G32" s="104">
        <v>52.28</v>
      </c>
    </row>
    <row r="33" spans="1:7" ht="20.25" thickBot="1">
      <c r="A33" s="104">
        <v>29</v>
      </c>
      <c r="B33" s="104">
        <v>2.457E-3</v>
      </c>
      <c r="C33" s="105">
        <v>97089</v>
      </c>
      <c r="D33" s="104">
        <v>46.23</v>
      </c>
      <c r="E33" s="104">
        <v>1.0250000000000001E-3</v>
      </c>
      <c r="F33" s="105">
        <v>98462</v>
      </c>
      <c r="G33" s="104">
        <v>51.33</v>
      </c>
    </row>
    <row r="34" spans="1:7" ht="20.25" thickBot="1">
      <c r="A34" s="104">
        <v>30</v>
      </c>
      <c r="B34" s="104">
        <v>2.5739999999999999E-3</v>
      </c>
      <c r="C34" s="105">
        <v>96850</v>
      </c>
      <c r="D34" s="104">
        <v>45.34</v>
      </c>
      <c r="E34" s="104">
        <v>1.1039999999999999E-3</v>
      </c>
      <c r="F34" s="105">
        <v>98361</v>
      </c>
      <c r="G34" s="104">
        <v>50.38</v>
      </c>
    </row>
    <row r="35" spans="1:7" ht="20.25" thickBot="1">
      <c r="A35" s="104">
        <v>31</v>
      </c>
      <c r="B35" s="104">
        <v>2.6830000000000001E-3</v>
      </c>
      <c r="C35" s="105">
        <v>96601</v>
      </c>
      <c r="D35" s="104">
        <v>44.46</v>
      </c>
      <c r="E35" s="104">
        <v>1.1919999999999999E-3</v>
      </c>
      <c r="F35" s="105">
        <v>98252</v>
      </c>
      <c r="G35" s="104">
        <v>49.44</v>
      </c>
    </row>
    <row r="36" spans="1:7" ht="20.25" thickBot="1">
      <c r="A36" s="104">
        <v>32</v>
      </c>
      <c r="B36" s="104">
        <v>2.787E-3</v>
      </c>
      <c r="C36" s="105">
        <v>96342</v>
      </c>
      <c r="D36" s="104">
        <v>43.57</v>
      </c>
      <c r="E36" s="104">
        <v>1.289E-3</v>
      </c>
      <c r="F36" s="105">
        <v>98135</v>
      </c>
      <c r="G36" s="104">
        <v>48.5</v>
      </c>
    </row>
    <row r="37" spans="1:7" ht="20.25" thickBot="1">
      <c r="A37" s="104">
        <v>33</v>
      </c>
      <c r="B37" s="104">
        <v>2.8809999999999999E-3</v>
      </c>
      <c r="C37" s="105">
        <v>96073</v>
      </c>
      <c r="D37" s="104">
        <v>42.69</v>
      </c>
      <c r="E37" s="104">
        <v>1.3829999999999999E-3</v>
      </c>
      <c r="F37" s="105">
        <v>98008</v>
      </c>
      <c r="G37" s="104">
        <v>47.56</v>
      </c>
    </row>
    <row r="38" spans="1:7" ht="20.25" thickBot="1">
      <c r="A38" s="104">
        <v>34</v>
      </c>
      <c r="B38" s="104">
        <v>2.9740000000000001E-3</v>
      </c>
      <c r="C38" s="105">
        <v>95797</v>
      </c>
      <c r="D38" s="104">
        <v>41.82</v>
      </c>
      <c r="E38" s="104">
        <v>1.4649999999999999E-3</v>
      </c>
      <c r="F38" s="105">
        <v>97873</v>
      </c>
      <c r="G38" s="104">
        <v>46.62</v>
      </c>
    </row>
    <row r="39" spans="1:7" ht="20.25" thickBot="1">
      <c r="A39" s="104">
        <v>35</v>
      </c>
      <c r="B39" s="104">
        <v>3.0739999999999999E-3</v>
      </c>
      <c r="C39" s="105">
        <v>95512</v>
      </c>
      <c r="D39" s="104">
        <v>40.94</v>
      </c>
      <c r="E39" s="104">
        <v>1.544E-3</v>
      </c>
      <c r="F39" s="105">
        <v>97730</v>
      </c>
      <c r="G39" s="104">
        <v>45.69</v>
      </c>
    </row>
    <row r="40" spans="1:7" ht="20.25" thickBot="1">
      <c r="A40" s="104">
        <v>36</v>
      </c>
      <c r="B40" s="104">
        <v>3.1749999999999999E-3</v>
      </c>
      <c r="C40" s="105">
        <v>95218</v>
      </c>
      <c r="D40" s="104">
        <v>40.06</v>
      </c>
      <c r="E40" s="104">
        <v>1.6260000000000001E-3</v>
      </c>
      <c r="F40" s="105">
        <v>97579</v>
      </c>
      <c r="G40" s="104">
        <v>44.76</v>
      </c>
    </row>
    <row r="41" spans="1:7" ht="20.25" thickBot="1">
      <c r="A41" s="104">
        <v>37</v>
      </c>
      <c r="B41" s="104">
        <v>3.2950000000000002E-3</v>
      </c>
      <c r="C41" s="105">
        <v>94916</v>
      </c>
      <c r="D41" s="104">
        <v>39.19</v>
      </c>
      <c r="E41" s="104">
        <v>1.719E-3</v>
      </c>
      <c r="F41" s="105">
        <v>97420</v>
      </c>
      <c r="G41" s="104">
        <v>43.83</v>
      </c>
    </row>
    <row r="42" spans="1:7" ht="20.25" thickBot="1">
      <c r="A42" s="104">
        <v>38</v>
      </c>
      <c r="B42" s="104">
        <v>3.444E-3</v>
      </c>
      <c r="C42" s="105">
        <v>94603</v>
      </c>
      <c r="D42" s="104">
        <v>38.32</v>
      </c>
      <c r="E42" s="104">
        <v>1.8240000000000001E-3</v>
      </c>
      <c r="F42" s="105">
        <v>97252</v>
      </c>
      <c r="G42" s="104">
        <v>42.91</v>
      </c>
    </row>
    <row r="43" spans="1:7" ht="20.25" thickBot="1">
      <c r="A43" s="104">
        <v>39</v>
      </c>
      <c r="B43" s="104">
        <v>3.6080000000000001E-3</v>
      </c>
      <c r="C43" s="105">
        <v>94277</v>
      </c>
      <c r="D43" s="104">
        <v>37.450000000000003</v>
      </c>
      <c r="E43" s="104">
        <v>1.9400000000000001E-3</v>
      </c>
      <c r="F43" s="105">
        <v>97075</v>
      </c>
      <c r="G43" s="104">
        <v>41.98</v>
      </c>
    </row>
    <row r="44" spans="1:7" ht="20.25" thickBot="1">
      <c r="A44" s="104">
        <v>40</v>
      </c>
      <c r="B44" s="104">
        <v>3.7799999999999999E-3</v>
      </c>
      <c r="C44" s="105">
        <v>93937</v>
      </c>
      <c r="D44" s="104">
        <v>36.58</v>
      </c>
      <c r="E44" s="104">
        <v>2.0660000000000001E-3</v>
      </c>
      <c r="F44" s="105">
        <v>96887</v>
      </c>
      <c r="G44" s="104">
        <v>41.07</v>
      </c>
    </row>
    <row r="45" spans="1:7" ht="20.25" thickBot="1">
      <c r="A45" s="104">
        <v>41</v>
      </c>
      <c r="B45" s="104">
        <v>3.9579999999999997E-3</v>
      </c>
      <c r="C45" s="105">
        <v>93582</v>
      </c>
      <c r="D45" s="104">
        <v>35.72</v>
      </c>
      <c r="E45" s="104">
        <v>2.202E-3</v>
      </c>
      <c r="F45" s="105">
        <v>96687</v>
      </c>
      <c r="G45" s="104">
        <v>40.15</v>
      </c>
    </row>
    <row r="46" spans="1:7" ht="20.25" thickBot="1">
      <c r="A46" s="104">
        <v>42</v>
      </c>
      <c r="B46" s="104">
        <v>4.1440000000000001E-3</v>
      </c>
      <c r="C46" s="105">
        <v>93211</v>
      </c>
      <c r="D46" s="104">
        <v>34.86</v>
      </c>
      <c r="E46" s="104">
        <v>2.3509999999999998E-3</v>
      </c>
      <c r="F46" s="105">
        <v>96474</v>
      </c>
      <c r="G46" s="104">
        <v>39.24</v>
      </c>
    </row>
    <row r="47" spans="1:7" ht="20.25" thickBot="1">
      <c r="A47" s="104">
        <v>43</v>
      </c>
      <c r="B47" s="104">
        <v>4.3369999999999997E-3</v>
      </c>
      <c r="C47" s="105">
        <v>92825</v>
      </c>
      <c r="D47" s="104">
        <v>34</v>
      </c>
      <c r="E47" s="104">
        <v>2.4819999999999998E-3</v>
      </c>
      <c r="F47" s="105">
        <v>96247</v>
      </c>
      <c r="G47" s="104">
        <v>38.33</v>
      </c>
    </row>
    <row r="48" spans="1:7" ht="20.25" thickBot="1">
      <c r="A48" s="104">
        <v>44</v>
      </c>
      <c r="B48" s="104">
        <v>4.5399999999999998E-3</v>
      </c>
      <c r="C48" s="105">
        <v>92423</v>
      </c>
      <c r="D48" s="104">
        <v>33.15</v>
      </c>
      <c r="E48" s="104">
        <v>2.6220000000000002E-3</v>
      </c>
      <c r="F48" s="105">
        <v>96008</v>
      </c>
      <c r="G48" s="104">
        <v>37.42</v>
      </c>
    </row>
    <row r="49" spans="1:7" ht="20.25" thickBot="1">
      <c r="A49" s="104">
        <v>45</v>
      </c>
      <c r="B49" s="104">
        <v>4.7739999999999996E-3</v>
      </c>
      <c r="C49" s="105">
        <v>92003</v>
      </c>
      <c r="D49" s="104">
        <v>32.299999999999997</v>
      </c>
      <c r="E49" s="104">
        <v>2.7889999999999998E-3</v>
      </c>
      <c r="F49" s="105">
        <v>95756</v>
      </c>
      <c r="G49" s="104">
        <v>36.520000000000003</v>
      </c>
    </row>
    <row r="50" spans="1:7" ht="20.25" thickBot="1">
      <c r="A50" s="104">
        <v>46</v>
      </c>
      <c r="B50" s="104">
        <v>5.0639999999999999E-3</v>
      </c>
      <c r="C50" s="105">
        <v>91564</v>
      </c>
      <c r="D50" s="104">
        <v>31.45</v>
      </c>
      <c r="E50" s="104">
        <v>2.9940000000000001E-3</v>
      </c>
      <c r="F50" s="105">
        <v>95489</v>
      </c>
      <c r="G50" s="104">
        <v>35.619999999999997</v>
      </c>
    </row>
    <row r="51" spans="1:7" ht="20.25" thickBot="1">
      <c r="A51" s="104">
        <v>47</v>
      </c>
      <c r="B51" s="104">
        <v>5.3990000000000002E-3</v>
      </c>
      <c r="C51" s="105">
        <v>91100</v>
      </c>
      <c r="D51" s="104">
        <v>30.61</v>
      </c>
      <c r="E51" s="104">
        <v>3.2190000000000001E-3</v>
      </c>
      <c r="F51" s="105">
        <v>95203</v>
      </c>
      <c r="G51" s="104">
        <v>34.729999999999997</v>
      </c>
    </row>
    <row r="52" spans="1:7" ht="20.25" thickBot="1">
      <c r="A52" s="104">
        <v>48</v>
      </c>
      <c r="B52" s="104">
        <v>5.7959999999999999E-3</v>
      </c>
      <c r="C52" s="105">
        <v>90608</v>
      </c>
      <c r="D52" s="104">
        <v>29.77</v>
      </c>
      <c r="E52" s="104">
        <v>3.467E-3</v>
      </c>
      <c r="F52" s="105">
        <v>94897</v>
      </c>
      <c r="G52" s="104">
        <v>33.840000000000003</v>
      </c>
    </row>
    <row r="53" spans="1:7" ht="20.25" thickBot="1">
      <c r="A53" s="104">
        <v>49</v>
      </c>
      <c r="B53" s="104">
        <v>6.2139999999999999E-3</v>
      </c>
      <c r="C53" s="105">
        <v>90083</v>
      </c>
      <c r="D53" s="104">
        <v>28.94</v>
      </c>
      <c r="E53" s="104">
        <v>3.7290000000000001E-3</v>
      </c>
      <c r="F53" s="105">
        <v>94568</v>
      </c>
      <c r="G53" s="104">
        <v>32.950000000000003</v>
      </c>
    </row>
    <row r="54" spans="1:7" ht="20.25" thickBot="1">
      <c r="A54" s="104">
        <v>50</v>
      </c>
      <c r="B54" s="104">
        <v>6.6709999999999998E-3</v>
      </c>
      <c r="C54" s="105">
        <v>89523</v>
      </c>
      <c r="D54" s="104">
        <v>28.12</v>
      </c>
      <c r="E54" s="104">
        <v>4.0109999999999998E-3</v>
      </c>
      <c r="F54" s="105">
        <v>94215</v>
      </c>
      <c r="G54" s="104">
        <v>32.07</v>
      </c>
    </row>
    <row r="55" spans="1:7" ht="20.25" thickBot="1">
      <c r="A55" s="104">
        <v>51</v>
      </c>
      <c r="B55" s="104">
        <v>7.1669999999999998E-3</v>
      </c>
      <c r="C55" s="105">
        <v>88926</v>
      </c>
      <c r="D55" s="104">
        <v>27.3</v>
      </c>
      <c r="E55" s="104">
        <v>4.3059999999999999E-3</v>
      </c>
      <c r="F55" s="105">
        <v>93837</v>
      </c>
      <c r="G55" s="104">
        <v>31.2</v>
      </c>
    </row>
    <row r="56" spans="1:7" ht="20.25" thickBot="1">
      <c r="A56" s="104">
        <v>52</v>
      </c>
      <c r="B56" s="104">
        <v>7.7359999999999998E-3</v>
      </c>
      <c r="C56" s="105">
        <v>88289</v>
      </c>
      <c r="D56" s="104">
        <v>26.5</v>
      </c>
      <c r="E56" s="104">
        <v>4.6340000000000001E-3</v>
      </c>
      <c r="F56" s="105">
        <v>93433</v>
      </c>
      <c r="G56" s="104">
        <v>30.33</v>
      </c>
    </row>
    <row r="57" spans="1:7" ht="20.25" thickBot="1">
      <c r="A57" s="104">
        <v>53</v>
      </c>
      <c r="B57" s="104">
        <v>8.3510000000000008E-3</v>
      </c>
      <c r="C57" s="105">
        <v>87606</v>
      </c>
      <c r="D57" s="104">
        <v>25.7</v>
      </c>
      <c r="E57" s="104">
        <v>4.9810000000000002E-3</v>
      </c>
      <c r="F57" s="105">
        <v>93000</v>
      </c>
      <c r="G57" s="104">
        <v>29.47</v>
      </c>
    </row>
    <row r="58" spans="1:7" ht="20.25" thickBot="1">
      <c r="A58" s="104">
        <v>54</v>
      </c>
      <c r="B58" s="104">
        <v>9.0349999999999996E-3</v>
      </c>
      <c r="C58" s="105">
        <v>86874</v>
      </c>
      <c r="D58" s="104">
        <v>24.91</v>
      </c>
      <c r="E58" s="104">
        <v>5.3699999999999998E-3</v>
      </c>
      <c r="F58" s="105">
        <v>92537</v>
      </c>
      <c r="G58" s="104">
        <v>28.62</v>
      </c>
    </row>
    <row r="59" spans="1:7" ht="20.25" thickBot="1">
      <c r="A59" s="104">
        <v>55</v>
      </c>
      <c r="B59" s="104">
        <v>9.7699999999999992E-3</v>
      </c>
      <c r="C59" s="105">
        <v>86089</v>
      </c>
      <c r="D59" s="104">
        <v>24.14</v>
      </c>
      <c r="E59" s="104">
        <v>5.8310000000000002E-3</v>
      </c>
      <c r="F59" s="105">
        <v>92040</v>
      </c>
      <c r="G59" s="104">
        <v>27.77</v>
      </c>
    </row>
    <row r="60" spans="1:7" ht="20.25" thickBot="1">
      <c r="A60" s="104">
        <v>56</v>
      </c>
      <c r="B60" s="104">
        <v>1.0567E-2</v>
      </c>
      <c r="C60" s="105">
        <v>85248</v>
      </c>
      <c r="D60" s="104">
        <v>23.37</v>
      </c>
      <c r="E60" s="104">
        <v>6.326E-3</v>
      </c>
      <c r="F60" s="105">
        <v>91503</v>
      </c>
      <c r="G60" s="104">
        <v>26.93</v>
      </c>
    </row>
    <row r="61" spans="1:7" ht="20.25" thickBot="1">
      <c r="A61" s="104">
        <v>57</v>
      </c>
      <c r="B61" s="104">
        <v>1.1398E-2</v>
      </c>
      <c r="C61" s="105">
        <v>84347</v>
      </c>
      <c r="D61" s="104">
        <v>22.61</v>
      </c>
      <c r="E61" s="104">
        <v>6.8370000000000002E-3</v>
      </c>
      <c r="F61" s="105">
        <v>90924</v>
      </c>
      <c r="G61" s="104">
        <v>26.1</v>
      </c>
    </row>
    <row r="62" spans="1:7" ht="20.25" thickBot="1">
      <c r="A62" s="104">
        <v>58</v>
      </c>
      <c r="B62" s="104">
        <v>1.2291E-2</v>
      </c>
      <c r="C62" s="105">
        <v>83386</v>
      </c>
      <c r="D62" s="104">
        <v>21.87</v>
      </c>
      <c r="E62" s="104">
        <v>7.3990000000000002E-3</v>
      </c>
      <c r="F62" s="105">
        <v>90303</v>
      </c>
      <c r="G62" s="104">
        <v>25.27</v>
      </c>
    </row>
    <row r="63" spans="1:7" ht="20.25" thickBot="1">
      <c r="A63" s="104">
        <v>59</v>
      </c>
      <c r="B63" s="104">
        <v>1.3224E-2</v>
      </c>
      <c r="C63" s="105">
        <v>82361</v>
      </c>
      <c r="D63" s="104">
        <v>21.13</v>
      </c>
      <c r="E63" s="104">
        <v>8.0330000000000002E-3</v>
      </c>
      <c r="F63" s="105">
        <v>89635</v>
      </c>
      <c r="G63" s="104">
        <v>24.46</v>
      </c>
    </row>
    <row r="64" spans="1:7" ht="20.25" thickBot="1">
      <c r="A64" s="104">
        <v>60</v>
      </c>
      <c r="B64" s="104">
        <v>1.4267E-2</v>
      </c>
      <c r="C64" s="105">
        <v>81272</v>
      </c>
      <c r="D64" s="104">
        <v>20.41</v>
      </c>
      <c r="E64" s="104">
        <v>8.6870000000000003E-3</v>
      </c>
      <c r="F64" s="105">
        <v>88915</v>
      </c>
      <c r="G64" s="104">
        <v>23.65</v>
      </c>
    </row>
    <row r="65" spans="1:7" ht="20.25" thickBot="1">
      <c r="A65" s="104">
        <v>61</v>
      </c>
      <c r="B65" s="104">
        <v>1.5353E-2</v>
      </c>
      <c r="C65" s="105">
        <v>80112</v>
      </c>
      <c r="D65" s="104">
        <v>19.7</v>
      </c>
      <c r="E65" s="104">
        <v>9.4109999999999992E-3</v>
      </c>
      <c r="F65" s="105">
        <v>88142</v>
      </c>
      <c r="G65" s="104">
        <v>22.86</v>
      </c>
    </row>
    <row r="66" spans="1:7" ht="20.25" thickBot="1">
      <c r="A66" s="104">
        <v>62</v>
      </c>
      <c r="B66" s="104">
        <v>1.6483999999999999E-2</v>
      </c>
      <c r="C66" s="105">
        <v>78882</v>
      </c>
      <c r="D66" s="104">
        <v>19</v>
      </c>
      <c r="E66" s="104">
        <v>1.0139E-2</v>
      </c>
      <c r="F66" s="105">
        <v>87313</v>
      </c>
      <c r="G66" s="104">
        <v>22.07</v>
      </c>
    </row>
    <row r="67" spans="1:7" ht="20.25" thickBot="1">
      <c r="A67" s="104">
        <v>63</v>
      </c>
      <c r="B67" s="104">
        <v>1.7617000000000001E-2</v>
      </c>
      <c r="C67" s="105">
        <v>77582</v>
      </c>
      <c r="D67" s="104">
        <v>18.309999999999999</v>
      </c>
      <c r="E67" s="104">
        <v>1.0848999999999999E-2</v>
      </c>
      <c r="F67" s="105">
        <v>86427</v>
      </c>
      <c r="G67" s="104">
        <v>21.29</v>
      </c>
    </row>
    <row r="68" spans="1:7" ht="20.25" thickBot="1">
      <c r="A68" s="104">
        <v>64</v>
      </c>
      <c r="B68" s="104">
        <v>1.8759000000000001E-2</v>
      </c>
      <c r="C68" s="105">
        <v>76215</v>
      </c>
      <c r="D68" s="104">
        <v>17.63</v>
      </c>
      <c r="E68" s="104">
        <v>1.155E-2</v>
      </c>
      <c r="F68" s="105">
        <v>85490</v>
      </c>
      <c r="G68" s="104">
        <v>20.52</v>
      </c>
    </row>
    <row r="69" spans="1:7" ht="20.25" thickBot="1">
      <c r="A69" s="104">
        <v>65</v>
      </c>
      <c r="B69" s="104">
        <v>1.9914000000000001E-2</v>
      </c>
      <c r="C69" s="105">
        <v>74786</v>
      </c>
      <c r="D69" s="104">
        <v>16.95</v>
      </c>
      <c r="E69" s="104">
        <v>1.2215999999999999E-2</v>
      </c>
      <c r="F69" s="105">
        <v>84502</v>
      </c>
      <c r="G69" s="104">
        <v>19.75</v>
      </c>
    </row>
    <row r="70" spans="1:7" ht="20.25" thickBot="1">
      <c r="A70" s="104">
        <v>66</v>
      </c>
      <c r="B70" s="104">
        <v>2.1104000000000001E-2</v>
      </c>
      <c r="C70" s="105">
        <v>73296</v>
      </c>
      <c r="D70" s="104">
        <v>16.29</v>
      </c>
      <c r="E70" s="104">
        <v>1.2952E-2</v>
      </c>
      <c r="F70" s="105">
        <v>83470</v>
      </c>
      <c r="G70" s="104">
        <v>18.989999999999998</v>
      </c>
    </row>
    <row r="71" spans="1:7" ht="20.25" thickBot="1">
      <c r="A71" s="104">
        <v>67</v>
      </c>
      <c r="B71" s="104">
        <v>2.2422999999999998E-2</v>
      </c>
      <c r="C71" s="105">
        <v>71749</v>
      </c>
      <c r="D71" s="104">
        <v>15.63</v>
      </c>
      <c r="E71" s="104">
        <v>1.3844E-2</v>
      </c>
      <c r="F71" s="105">
        <v>82389</v>
      </c>
      <c r="G71" s="104">
        <v>18.23</v>
      </c>
    </row>
    <row r="72" spans="1:7" ht="20.25" thickBot="1">
      <c r="A72" s="104">
        <v>68</v>
      </c>
      <c r="B72" s="104">
        <v>2.3847E-2</v>
      </c>
      <c r="C72" s="105">
        <v>70141</v>
      </c>
      <c r="D72" s="104">
        <v>14.98</v>
      </c>
      <c r="E72" s="104">
        <v>1.4862999999999999E-2</v>
      </c>
      <c r="F72" s="105">
        <v>81248</v>
      </c>
      <c r="G72" s="104">
        <v>17.48</v>
      </c>
    </row>
    <row r="73" spans="1:7" ht="20.25" thickBot="1">
      <c r="A73" s="104">
        <v>69</v>
      </c>
      <c r="B73" s="104">
        <v>2.5357000000000001E-2</v>
      </c>
      <c r="C73" s="105">
        <v>68468</v>
      </c>
      <c r="D73" s="104">
        <v>14.33</v>
      </c>
      <c r="E73" s="104">
        <v>1.6028000000000001E-2</v>
      </c>
      <c r="F73" s="105">
        <v>80041</v>
      </c>
      <c r="G73" s="104">
        <v>16.739999999999998</v>
      </c>
    </row>
    <row r="74" spans="1:7" ht="20.25" thickBot="1">
      <c r="A74" s="104">
        <v>70</v>
      </c>
      <c r="B74" s="104">
        <v>2.7050000000000001E-2</v>
      </c>
      <c r="C74" s="105">
        <v>66732</v>
      </c>
      <c r="D74" s="104">
        <v>13.69</v>
      </c>
      <c r="E74" s="104">
        <v>1.7329000000000001E-2</v>
      </c>
      <c r="F74" s="105">
        <v>78758</v>
      </c>
      <c r="G74" s="104">
        <v>16</v>
      </c>
    </row>
    <row r="75" spans="1:7" ht="20.25" thickBot="1">
      <c r="A75" s="104">
        <v>71</v>
      </c>
      <c r="B75" s="104">
        <v>2.8969999999999999E-2</v>
      </c>
      <c r="C75" s="105">
        <v>64927</v>
      </c>
      <c r="D75" s="104">
        <v>13.06</v>
      </c>
      <c r="E75" s="104">
        <v>1.8859000000000001E-2</v>
      </c>
      <c r="F75" s="105">
        <v>77393</v>
      </c>
      <c r="G75" s="104">
        <v>15.27</v>
      </c>
    </row>
    <row r="76" spans="1:7" ht="20.25" thickBot="1">
      <c r="A76" s="104">
        <v>72</v>
      </c>
      <c r="B76" s="104">
        <v>3.1188E-2</v>
      </c>
      <c r="C76" s="105">
        <v>63046</v>
      </c>
      <c r="D76" s="104">
        <v>12.43</v>
      </c>
      <c r="E76" s="104">
        <v>2.0608999999999999E-2</v>
      </c>
      <c r="F76" s="105">
        <v>75934</v>
      </c>
      <c r="G76" s="104">
        <v>14.56</v>
      </c>
    </row>
    <row r="77" spans="1:7" ht="20.25" thickBot="1">
      <c r="A77" s="104">
        <v>73</v>
      </c>
      <c r="B77" s="104">
        <v>3.3753999999999999E-2</v>
      </c>
      <c r="C77" s="105">
        <v>61080</v>
      </c>
      <c r="D77" s="104">
        <v>11.82</v>
      </c>
      <c r="E77" s="104">
        <v>2.2620000000000001E-2</v>
      </c>
      <c r="F77" s="105">
        <v>74369</v>
      </c>
      <c r="G77" s="104">
        <v>13.85</v>
      </c>
    </row>
    <row r="78" spans="1:7" ht="20.25" thickBot="1">
      <c r="A78" s="104">
        <v>74</v>
      </c>
      <c r="B78" s="104">
        <v>3.6747000000000002E-2</v>
      </c>
      <c r="C78" s="105">
        <v>59018</v>
      </c>
      <c r="D78" s="104">
        <v>11.21</v>
      </c>
      <c r="E78" s="104">
        <v>2.4958000000000001E-2</v>
      </c>
      <c r="F78" s="105">
        <v>72686</v>
      </c>
      <c r="G78" s="104">
        <v>13.16</v>
      </c>
    </row>
    <row r="79" spans="1:7" ht="20.25" thickBot="1">
      <c r="A79" s="104">
        <v>75</v>
      </c>
      <c r="B79" s="104">
        <v>4.0563000000000002E-2</v>
      </c>
      <c r="C79" s="105">
        <v>56849</v>
      </c>
      <c r="D79" s="104">
        <v>10.62</v>
      </c>
      <c r="E79" s="104">
        <v>2.7906E-2</v>
      </c>
      <c r="F79" s="105">
        <v>70872</v>
      </c>
      <c r="G79" s="104">
        <v>12.49</v>
      </c>
    </row>
    <row r="80" spans="1:7" ht="20.25" thickBot="1">
      <c r="A80" s="104">
        <v>76</v>
      </c>
      <c r="B80" s="104">
        <v>4.4308E-2</v>
      </c>
      <c r="C80" s="105">
        <v>54543</v>
      </c>
      <c r="D80" s="104">
        <v>10.050000000000001</v>
      </c>
      <c r="E80" s="104">
        <v>3.0925000000000001E-2</v>
      </c>
      <c r="F80" s="105">
        <v>68895</v>
      </c>
      <c r="G80" s="104">
        <v>11.83</v>
      </c>
    </row>
    <row r="81" spans="1:7" ht="20.25" thickBot="1">
      <c r="A81" s="104">
        <v>77</v>
      </c>
      <c r="B81" s="104">
        <v>4.8497999999999999E-2</v>
      </c>
      <c r="C81" s="105">
        <v>52126</v>
      </c>
      <c r="D81" s="104">
        <v>9.49</v>
      </c>
      <c r="E81" s="104">
        <v>3.4139999999999997E-2</v>
      </c>
      <c r="F81" s="105">
        <v>66764</v>
      </c>
      <c r="G81" s="104">
        <v>11.19</v>
      </c>
    </row>
    <row r="82" spans="1:7" ht="20.25" thickBot="1">
      <c r="A82" s="104">
        <v>78</v>
      </c>
      <c r="B82" s="104">
        <v>5.3228999999999999E-2</v>
      </c>
      <c r="C82" s="105">
        <v>49598</v>
      </c>
      <c r="D82" s="104">
        <v>8.9499999999999993</v>
      </c>
      <c r="E82" s="104">
        <v>3.7620000000000001E-2</v>
      </c>
      <c r="F82" s="105">
        <v>64485</v>
      </c>
      <c r="G82" s="104">
        <v>10.57</v>
      </c>
    </row>
    <row r="83" spans="1:7" ht="20.25" thickBot="1">
      <c r="A83" s="104">
        <v>79</v>
      </c>
      <c r="B83" s="104">
        <v>5.8777999999999997E-2</v>
      </c>
      <c r="C83" s="105">
        <v>46958</v>
      </c>
      <c r="D83" s="104">
        <v>8.42</v>
      </c>
      <c r="E83" s="104">
        <v>4.1724999999999998E-2</v>
      </c>
      <c r="F83" s="105">
        <v>62059</v>
      </c>
      <c r="G83" s="104">
        <v>9.9600000000000009</v>
      </c>
    </row>
    <row r="84" spans="1:7" ht="20.25" thickBot="1">
      <c r="A84" s="104">
        <v>80</v>
      </c>
      <c r="B84" s="104">
        <v>6.4616999999999994E-2</v>
      </c>
      <c r="C84" s="105">
        <v>44198</v>
      </c>
      <c r="D84" s="104">
        <v>7.92</v>
      </c>
      <c r="E84" s="104">
        <v>4.6323999999999997E-2</v>
      </c>
      <c r="F84" s="105">
        <v>59469</v>
      </c>
      <c r="G84" s="104">
        <v>9.3800000000000008</v>
      </c>
    </row>
    <row r="85" spans="1:7" ht="20.25" thickBot="1">
      <c r="A85" s="104">
        <v>81</v>
      </c>
      <c r="B85" s="104">
        <v>7.0946999999999996E-2</v>
      </c>
      <c r="C85" s="105">
        <v>41342</v>
      </c>
      <c r="D85" s="104">
        <v>7.43</v>
      </c>
      <c r="E85" s="104">
        <v>5.1333999999999998E-2</v>
      </c>
      <c r="F85" s="105">
        <v>56714</v>
      </c>
      <c r="G85" s="104">
        <v>8.81</v>
      </c>
    </row>
    <row r="86" spans="1:7" ht="20.25" thickBot="1">
      <c r="A86" s="104">
        <v>82</v>
      </c>
      <c r="B86" s="104">
        <v>7.7834E-2</v>
      </c>
      <c r="C86" s="105">
        <v>38409</v>
      </c>
      <c r="D86" s="104">
        <v>6.96</v>
      </c>
      <c r="E86" s="104">
        <v>5.6911000000000003E-2</v>
      </c>
      <c r="F86" s="105">
        <v>53803</v>
      </c>
      <c r="G86" s="104">
        <v>8.26</v>
      </c>
    </row>
    <row r="87" spans="1:7" ht="20.25" thickBot="1">
      <c r="A87" s="104">
        <v>83</v>
      </c>
      <c r="B87" s="104">
        <v>8.5685999999999998E-2</v>
      </c>
      <c r="C87" s="105">
        <v>35420</v>
      </c>
      <c r="D87" s="104">
        <v>6.5</v>
      </c>
      <c r="E87" s="104">
        <v>6.3279000000000002E-2</v>
      </c>
      <c r="F87" s="105">
        <v>50741</v>
      </c>
      <c r="G87" s="104">
        <v>7.73</v>
      </c>
    </row>
    <row r="88" spans="1:7" ht="20.25" thickBot="1">
      <c r="A88" s="104">
        <v>84</v>
      </c>
      <c r="B88" s="104">
        <v>9.4809000000000004E-2</v>
      </c>
      <c r="C88" s="105">
        <v>32385</v>
      </c>
      <c r="D88" s="104">
        <v>6.07</v>
      </c>
      <c r="E88" s="104">
        <v>7.0704000000000003E-2</v>
      </c>
      <c r="F88" s="105">
        <v>47530</v>
      </c>
      <c r="G88" s="104">
        <v>7.21</v>
      </c>
    </row>
    <row r="89" spans="1:7" ht="20.25" thickBot="1">
      <c r="A89" s="104">
        <v>85</v>
      </c>
      <c r="B89" s="104">
        <v>0.10509</v>
      </c>
      <c r="C89" s="105">
        <v>29314</v>
      </c>
      <c r="D89" s="104">
        <v>5.65</v>
      </c>
      <c r="E89" s="104">
        <v>7.9184000000000004E-2</v>
      </c>
      <c r="F89" s="105">
        <v>44170</v>
      </c>
      <c r="G89" s="104">
        <v>6.72</v>
      </c>
    </row>
    <row r="90" spans="1:7" ht="20.25" thickBot="1">
      <c r="A90" s="104">
        <v>86</v>
      </c>
      <c r="B90" s="104">
        <v>0.116592</v>
      </c>
      <c r="C90" s="105">
        <v>26234</v>
      </c>
      <c r="D90" s="104">
        <v>5.26</v>
      </c>
      <c r="E90" s="104">
        <v>8.8696999999999998E-2</v>
      </c>
      <c r="F90" s="105">
        <v>40672</v>
      </c>
      <c r="G90" s="104">
        <v>6.26</v>
      </c>
    </row>
    <row r="91" spans="1:7" ht="20.25" thickBot="1">
      <c r="A91" s="104">
        <v>87</v>
      </c>
      <c r="B91" s="104">
        <v>0.129306</v>
      </c>
      <c r="C91" s="105">
        <v>23175</v>
      </c>
      <c r="D91" s="104">
        <v>4.88</v>
      </c>
      <c r="E91" s="104">
        <v>9.9239999999999995E-2</v>
      </c>
      <c r="F91" s="105">
        <v>37065</v>
      </c>
      <c r="G91" s="104">
        <v>5.82</v>
      </c>
    </row>
    <row r="92" spans="1:7" ht="20.25" thickBot="1">
      <c r="A92" s="104">
        <v>88</v>
      </c>
      <c r="B92" s="104">
        <v>0.142732</v>
      </c>
      <c r="C92" s="105">
        <v>20178</v>
      </c>
      <c r="D92" s="104">
        <v>4.53</v>
      </c>
      <c r="E92" s="104">
        <v>0.11047999999999999</v>
      </c>
      <c r="F92" s="105">
        <v>33386</v>
      </c>
      <c r="G92" s="104">
        <v>5.41</v>
      </c>
    </row>
    <row r="93" spans="1:7" ht="20.25" thickBot="1">
      <c r="A93" s="104">
        <v>89</v>
      </c>
      <c r="B93" s="104">
        <v>0.157638</v>
      </c>
      <c r="C93" s="105">
        <v>17298</v>
      </c>
      <c r="D93" s="104">
        <v>4.21</v>
      </c>
      <c r="E93" s="104">
        <v>0.12307800000000001</v>
      </c>
      <c r="F93" s="105">
        <v>29698</v>
      </c>
      <c r="G93" s="104">
        <v>5.0199999999999996</v>
      </c>
    </row>
    <row r="94" spans="1:7" ht="20.25" thickBot="1">
      <c r="A94" s="104">
        <v>90</v>
      </c>
      <c r="B94" s="104">
        <v>0.174458</v>
      </c>
      <c r="C94" s="105">
        <v>14571</v>
      </c>
      <c r="D94" s="104">
        <v>3.9</v>
      </c>
      <c r="E94" s="104">
        <v>0.137152</v>
      </c>
      <c r="F94" s="105">
        <v>26043</v>
      </c>
      <c r="G94" s="104">
        <v>4.6500000000000004</v>
      </c>
    </row>
    <row r="95" spans="1:7" ht="20.25" thickBot="1">
      <c r="A95" s="104">
        <v>91</v>
      </c>
      <c r="B95" s="104">
        <v>0.193027</v>
      </c>
      <c r="C95" s="105">
        <v>12029</v>
      </c>
      <c r="D95" s="104">
        <v>3.62</v>
      </c>
      <c r="E95" s="104">
        <v>0.15260499999999999</v>
      </c>
      <c r="F95" s="105">
        <v>22471</v>
      </c>
      <c r="G95" s="104">
        <v>4.3099999999999996</v>
      </c>
    </row>
    <row r="96" spans="1:7" ht="20.25" thickBot="1">
      <c r="A96" s="104">
        <v>92</v>
      </c>
      <c r="B96" s="104">
        <v>0.21293000000000001</v>
      </c>
      <c r="C96" s="105">
        <v>9707</v>
      </c>
      <c r="D96" s="104">
        <v>3.36</v>
      </c>
      <c r="E96" s="104">
        <v>0.16949400000000001</v>
      </c>
      <c r="F96" s="105">
        <v>19042</v>
      </c>
      <c r="G96" s="104">
        <v>3.99</v>
      </c>
    </row>
    <row r="97" spans="1:7" ht="20.25" thickBot="1">
      <c r="A97" s="104">
        <v>93</v>
      </c>
      <c r="B97" s="104">
        <v>0.232657</v>
      </c>
      <c r="C97" s="105">
        <v>7640</v>
      </c>
      <c r="D97" s="104">
        <v>3.14</v>
      </c>
      <c r="E97" s="104">
        <v>0.18762300000000001</v>
      </c>
      <c r="F97" s="105">
        <v>15814</v>
      </c>
      <c r="G97" s="104">
        <v>3.71</v>
      </c>
    </row>
    <row r="98" spans="1:7" ht="20.25" thickBot="1">
      <c r="A98" s="104">
        <v>94</v>
      </c>
      <c r="B98" s="104">
        <v>0.25182599999999999</v>
      </c>
      <c r="C98" s="105">
        <v>5863</v>
      </c>
      <c r="D98" s="104">
        <v>2.94</v>
      </c>
      <c r="E98" s="104">
        <v>0.206647</v>
      </c>
      <c r="F98" s="105">
        <v>12847</v>
      </c>
      <c r="G98" s="104">
        <v>3.45</v>
      </c>
    </row>
    <row r="99" spans="1:7" ht="20.25" thickBot="1">
      <c r="A99" s="104">
        <v>95</v>
      </c>
      <c r="B99" s="104">
        <v>0.27094299999999999</v>
      </c>
      <c r="C99" s="105">
        <v>4386</v>
      </c>
      <c r="D99" s="104">
        <v>2.76</v>
      </c>
      <c r="E99" s="104">
        <v>0.22589000000000001</v>
      </c>
      <c r="F99" s="105">
        <v>10192</v>
      </c>
      <c r="G99" s="104">
        <v>3.22</v>
      </c>
    </row>
    <row r="100" spans="1:7" ht="20.25" thickBot="1">
      <c r="A100" s="104">
        <v>96</v>
      </c>
      <c r="B100" s="104">
        <v>0.28975600000000001</v>
      </c>
      <c r="C100" s="105">
        <v>3198</v>
      </c>
      <c r="D100" s="104">
        <v>2.6</v>
      </c>
      <c r="E100" s="104">
        <v>0.24505399999999999</v>
      </c>
      <c r="F100" s="105">
        <v>7890</v>
      </c>
      <c r="G100" s="104">
        <v>3.01</v>
      </c>
    </row>
    <row r="101" spans="1:7" ht="20.25" thickBot="1">
      <c r="A101" s="104">
        <v>97</v>
      </c>
      <c r="B101" s="104">
        <v>0.30799799999999999</v>
      </c>
      <c r="C101" s="105">
        <v>2271</v>
      </c>
      <c r="D101" s="104">
        <v>2.4500000000000002</v>
      </c>
      <c r="E101" s="104">
        <v>0.26381500000000002</v>
      </c>
      <c r="F101" s="105">
        <v>5956</v>
      </c>
      <c r="G101" s="104">
        <v>2.82</v>
      </c>
    </row>
    <row r="102" spans="1:7" ht="20.25" thickBot="1">
      <c r="A102" s="104">
        <v>98</v>
      </c>
      <c r="B102" s="104">
        <v>0.32539299999999999</v>
      </c>
      <c r="C102" s="105">
        <v>1572</v>
      </c>
      <c r="D102" s="104">
        <v>2.3199999999999998</v>
      </c>
      <c r="E102" s="104">
        <v>0.28182800000000002</v>
      </c>
      <c r="F102" s="105">
        <v>4385</v>
      </c>
      <c r="G102" s="104">
        <v>2.66</v>
      </c>
    </row>
    <row r="103" spans="1:7" ht="20.25" thickBot="1">
      <c r="A103" s="104">
        <v>99</v>
      </c>
      <c r="B103" s="104">
        <v>0.34166200000000002</v>
      </c>
      <c r="C103" s="105">
        <v>1060</v>
      </c>
      <c r="D103" s="104">
        <v>2.2000000000000002</v>
      </c>
      <c r="E103" s="104">
        <v>0.298738</v>
      </c>
      <c r="F103" s="105">
        <v>3149</v>
      </c>
      <c r="G103" s="104">
        <v>2.5</v>
      </c>
    </row>
    <row r="104" spans="1:7" ht="20.25" thickBot="1">
      <c r="A104" s="104">
        <v>100</v>
      </c>
      <c r="B104" s="104">
        <v>0.35874600000000001</v>
      </c>
      <c r="C104" s="104">
        <v>698</v>
      </c>
      <c r="D104" s="104">
        <v>2.09</v>
      </c>
      <c r="E104" s="104">
        <v>0.316662</v>
      </c>
      <c r="F104" s="105">
        <v>2208</v>
      </c>
      <c r="G104" s="104">
        <v>2.35</v>
      </c>
    </row>
    <row r="105" spans="1:7" ht="20.25" thickBot="1">
      <c r="A105" s="104">
        <v>101</v>
      </c>
      <c r="B105" s="104">
        <v>0.37668299999999999</v>
      </c>
      <c r="C105" s="104">
        <v>448</v>
      </c>
      <c r="D105" s="104">
        <v>1.98</v>
      </c>
      <c r="E105" s="104">
        <v>0.33566200000000002</v>
      </c>
      <c r="F105" s="105">
        <v>1509</v>
      </c>
      <c r="G105" s="104">
        <v>2.21</v>
      </c>
    </row>
    <row r="106" spans="1:7" ht="20.25" thickBot="1">
      <c r="A106" s="104">
        <v>102</v>
      </c>
      <c r="B106" s="104">
        <v>0.39551700000000001</v>
      </c>
      <c r="C106" s="104">
        <v>279</v>
      </c>
      <c r="D106" s="104">
        <v>1.87</v>
      </c>
      <c r="E106" s="104">
        <v>0.35580200000000001</v>
      </c>
      <c r="F106" s="105">
        <v>1003</v>
      </c>
      <c r="G106" s="104">
        <v>2.08</v>
      </c>
    </row>
    <row r="107" spans="1:7" ht="20.25" thickBot="1">
      <c r="A107" s="104">
        <v>103</v>
      </c>
      <c r="B107" s="104">
        <v>0.41529300000000002</v>
      </c>
      <c r="C107" s="104">
        <v>169</v>
      </c>
      <c r="D107" s="104">
        <v>1.77</v>
      </c>
      <c r="E107" s="104">
        <v>0.37714999999999999</v>
      </c>
      <c r="F107" s="104">
        <v>646</v>
      </c>
      <c r="G107" s="104">
        <v>1.95</v>
      </c>
    </row>
    <row r="108" spans="1:7" ht="20.25" thickBot="1">
      <c r="A108" s="104">
        <v>104</v>
      </c>
      <c r="B108" s="104">
        <v>0.436058</v>
      </c>
      <c r="C108" s="104">
        <v>99</v>
      </c>
      <c r="D108" s="104">
        <v>1.67</v>
      </c>
      <c r="E108" s="104">
        <v>0.399779</v>
      </c>
      <c r="F108" s="104">
        <v>402</v>
      </c>
      <c r="G108" s="104">
        <v>1.82</v>
      </c>
    </row>
    <row r="109" spans="1:7" ht="20.25" thickBot="1">
      <c r="A109" s="104">
        <v>105</v>
      </c>
      <c r="B109" s="104">
        <v>0.45785999999999999</v>
      </c>
      <c r="C109" s="104">
        <v>56</v>
      </c>
      <c r="D109" s="104">
        <v>1.58</v>
      </c>
      <c r="E109" s="104">
        <v>0.42376599999999998</v>
      </c>
      <c r="F109" s="104">
        <v>241</v>
      </c>
      <c r="G109" s="104">
        <v>1.71</v>
      </c>
    </row>
    <row r="110" spans="1:7" ht="20.25" thickBot="1">
      <c r="A110" s="104">
        <v>106</v>
      </c>
      <c r="B110" s="104">
        <v>0.48075299999999999</v>
      </c>
      <c r="C110" s="104">
        <v>30</v>
      </c>
      <c r="D110" s="104">
        <v>1.49</v>
      </c>
      <c r="E110" s="104">
        <v>0.44919199999999998</v>
      </c>
      <c r="F110" s="104">
        <v>139</v>
      </c>
      <c r="G110" s="104">
        <v>1.59</v>
      </c>
    </row>
    <row r="111" spans="1:7" ht="20.25" thickBot="1">
      <c r="A111" s="104">
        <v>107</v>
      </c>
      <c r="B111" s="104">
        <v>0.50479099999999999</v>
      </c>
      <c r="C111" s="104">
        <v>16</v>
      </c>
      <c r="D111" s="104">
        <v>1.4</v>
      </c>
      <c r="E111" s="104">
        <v>0.47614299999999998</v>
      </c>
      <c r="F111" s="104">
        <v>77</v>
      </c>
      <c r="G111" s="104">
        <v>1.49</v>
      </c>
    </row>
    <row r="112" spans="1:7" ht="20.25" thickBot="1">
      <c r="A112" s="104">
        <v>108</v>
      </c>
      <c r="B112" s="104">
        <v>0.53003100000000003</v>
      </c>
      <c r="C112" s="104">
        <v>8</v>
      </c>
      <c r="D112" s="104">
        <v>1.32</v>
      </c>
      <c r="E112" s="104">
        <v>0.50471200000000005</v>
      </c>
      <c r="F112" s="104">
        <v>40</v>
      </c>
      <c r="G112" s="104">
        <v>1.39</v>
      </c>
    </row>
    <row r="113" spans="1:7" ht="20.25" thickBot="1">
      <c r="A113" s="104">
        <v>109</v>
      </c>
      <c r="B113" s="104">
        <v>0.55653200000000003</v>
      </c>
      <c r="C113" s="104">
        <v>4</v>
      </c>
      <c r="D113" s="104">
        <v>1.24</v>
      </c>
      <c r="E113" s="104">
        <v>0.53499399999999997</v>
      </c>
      <c r="F113" s="104">
        <v>20</v>
      </c>
      <c r="G113" s="104">
        <v>1.29</v>
      </c>
    </row>
    <row r="114" spans="1:7" ht="20.25" thickBot="1">
      <c r="A114" s="104">
        <v>110</v>
      </c>
      <c r="B114" s="104">
        <v>0.58435899999999996</v>
      </c>
      <c r="C114" s="104">
        <v>2</v>
      </c>
      <c r="D114" s="104">
        <v>1.1599999999999999</v>
      </c>
      <c r="E114" s="104">
        <v>0.56709399999999999</v>
      </c>
      <c r="F114" s="104">
        <v>9</v>
      </c>
      <c r="G114" s="104">
        <v>1.2</v>
      </c>
    </row>
    <row r="115" spans="1:7" ht="20.25" thickBot="1">
      <c r="A115" s="104">
        <v>111</v>
      </c>
      <c r="B115" s="104">
        <v>0.61357700000000004</v>
      </c>
      <c r="C115" s="104">
        <v>1</v>
      </c>
      <c r="D115" s="104">
        <v>1.0900000000000001</v>
      </c>
      <c r="E115" s="104">
        <v>0.60111999999999999</v>
      </c>
      <c r="F115" s="104">
        <v>4</v>
      </c>
      <c r="G115" s="104">
        <v>1.1100000000000001</v>
      </c>
    </row>
    <row r="116" spans="1:7" ht="20.25" thickBot="1">
      <c r="A116" s="104">
        <v>112</v>
      </c>
      <c r="B116" s="104">
        <v>0.64425600000000005</v>
      </c>
      <c r="C116" s="104">
        <v>0</v>
      </c>
      <c r="D116" s="104">
        <v>1.01</v>
      </c>
      <c r="E116" s="104">
        <v>0.63718699999999995</v>
      </c>
      <c r="F116" s="104">
        <v>2</v>
      </c>
      <c r="G116" s="104">
        <v>1.03</v>
      </c>
    </row>
    <row r="117" spans="1:7" ht="20.25" thickBot="1">
      <c r="A117" s="104">
        <v>113</v>
      </c>
      <c r="B117" s="104">
        <v>0.67646799999999996</v>
      </c>
      <c r="C117" s="104">
        <v>0</v>
      </c>
      <c r="D117" s="104">
        <v>0.95</v>
      </c>
      <c r="E117" s="104">
        <v>0.67541799999999996</v>
      </c>
      <c r="F117" s="104">
        <v>1</v>
      </c>
      <c r="G117" s="104">
        <v>0.95</v>
      </c>
    </row>
    <row r="118" spans="1:7" ht="20.25" thickBot="1">
      <c r="A118" s="104">
        <v>114</v>
      </c>
      <c r="B118" s="104">
        <v>0.71029200000000003</v>
      </c>
      <c r="C118" s="104">
        <v>0</v>
      </c>
      <c r="D118" s="104">
        <v>0.88</v>
      </c>
      <c r="E118" s="104">
        <v>0.71029200000000003</v>
      </c>
      <c r="F118" s="104">
        <v>0</v>
      </c>
      <c r="G118" s="104">
        <v>0.88</v>
      </c>
    </row>
    <row r="119" spans="1:7" ht="20.25" thickBot="1">
      <c r="A119" s="104">
        <v>115</v>
      </c>
      <c r="B119" s="104">
        <v>0.74580599999999997</v>
      </c>
      <c r="C119" s="104">
        <v>0</v>
      </c>
      <c r="D119" s="104">
        <v>0.82</v>
      </c>
      <c r="E119" s="104">
        <v>0.74580599999999997</v>
      </c>
      <c r="F119" s="104">
        <v>0</v>
      </c>
      <c r="G119" s="104">
        <v>0.82</v>
      </c>
    </row>
    <row r="120" spans="1:7" ht="20.25" thickBot="1">
      <c r="A120" s="104">
        <v>116</v>
      </c>
      <c r="B120" s="104">
        <v>0.78309700000000004</v>
      </c>
      <c r="C120" s="104">
        <v>0</v>
      </c>
      <c r="D120" s="104">
        <v>0.76</v>
      </c>
      <c r="E120" s="104">
        <v>0.78309700000000004</v>
      </c>
      <c r="F120" s="104">
        <v>0</v>
      </c>
      <c r="G120" s="104">
        <v>0.76</v>
      </c>
    </row>
    <row r="121" spans="1:7" ht="20.25" thickBot="1">
      <c r="A121" s="104">
        <v>117</v>
      </c>
      <c r="B121" s="104">
        <v>0.82225099999999995</v>
      </c>
      <c r="C121" s="104">
        <v>0</v>
      </c>
      <c r="D121" s="104">
        <v>0.7</v>
      </c>
      <c r="E121" s="104">
        <v>0.82225099999999995</v>
      </c>
      <c r="F121" s="104">
        <v>0</v>
      </c>
      <c r="G121" s="104">
        <v>0.7</v>
      </c>
    </row>
    <row r="122" spans="1:7" ht="20.25" thickBot="1">
      <c r="A122" s="104">
        <v>118</v>
      </c>
      <c r="B122" s="104">
        <v>0.86336400000000002</v>
      </c>
      <c r="C122" s="104">
        <v>0</v>
      </c>
      <c r="D122" s="104">
        <v>0.65</v>
      </c>
      <c r="E122" s="104">
        <v>0.86336400000000002</v>
      </c>
      <c r="F122" s="104">
        <v>0</v>
      </c>
      <c r="G122" s="104">
        <v>0.65</v>
      </c>
    </row>
    <row r="123" spans="1:7" ht="20.25" thickBot="1">
      <c r="A123" s="104">
        <v>119</v>
      </c>
      <c r="B123" s="104">
        <v>0.906532</v>
      </c>
      <c r="C123" s="104">
        <v>0</v>
      </c>
      <c r="D123" s="104">
        <v>0.6</v>
      </c>
      <c r="E123" s="104">
        <v>0.906532</v>
      </c>
      <c r="F123" s="104">
        <v>0</v>
      </c>
      <c r="G123" s="104">
        <v>0.6</v>
      </c>
    </row>
  </sheetData>
  <mergeCells count="2">
    <mergeCell ref="B1:D1"/>
    <mergeCell ref="E1:G1"/>
  </mergeCells>
  <hyperlinks>
    <hyperlink ref="B3" r:id="rId1" location="fn1" display="https://www.ssa.gov/oact/STATS/table4c6.html - fn1" xr:uid="{A554B51A-0E2D-4EFF-8354-AB7EF4D5BF96}"/>
    <hyperlink ref="C3" r:id="rId2" location="fn2" display="https://www.ssa.gov/oact/STATS/table4c6.html - fn2" xr:uid="{690267AA-2CDE-42E2-8A16-C03AFB08D377}"/>
    <hyperlink ref="E3" r:id="rId3" location="fn1" display="https://www.ssa.gov/oact/STATS/table4c6.html - fn1" xr:uid="{7F5FDAA7-6965-4C1D-8231-E75DA57484B3}"/>
    <hyperlink ref="F3" r:id="rId4" location="fn2" display="https://www.ssa.gov/oact/STATS/table4c6.html - fn2" xr:uid="{444E84CA-AB58-4636-B4F7-804D2AAE95AF}"/>
  </hyperlinks>
  <pageMargins left="0.7" right="0.7" top="0.75" bottom="0.75" header="0.3" footer="0.3"/>
  <pageSetup orientation="portrait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6463-7ABD-4359-BA53-6A85B313461E}">
  <dimension ref="A1:G84"/>
  <sheetViews>
    <sheetView tabSelected="1" zoomScale="111" workbookViewId="0">
      <selection activeCell="K5" sqref="K5"/>
    </sheetView>
  </sheetViews>
  <sheetFormatPr defaultRowHeight="14.25"/>
  <cols>
    <col min="2" max="2" width="8.75" style="60"/>
  </cols>
  <sheetData>
    <row r="1" spans="1:7">
      <c r="A1" t="s">
        <v>63</v>
      </c>
      <c r="B1" s="60" t="s">
        <v>64</v>
      </c>
      <c r="E1" t="s">
        <v>65</v>
      </c>
    </row>
    <row r="2" spans="1:7">
      <c r="A2">
        <v>18</v>
      </c>
      <c r="B2" s="60">
        <v>4.5919999999999997E-3</v>
      </c>
      <c r="E2" t="s">
        <v>66</v>
      </c>
      <c r="F2" s="77">
        <v>5.9700000000000003E-2</v>
      </c>
      <c r="G2">
        <f>F2/13</f>
        <v>4.5923076923076924E-3</v>
      </c>
    </row>
    <row r="3" spans="1:7">
      <c r="A3">
        <f t="shared" ref="A3:A34" si="0">A2+1</f>
        <v>19</v>
      </c>
      <c r="B3" s="60">
        <v>4.5919999999999997E-3</v>
      </c>
      <c r="E3" t="s">
        <v>67</v>
      </c>
      <c r="F3" s="77">
        <v>0.14549999999999999</v>
      </c>
      <c r="G3">
        <f t="shared" ref="G3:G9" si="1">F3/10</f>
        <v>1.4549999999999999E-2</v>
      </c>
    </row>
    <row r="4" spans="1:7">
      <c r="A4">
        <f t="shared" si="0"/>
        <v>20</v>
      </c>
      <c r="B4" s="60">
        <v>4.5919999999999997E-3</v>
      </c>
      <c r="E4" t="s">
        <v>68</v>
      </c>
      <c r="F4" s="77">
        <v>0.2525</v>
      </c>
      <c r="G4">
        <f t="shared" si="1"/>
        <v>2.5250000000000002E-2</v>
      </c>
    </row>
    <row r="5" spans="1:7">
      <c r="A5">
        <f t="shared" si="0"/>
        <v>21</v>
      </c>
      <c r="B5" s="60">
        <v>4.5919999999999997E-3</v>
      </c>
      <c r="E5" t="s">
        <v>69</v>
      </c>
      <c r="F5" s="77">
        <v>0.33539999999999998</v>
      </c>
      <c r="G5">
        <f t="shared" si="1"/>
        <v>3.354E-2</v>
      </c>
    </row>
    <row r="6" spans="1:7">
      <c r="A6">
        <f t="shared" si="0"/>
        <v>22</v>
      </c>
      <c r="B6" s="60">
        <v>4.5919999999999997E-3</v>
      </c>
      <c r="E6" t="s">
        <v>70</v>
      </c>
      <c r="F6" s="77">
        <v>0.15479999999999999</v>
      </c>
      <c r="G6">
        <f t="shared" si="1"/>
        <v>1.5479999999999999E-2</v>
      </c>
    </row>
    <row r="7" spans="1:7">
      <c r="A7">
        <f t="shared" si="0"/>
        <v>23</v>
      </c>
      <c r="B7" s="60">
        <v>4.5919999999999997E-3</v>
      </c>
      <c r="E7" t="s">
        <v>71</v>
      </c>
      <c r="F7" s="77">
        <v>3.9300000000000002E-2</v>
      </c>
      <c r="G7">
        <f t="shared" si="1"/>
        <v>3.9300000000000003E-3</v>
      </c>
    </row>
    <row r="8" spans="1:7">
      <c r="A8">
        <f t="shared" si="0"/>
        <v>24</v>
      </c>
      <c r="B8" s="60">
        <v>4.5919999999999997E-3</v>
      </c>
      <c r="E8" t="s">
        <v>72</v>
      </c>
      <c r="F8" s="77">
        <v>1.1299999999999999E-2</v>
      </c>
      <c r="G8">
        <f t="shared" si="1"/>
        <v>1.1299999999999999E-3</v>
      </c>
    </row>
    <row r="9" spans="1:7">
      <c r="A9">
        <f t="shared" si="0"/>
        <v>25</v>
      </c>
      <c r="B9" s="60">
        <v>4.5919999999999997E-3</v>
      </c>
      <c r="E9" t="s">
        <v>73</v>
      </c>
      <c r="F9" s="77">
        <v>1.5E-3</v>
      </c>
      <c r="G9">
        <f t="shared" si="1"/>
        <v>1.5000000000000001E-4</v>
      </c>
    </row>
    <row r="10" spans="1:7">
      <c r="A10">
        <f t="shared" si="0"/>
        <v>26</v>
      </c>
      <c r="B10" s="60">
        <v>4.5919999999999997E-3</v>
      </c>
    </row>
    <row r="11" spans="1:7">
      <c r="A11">
        <f t="shared" si="0"/>
        <v>27</v>
      </c>
      <c r="B11" s="60">
        <v>4.5919999999999997E-3</v>
      </c>
    </row>
    <row r="12" spans="1:7">
      <c r="A12">
        <f t="shared" si="0"/>
        <v>28</v>
      </c>
      <c r="B12" s="60">
        <v>4.5919999999999997E-3</v>
      </c>
    </row>
    <row r="13" spans="1:7">
      <c r="A13">
        <f t="shared" si="0"/>
        <v>29</v>
      </c>
      <c r="B13" s="60">
        <v>4.5919999999999997E-3</v>
      </c>
    </row>
    <row r="14" spans="1:7">
      <c r="A14">
        <f t="shared" si="0"/>
        <v>30</v>
      </c>
      <c r="B14" s="60">
        <v>4.5919999999999997E-3</v>
      </c>
    </row>
    <row r="15" spans="1:7">
      <c r="A15">
        <f t="shared" si="0"/>
        <v>31</v>
      </c>
      <c r="B15" s="60">
        <v>1.455E-2</v>
      </c>
    </row>
    <row r="16" spans="1:7">
      <c r="A16">
        <f t="shared" si="0"/>
        <v>32</v>
      </c>
      <c r="B16" s="60">
        <v>1.455E-2</v>
      </c>
    </row>
    <row r="17" spans="1:2">
      <c r="A17">
        <f t="shared" si="0"/>
        <v>33</v>
      </c>
      <c r="B17" s="60">
        <v>1.455E-2</v>
      </c>
    </row>
    <row r="18" spans="1:2">
      <c r="A18">
        <f t="shared" si="0"/>
        <v>34</v>
      </c>
      <c r="B18" s="60">
        <v>1.455E-2</v>
      </c>
    </row>
    <row r="19" spans="1:2">
      <c r="A19">
        <f t="shared" si="0"/>
        <v>35</v>
      </c>
      <c r="B19" s="60">
        <v>1.455E-2</v>
      </c>
    </row>
    <row r="20" spans="1:2">
      <c r="A20">
        <f t="shared" si="0"/>
        <v>36</v>
      </c>
      <c r="B20" s="60">
        <v>1.455E-2</v>
      </c>
    </row>
    <row r="21" spans="1:2">
      <c r="A21">
        <f t="shared" si="0"/>
        <v>37</v>
      </c>
      <c r="B21" s="60">
        <v>1.455E-2</v>
      </c>
    </row>
    <row r="22" spans="1:2">
      <c r="A22">
        <f t="shared" si="0"/>
        <v>38</v>
      </c>
      <c r="B22" s="60">
        <v>1.455E-2</v>
      </c>
    </row>
    <row r="23" spans="1:2">
      <c r="A23">
        <f t="shared" si="0"/>
        <v>39</v>
      </c>
      <c r="B23" s="60">
        <v>1.455E-2</v>
      </c>
    </row>
    <row r="24" spans="1:2">
      <c r="A24">
        <f t="shared" si="0"/>
        <v>40</v>
      </c>
      <c r="B24" s="60">
        <v>1.455E-2</v>
      </c>
    </row>
    <row r="25" spans="1:2">
      <c r="A25">
        <f t="shared" si="0"/>
        <v>41</v>
      </c>
      <c r="B25" s="60">
        <v>2.5250000000000002E-2</v>
      </c>
    </row>
    <row r="26" spans="1:2">
      <c r="A26">
        <f t="shared" si="0"/>
        <v>42</v>
      </c>
      <c r="B26" s="60">
        <v>2.5250000000000002E-2</v>
      </c>
    </row>
    <row r="27" spans="1:2">
      <c r="A27">
        <f t="shared" si="0"/>
        <v>43</v>
      </c>
      <c r="B27" s="60">
        <v>2.5250000000000002E-2</v>
      </c>
    </row>
    <row r="28" spans="1:2">
      <c r="A28">
        <f t="shared" si="0"/>
        <v>44</v>
      </c>
      <c r="B28" s="60">
        <v>2.5250000000000002E-2</v>
      </c>
    </row>
    <row r="29" spans="1:2">
      <c r="A29">
        <f t="shared" si="0"/>
        <v>45</v>
      </c>
      <c r="B29" s="60">
        <v>2.5250000000000002E-2</v>
      </c>
    </row>
    <row r="30" spans="1:2">
      <c r="A30">
        <f t="shared" si="0"/>
        <v>46</v>
      </c>
      <c r="B30" s="60">
        <v>2.5250000000000002E-2</v>
      </c>
    </row>
    <row r="31" spans="1:2">
      <c r="A31">
        <f t="shared" si="0"/>
        <v>47</v>
      </c>
      <c r="B31" s="60">
        <v>2.5250000000000002E-2</v>
      </c>
    </row>
    <row r="32" spans="1:2">
      <c r="A32">
        <f t="shared" si="0"/>
        <v>48</v>
      </c>
      <c r="B32" s="60">
        <v>2.5250000000000002E-2</v>
      </c>
    </row>
    <row r="33" spans="1:2">
      <c r="A33">
        <f t="shared" si="0"/>
        <v>49</v>
      </c>
      <c r="B33" s="60">
        <v>2.5250000000000002E-2</v>
      </c>
    </row>
    <row r="34" spans="1:2">
      <c r="A34">
        <f t="shared" si="0"/>
        <v>50</v>
      </c>
      <c r="B34" s="60">
        <v>2.5250000000000002E-2</v>
      </c>
    </row>
    <row r="35" spans="1:2">
      <c r="A35">
        <f t="shared" ref="A35:A66" si="2">A34+1</f>
        <v>51</v>
      </c>
      <c r="B35" s="60">
        <v>3.354E-2</v>
      </c>
    </row>
    <row r="36" spans="1:2">
      <c r="A36">
        <f t="shared" si="2"/>
        <v>52</v>
      </c>
      <c r="B36" s="60">
        <v>3.354E-2</v>
      </c>
    </row>
    <row r="37" spans="1:2">
      <c r="A37">
        <f t="shared" si="2"/>
        <v>53</v>
      </c>
      <c r="B37" s="60">
        <v>3.354E-2</v>
      </c>
    </row>
    <row r="38" spans="1:2">
      <c r="A38">
        <f t="shared" si="2"/>
        <v>54</v>
      </c>
      <c r="B38" s="60">
        <v>3.354E-2</v>
      </c>
    </row>
    <row r="39" spans="1:2">
      <c r="A39">
        <f t="shared" si="2"/>
        <v>55</v>
      </c>
      <c r="B39" s="60">
        <v>3.354E-2</v>
      </c>
    </row>
    <row r="40" spans="1:2">
      <c r="A40">
        <f t="shared" si="2"/>
        <v>56</v>
      </c>
      <c r="B40" s="60">
        <v>3.354E-2</v>
      </c>
    </row>
    <row r="41" spans="1:2">
      <c r="A41">
        <f t="shared" si="2"/>
        <v>57</v>
      </c>
      <c r="B41" s="60">
        <v>3.354E-2</v>
      </c>
    </row>
    <row r="42" spans="1:2">
      <c r="A42">
        <f t="shared" si="2"/>
        <v>58</v>
      </c>
      <c r="B42" s="60">
        <v>3.354E-2</v>
      </c>
    </row>
    <row r="43" spans="1:2">
      <c r="A43">
        <f t="shared" si="2"/>
        <v>59</v>
      </c>
      <c r="B43" s="60">
        <v>3.354E-2</v>
      </c>
    </row>
    <row r="44" spans="1:2">
      <c r="A44">
        <f t="shared" si="2"/>
        <v>60</v>
      </c>
      <c r="B44" s="60">
        <v>3.354E-2</v>
      </c>
    </row>
    <row r="45" spans="1:2">
      <c r="A45">
        <f t="shared" si="2"/>
        <v>61</v>
      </c>
      <c r="B45" s="60">
        <v>1.5480000000000001E-2</v>
      </c>
    </row>
    <row r="46" spans="1:2">
      <c r="A46">
        <f t="shared" si="2"/>
        <v>62</v>
      </c>
      <c r="B46" s="60">
        <v>1.5480000000000001E-2</v>
      </c>
    </row>
    <row r="47" spans="1:2">
      <c r="A47">
        <f t="shared" si="2"/>
        <v>63</v>
      </c>
      <c r="B47" s="60">
        <v>1.5480000000000001E-2</v>
      </c>
    </row>
    <row r="48" spans="1:2">
      <c r="A48">
        <f t="shared" si="2"/>
        <v>64</v>
      </c>
      <c r="B48" s="60">
        <v>1.5480000000000001E-2</v>
      </c>
    </row>
    <row r="49" spans="1:2">
      <c r="A49">
        <f t="shared" si="2"/>
        <v>65</v>
      </c>
      <c r="B49" s="60">
        <v>1.5480000000000001E-2</v>
      </c>
    </row>
    <row r="50" spans="1:2">
      <c r="A50">
        <f t="shared" si="2"/>
        <v>66</v>
      </c>
      <c r="B50" s="60">
        <v>1.5480000000000001E-2</v>
      </c>
    </row>
    <row r="51" spans="1:2">
      <c r="A51">
        <f t="shared" si="2"/>
        <v>67</v>
      </c>
      <c r="B51" s="60">
        <v>1.5480000000000001E-2</v>
      </c>
    </row>
    <row r="52" spans="1:2">
      <c r="A52">
        <f t="shared" si="2"/>
        <v>68</v>
      </c>
      <c r="B52" s="60">
        <v>1.5480000000000001E-2</v>
      </c>
    </row>
    <row r="53" spans="1:2">
      <c r="A53">
        <f t="shared" si="2"/>
        <v>69</v>
      </c>
      <c r="B53" s="60">
        <v>1.5480000000000001E-2</v>
      </c>
    </row>
    <row r="54" spans="1:2">
      <c r="A54">
        <f t="shared" si="2"/>
        <v>70</v>
      </c>
      <c r="B54" s="60">
        <v>1.5480000000000001E-2</v>
      </c>
    </row>
    <row r="55" spans="1:2">
      <c r="A55">
        <f t="shared" si="2"/>
        <v>71</v>
      </c>
      <c r="B55" s="60">
        <v>3.9300000000000003E-3</v>
      </c>
    </row>
    <row r="56" spans="1:2">
      <c r="A56">
        <f t="shared" si="2"/>
        <v>72</v>
      </c>
      <c r="B56" s="60">
        <v>3.9300000000000003E-3</v>
      </c>
    </row>
    <row r="57" spans="1:2">
      <c r="A57">
        <f t="shared" si="2"/>
        <v>73</v>
      </c>
      <c r="B57" s="60">
        <v>3.9300000000000003E-3</v>
      </c>
    </row>
    <row r="58" spans="1:2">
      <c r="A58">
        <f t="shared" si="2"/>
        <v>74</v>
      </c>
      <c r="B58" s="60">
        <v>3.9300000000000003E-3</v>
      </c>
    </row>
    <row r="59" spans="1:2">
      <c r="A59">
        <f t="shared" si="2"/>
        <v>75</v>
      </c>
      <c r="B59" s="60">
        <v>3.9300000000000003E-3</v>
      </c>
    </row>
    <row r="60" spans="1:2">
      <c r="A60">
        <f t="shared" si="2"/>
        <v>76</v>
      </c>
      <c r="B60" s="60">
        <v>3.9300000000000003E-3</v>
      </c>
    </row>
    <row r="61" spans="1:2">
      <c r="A61">
        <f t="shared" si="2"/>
        <v>77</v>
      </c>
      <c r="B61" s="60">
        <v>3.9300000000000003E-3</v>
      </c>
    </row>
    <row r="62" spans="1:2">
      <c r="A62">
        <f t="shared" si="2"/>
        <v>78</v>
      </c>
      <c r="B62" s="60">
        <v>3.9300000000000003E-3</v>
      </c>
    </row>
    <row r="63" spans="1:2">
      <c r="A63">
        <f t="shared" si="2"/>
        <v>79</v>
      </c>
      <c r="B63" s="60">
        <v>3.9300000000000003E-3</v>
      </c>
    </row>
    <row r="64" spans="1:2">
      <c r="A64">
        <f t="shared" si="2"/>
        <v>80</v>
      </c>
      <c r="B64" s="60">
        <v>3.9300000000000003E-3</v>
      </c>
    </row>
    <row r="65" spans="1:2">
      <c r="A65">
        <f t="shared" si="2"/>
        <v>81</v>
      </c>
      <c r="B65" s="60">
        <v>1.1299999999999999E-3</v>
      </c>
    </row>
    <row r="66" spans="1:2">
      <c r="A66">
        <f t="shared" si="2"/>
        <v>82</v>
      </c>
      <c r="B66" s="60">
        <v>1.1299999999999999E-3</v>
      </c>
    </row>
    <row r="67" spans="1:2">
      <c r="A67">
        <f t="shared" ref="A67:A84" si="3">A66+1</f>
        <v>83</v>
      </c>
      <c r="B67" s="60">
        <v>1.1299999999999999E-3</v>
      </c>
    </row>
    <row r="68" spans="1:2">
      <c r="A68">
        <f t="shared" si="3"/>
        <v>84</v>
      </c>
      <c r="B68" s="60">
        <v>1.1299999999999999E-3</v>
      </c>
    </row>
    <row r="69" spans="1:2">
      <c r="A69">
        <f t="shared" si="3"/>
        <v>85</v>
      </c>
      <c r="B69" s="60">
        <v>1.1299999999999999E-3</v>
      </c>
    </row>
    <row r="70" spans="1:2">
      <c r="A70">
        <f t="shared" si="3"/>
        <v>86</v>
      </c>
      <c r="B70" s="60">
        <v>1.1299999999999999E-3</v>
      </c>
    </row>
    <row r="71" spans="1:2">
      <c r="A71">
        <f t="shared" si="3"/>
        <v>87</v>
      </c>
      <c r="B71" s="60">
        <v>1.1299999999999999E-3</v>
      </c>
    </row>
    <row r="72" spans="1:2">
      <c r="A72">
        <f t="shared" si="3"/>
        <v>88</v>
      </c>
      <c r="B72" s="60">
        <v>1.1299999999999999E-3</v>
      </c>
    </row>
    <row r="73" spans="1:2">
      <c r="A73">
        <f t="shared" si="3"/>
        <v>89</v>
      </c>
      <c r="B73" s="60">
        <v>1.1299999999999999E-3</v>
      </c>
    </row>
    <row r="74" spans="1:2">
      <c r="A74">
        <f t="shared" si="3"/>
        <v>90</v>
      </c>
      <c r="B74" s="60">
        <v>1.4999999999999999E-4</v>
      </c>
    </row>
    <row r="75" spans="1:2">
      <c r="A75">
        <f t="shared" si="3"/>
        <v>91</v>
      </c>
      <c r="B75" s="60">
        <v>1.4999999999999999E-4</v>
      </c>
    </row>
    <row r="76" spans="1:2">
      <c r="A76">
        <f t="shared" si="3"/>
        <v>92</v>
      </c>
      <c r="B76" s="60">
        <v>1.4999999999999999E-4</v>
      </c>
    </row>
    <row r="77" spans="1:2">
      <c r="A77">
        <f t="shared" si="3"/>
        <v>93</v>
      </c>
      <c r="B77" s="60">
        <v>1.4999999999999999E-4</v>
      </c>
    </row>
    <row r="78" spans="1:2">
      <c r="A78">
        <f t="shared" si="3"/>
        <v>94</v>
      </c>
      <c r="B78" s="60">
        <v>1.4999999999999999E-4</v>
      </c>
    </row>
    <row r="79" spans="1:2">
      <c r="A79">
        <f t="shared" si="3"/>
        <v>95</v>
      </c>
      <c r="B79" s="60">
        <v>1.4999999999999999E-4</v>
      </c>
    </row>
    <row r="80" spans="1:2">
      <c r="A80">
        <f t="shared" si="3"/>
        <v>96</v>
      </c>
      <c r="B80" s="60">
        <v>1.4999999999999999E-4</v>
      </c>
    </row>
    <row r="81" spans="1:2">
      <c r="A81">
        <f t="shared" si="3"/>
        <v>97</v>
      </c>
      <c r="B81" s="60">
        <v>1.4999999999999999E-4</v>
      </c>
    </row>
    <row r="82" spans="1:2">
      <c r="A82">
        <f t="shared" si="3"/>
        <v>98</v>
      </c>
      <c r="B82" s="60">
        <v>1.4999999999999999E-4</v>
      </c>
    </row>
    <row r="83" spans="1:2">
      <c r="A83">
        <f t="shared" si="3"/>
        <v>99</v>
      </c>
      <c r="B83" s="60">
        <v>1.4999999999999999E-4</v>
      </c>
    </row>
    <row r="84" spans="1:2">
      <c r="A84">
        <f t="shared" si="3"/>
        <v>100</v>
      </c>
      <c r="B84" s="60">
        <v>1.4999999999999999E-4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8BA9-2D3F-406E-83D5-FC5B68956510}">
  <dimension ref="A1:AP161"/>
  <sheetViews>
    <sheetView topLeftCell="AE1" zoomScale="113" workbookViewId="0">
      <selection activeCell="AH1" sqref="AH1"/>
    </sheetView>
  </sheetViews>
  <sheetFormatPr defaultRowHeight="14.25"/>
  <cols>
    <col min="1" max="8" width="11.375" style="3" customWidth="1"/>
    <col min="10" max="10" width="21.75" customWidth="1"/>
    <col min="13" max="13" width="18.375" customWidth="1"/>
    <col min="30" max="30" width="12.125" customWidth="1"/>
    <col min="36" max="36" width="14.375" customWidth="1"/>
  </cols>
  <sheetData>
    <row r="1" spans="1:42" ht="15">
      <c r="A1" s="2" t="str">
        <f>'FinalTransition-Control'!A1</f>
        <v>Control Matrix</v>
      </c>
      <c r="B1" s="3" t="str">
        <f>'FinalTransition-Control'!B1</f>
        <v>MASLD</v>
      </c>
      <c r="C1" s="3" t="str">
        <f>'FinalTransition-Control'!C1</f>
        <v>HCC</v>
      </c>
      <c r="D1" s="3" t="str">
        <f>'FinalTransition-Control'!D1</f>
        <v>Untreated</v>
      </c>
      <c r="E1" s="3" t="str">
        <f>'FinalTransition-Control'!E1</f>
        <v xml:space="preserve">Treated </v>
      </c>
      <c r="F1" s="3" t="str">
        <f>'FinalTransition-Control'!F1</f>
        <v>False Positive HCC</v>
      </c>
      <c r="G1" s="3" t="str">
        <f>'FinalTransition-Control'!G1</f>
        <v>Death</v>
      </c>
      <c r="H1" s="3" t="str">
        <f>'FinalTransition-Control'!H1</f>
        <v>Cirrhosis</v>
      </c>
      <c r="I1" s="6" t="s">
        <v>74</v>
      </c>
      <c r="J1" s="52" t="str">
        <f>'FinalTransition-Control'!A11</f>
        <v>MALSD Incidence Rates</v>
      </c>
      <c r="K1">
        <f>'FinalTransition-Control'!B11</f>
        <v>0</v>
      </c>
      <c r="L1" s="6" t="s">
        <v>74</v>
      </c>
      <c r="M1" s="52" t="str">
        <f>'FinalTransition-Control'!A17</f>
        <v>Cirrhosis Underdiagnosis Rate in MASLD</v>
      </c>
      <c r="N1">
        <f>'FinalTransition-Control'!B17</f>
        <v>0</v>
      </c>
      <c r="O1" s="6" t="s">
        <v>74</v>
      </c>
      <c r="P1" s="52" t="str">
        <f>'FinalTransition-Control'!A24</f>
        <v>HCC Outcomes Rates</v>
      </c>
      <c r="Q1">
        <f>'FinalTransition-Control'!B24</f>
        <v>0</v>
      </c>
      <c r="R1" t="str">
        <f>'FinalTransition-Control'!C24</f>
        <v>Control</v>
      </c>
      <c r="S1" t="str">
        <f>'FinalTransition-Control'!D24</f>
        <v>Screen</v>
      </c>
      <c r="T1" s="6" t="s">
        <v>74</v>
      </c>
      <c r="U1" s="52" t="str">
        <f>'FinalTransition-Control'!A39</f>
        <v>Treated Outcomes Rates</v>
      </c>
      <c r="V1">
        <f>'FinalTransition-Control'!B39</f>
        <v>0</v>
      </c>
      <c r="W1" t="str">
        <f>'FinalTransition-Control'!C39</f>
        <v>Control</v>
      </c>
      <c r="X1" t="str">
        <f>'FinalTransition-Control'!D39</f>
        <v>Screen</v>
      </c>
      <c r="Y1" s="6" t="s">
        <v>74</v>
      </c>
      <c r="Z1" s="52" t="str">
        <f>'FinalTransition-Control'!A64</f>
        <v>HCC Distribution</v>
      </c>
      <c r="AA1" t="str">
        <f>'FinalTransition-Control'!B64</f>
        <v>Control</v>
      </c>
      <c r="AB1" t="str">
        <f>'FinalTransition-Control'!C64</f>
        <v>Screen</v>
      </c>
      <c r="AC1" s="6" t="s">
        <v>74</v>
      </c>
      <c r="AD1" s="52" t="str">
        <f>FinalRewards!A1</f>
        <v>Cost/Utility Matrix</v>
      </c>
      <c r="AE1" t="str">
        <f>FinalRewards!B1</f>
        <v>Control Cost</v>
      </c>
      <c r="AF1" t="str">
        <f>FinalRewards!C1</f>
        <v>Intervention Cost</v>
      </c>
      <c r="AG1" t="str">
        <f>FinalRewards!D1</f>
        <v xml:space="preserve">Control Utility </v>
      </c>
      <c r="AH1" t="str">
        <f>FinalRewards!E1</f>
        <v>Intervention Utility</v>
      </c>
      <c r="AI1" s="6" t="s">
        <v>74</v>
      </c>
      <c r="AJ1" s="52" t="str">
        <f>FinalRewards!A11</f>
        <v>HCC Stages Cost/Utility</v>
      </c>
      <c r="AK1" t="str">
        <f>FinalRewards!B11</f>
        <v>Control Cost</v>
      </c>
      <c r="AL1" t="str">
        <f>FinalRewards!C11</f>
        <v>Intervention Cost</v>
      </c>
      <c r="AM1" t="str">
        <f>FinalRewards!D11</f>
        <v xml:space="preserve">Control Utility </v>
      </c>
      <c r="AN1" t="str">
        <f>FinalRewards!E11</f>
        <v>Intervention Utility</v>
      </c>
      <c r="AP1" t="str">
        <f>ActuarialTables!C1</f>
        <v>Adjusted Prob of  death</v>
      </c>
    </row>
    <row r="2" spans="1:42">
      <c r="A2" s="3" t="str">
        <f>'FinalTransition-Control'!A2</f>
        <v>MASLD</v>
      </c>
      <c r="B2" s="3">
        <f>'FinalTransition-Control'!B2</f>
        <v>0.83420424000000004</v>
      </c>
      <c r="C2" s="3">
        <f>'FinalTransition-Control'!C2</f>
        <v>5.8837600000000009E-3</v>
      </c>
      <c r="D2" s="3">
        <f>'FinalTransition-Control'!D2</f>
        <v>0</v>
      </c>
      <c r="E2" s="3">
        <f>'FinalTransition-Control'!E2</f>
        <v>0</v>
      </c>
      <c r="F2" s="3">
        <f>'FinalTransition-Control'!F2</f>
        <v>0.15</v>
      </c>
      <c r="G2" s="3">
        <f>'FinalTransition-Control'!G2</f>
        <v>4.6119999999999998E-3</v>
      </c>
      <c r="H2" s="3">
        <f>'FinalTransition-Control'!H2</f>
        <v>5.3E-3</v>
      </c>
      <c r="J2" t="str">
        <f>'FinalTransition-Control'!A12</f>
        <v>MASLD to HCC</v>
      </c>
      <c r="K2">
        <f>'FinalTransition-Control'!B12</f>
        <v>5.8837600000000009E-3</v>
      </c>
      <c r="M2" t="str">
        <f>'FinalTransition-Control'!A18</f>
        <v>Rate</v>
      </c>
      <c r="N2">
        <f>'FinalTransition-Control'!B18</f>
        <v>0.224</v>
      </c>
      <c r="P2" t="str">
        <f>'FinalTransition-Control'!A25</f>
        <v>Early</v>
      </c>
      <c r="Q2" t="str">
        <f>'FinalTransition-Control'!B25</f>
        <v>Treated</v>
      </c>
      <c r="R2">
        <f>'FinalTransition-Control'!C25</f>
        <v>0.47099999999999997</v>
      </c>
      <c r="S2">
        <f>'FinalTransition-Control'!D25</f>
        <v>0.47099999999999997</v>
      </c>
      <c r="U2" t="str">
        <f>'FinalTransition-Control'!A40</f>
        <v>Treated After Early</v>
      </c>
      <c r="V2" t="str">
        <f>'FinalTransition-Control'!B40</f>
        <v>Treated</v>
      </c>
      <c r="W2">
        <f>'FinalTransition-Control'!C40</f>
        <v>0.77949999999999997</v>
      </c>
      <c r="X2">
        <f>'FinalTransition-Control'!D40</f>
        <v>0.77949999999999997</v>
      </c>
      <c r="Z2" t="str">
        <f>'FinalTransition-Control'!A65</f>
        <v>Early</v>
      </c>
      <c r="AA2">
        <f>'FinalTransition-Control'!B65</f>
        <v>0.45700000000000002</v>
      </c>
      <c r="AB2">
        <f>'FinalTransition-Control'!C65</f>
        <v>0.70699999999999996</v>
      </c>
      <c r="AD2" t="str">
        <f>FinalRewards!A2</f>
        <v>MASLD</v>
      </c>
      <c r="AE2">
        <f>FinalRewards!B2</f>
        <v>4362</v>
      </c>
      <c r="AF2">
        <f>FinalRewards!C2</f>
        <v>4720</v>
      </c>
      <c r="AG2">
        <f>FinalRewards!D2</f>
        <v>0.88</v>
      </c>
      <c r="AH2">
        <f>FinalRewards!E2</f>
        <v>0.88</v>
      </c>
      <c r="AJ2" t="str">
        <f>FinalRewards!A12</f>
        <v>HCC early</v>
      </c>
      <c r="AK2">
        <f>FinalRewards!B12</f>
        <v>62340</v>
      </c>
      <c r="AL2">
        <f>FinalRewards!C12</f>
        <v>62340</v>
      </c>
      <c r="AM2">
        <f>FinalRewards!D12</f>
        <v>0.72</v>
      </c>
      <c r="AN2">
        <f>FinalRewards!E12</f>
        <v>0.72</v>
      </c>
      <c r="AP2">
        <f>ActuarialTables!C2</f>
        <v>4.6119999999999998E-3</v>
      </c>
    </row>
    <row r="3" spans="1:42">
      <c r="A3" s="3" t="str">
        <f>'FinalTransition-Control'!A3</f>
        <v>HCC</v>
      </c>
      <c r="B3" s="3">
        <f>'FinalTransition-Control'!B3</f>
        <v>0</v>
      </c>
      <c r="C3" s="3">
        <f>'FinalTransition-Control'!C3</f>
        <v>0</v>
      </c>
      <c r="D3" s="3">
        <f>'FinalTransition-Control'!D3</f>
        <v>0.55689499999999992</v>
      </c>
      <c r="E3" s="37">
        <f>'FinalTransition-Control'!E3</f>
        <v>0.44310500000000003</v>
      </c>
      <c r="F3" s="3">
        <f>'FinalTransition-Control'!F3</f>
        <v>0</v>
      </c>
      <c r="G3" s="3">
        <f>'FinalTransition-Control'!G3</f>
        <v>0</v>
      </c>
      <c r="H3" s="37">
        <f>'FinalTransition-Control'!H3</f>
        <v>0</v>
      </c>
      <c r="J3" t="str">
        <f>'FinalTransition-Control'!A13</f>
        <v>False Positive HCC</v>
      </c>
      <c r="K3">
        <f>'FinalTransition-Control'!B13</f>
        <v>0.15</v>
      </c>
      <c r="M3" t="str">
        <f>'FinalTransition-Control'!A19</f>
        <v>MALSD to HCC for UD</v>
      </c>
      <c r="N3">
        <f>'FinalTransition-Control'!B19</f>
        <v>2.4500000000000001E-2</v>
      </c>
      <c r="Q3" t="str">
        <f>'FinalTransition-Control'!B26</f>
        <v>Death</v>
      </c>
      <c r="R3">
        <f>'FinalTransition-Control'!C26</f>
        <v>0</v>
      </c>
      <c r="S3">
        <f>'FinalTransition-Control'!D26</f>
        <v>0</v>
      </c>
      <c r="U3">
        <f>'FinalTransition-Control'!A41</f>
        <v>0</v>
      </c>
      <c r="V3" t="str">
        <f>'FinalTransition-Control'!B41</f>
        <v>Death</v>
      </c>
      <c r="W3">
        <f>'FinalTransition-Control'!C41</f>
        <v>0.2205</v>
      </c>
      <c r="X3">
        <f>'FinalTransition-Control'!D41</f>
        <v>0.2205</v>
      </c>
      <c r="Z3" t="str">
        <f>'FinalTransition-Control'!A66</f>
        <v>Intermediate</v>
      </c>
      <c r="AA3">
        <f>'FinalTransition-Control'!B66</f>
        <v>0.23</v>
      </c>
      <c r="AB3">
        <f>'FinalTransition-Control'!C66</f>
        <v>0.156</v>
      </c>
      <c r="AD3" t="str">
        <f>FinalRewards!A3</f>
        <v>HCC</v>
      </c>
      <c r="AE3">
        <f>FinalRewards!B3</f>
        <v>88448.442999999999</v>
      </c>
      <c r="AF3">
        <f>FinalRewards!C3</f>
        <v>76791.722999999998</v>
      </c>
      <c r="AG3">
        <f>FinalRewards!D3</f>
        <v>0.69118999999999997</v>
      </c>
      <c r="AH3">
        <f>FinalRewards!E3</f>
        <v>0.70572999999999986</v>
      </c>
      <c r="AJ3" t="str">
        <f>FinalRewards!A13</f>
        <v>HCC intermediate</v>
      </c>
      <c r="AK3">
        <f>FinalRewards!B13</f>
        <v>116996</v>
      </c>
      <c r="AL3">
        <f>FinalRewards!C13</f>
        <v>116996</v>
      </c>
      <c r="AM3">
        <f>FinalRewards!D13</f>
        <v>0.69</v>
      </c>
      <c r="AN3">
        <f>FinalRewards!E13</f>
        <v>0.69</v>
      </c>
      <c r="AP3">
        <f>ActuarialTables!C3</f>
        <v>4.7184999999999996E-3</v>
      </c>
    </row>
    <row r="4" spans="1:42">
      <c r="A4" s="3" t="str">
        <f>'FinalTransition-Control'!A4</f>
        <v>Untreated</v>
      </c>
      <c r="B4" s="3">
        <f>'FinalTransition-Control'!B4</f>
        <v>0</v>
      </c>
      <c r="C4" s="3">
        <f>'FinalTransition-Control'!C4</f>
        <v>0</v>
      </c>
      <c r="D4" s="3">
        <f>'FinalTransition-Control'!D4</f>
        <v>0.41855500000000001</v>
      </c>
      <c r="E4" s="3">
        <f>'FinalTransition-Control'!E4</f>
        <v>0</v>
      </c>
      <c r="F4" s="3">
        <f>'FinalTransition-Control'!F4</f>
        <v>0</v>
      </c>
      <c r="G4" s="3">
        <f>'FinalTransition-Control'!G4</f>
        <v>0.58144499999999999</v>
      </c>
      <c r="H4" s="3">
        <f>'FinalTransition-Control'!H4</f>
        <v>0</v>
      </c>
      <c r="J4" t="str">
        <f>'FinalTransition-Control'!A14</f>
        <v>MASLD to Death</v>
      </c>
      <c r="K4">
        <f>'FinalTransition-Control'!B14</f>
        <v>4.6119999999999998E-3</v>
      </c>
      <c r="M4" t="str">
        <f>'FinalTransition-Control'!A20</f>
        <v>MALSD to HCC for non-cirrhotic</v>
      </c>
      <c r="N4">
        <f>'FinalTransition-Control'!B20</f>
        <v>5.1000000000000004E-4</v>
      </c>
      <c r="Q4" t="str">
        <f>'FinalTransition-Control'!B27</f>
        <v>Untreated</v>
      </c>
      <c r="R4">
        <f>'FinalTransition-Control'!C27</f>
        <v>0.52900000000000003</v>
      </c>
      <c r="S4">
        <f>'FinalTransition-Control'!D27</f>
        <v>0.52900000000000003</v>
      </c>
      <c r="U4">
        <f>'FinalTransition-Control'!A42</f>
        <v>0</v>
      </c>
      <c r="V4" t="str">
        <f>'FinalTransition-Control'!B42</f>
        <v>Reccurence</v>
      </c>
      <c r="W4">
        <f>'FinalTransition-Control'!C42</f>
        <v>0</v>
      </c>
      <c r="X4">
        <f>'FinalTransition-Control'!D42</f>
        <v>0</v>
      </c>
      <c r="Z4" t="str">
        <f>'FinalTransition-Control'!A67</f>
        <v>Late</v>
      </c>
      <c r="AA4">
        <f>'FinalTransition-Control'!B67</f>
        <v>0.313</v>
      </c>
      <c r="AB4">
        <f>'FinalTransition-Control'!C67</f>
        <v>0.13700000000000001</v>
      </c>
      <c r="AD4" t="str">
        <f>FinalRewards!A4</f>
        <v xml:space="preserve"> Treatment</v>
      </c>
      <c r="AE4">
        <f>FinalRewards!B4</f>
        <v>88448.442999999999</v>
      </c>
      <c r="AF4">
        <f>FinalRewards!C4</f>
        <v>76791.722999999998</v>
      </c>
      <c r="AG4">
        <f>FinalRewards!D4</f>
        <v>0.69118999999999997</v>
      </c>
      <c r="AH4">
        <f>FinalRewards!E4</f>
        <v>0.70572999999999986</v>
      </c>
      <c r="AJ4" t="str">
        <f>FinalRewards!A14</f>
        <v>HCC late</v>
      </c>
      <c r="AK4">
        <f>FinalRewards!B14</f>
        <v>105591</v>
      </c>
      <c r="AL4">
        <f>FinalRewards!C14</f>
        <v>105591</v>
      </c>
      <c r="AM4">
        <f>FinalRewards!D14</f>
        <v>0.65</v>
      </c>
      <c r="AN4">
        <f>FinalRewards!E14</f>
        <v>0.65</v>
      </c>
      <c r="AP4">
        <f>ActuarialTables!C4</f>
        <v>4.7929999999999995E-3</v>
      </c>
    </row>
    <row r="5" spans="1:42">
      <c r="A5" s="3" t="str">
        <f>'FinalTransition-Control'!A5</f>
        <v xml:space="preserve">Treated </v>
      </c>
      <c r="B5" s="3">
        <f>'FinalTransition-Control'!B5</f>
        <v>0</v>
      </c>
      <c r="C5" s="3">
        <f>'FinalTransition-Control'!C5</f>
        <v>0</v>
      </c>
      <c r="D5" s="3">
        <f>'FinalTransition-Control'!D5</f>
        <v>0</v>
      </c>
      <c r="E5" s="3">
        <f>'FinalTransition-Control'!E5</f>
        <v>0.56148110000000007</v>
      </c>
      <c r="F5" s="3">
        <f>'FinalTransition-Control'!F5</f>
        <v>0</v>
      </c>
      <c r="G5" s="3">
        <f>'FinalTransition-Control'!G5</f>
        <v>0.43851890000000004</v>
      </c>
      <c r="H5" s="3">
        <f>'FinalTransition-Control'!H5</f>
        <v>0</v>
      </c>
      <c r="J5" t="str">
        <f>'FinalTransition-Control'!A15</f>
        <v>MALSD to Cirrhosis</v>
      </c>
      <c r="K5">
        <f>'FinalTransition-Control'!B15</f>
        <v>5.3E-3</v>
      </c>
      <c r="M5" t="str">
        <f>'FinalTransition-Control'!A21</f>
        <v>MALSD to Death for UD</v>
      </c>
      <c r="N5">
        <f>'FinalTransition-Control'!B21</f>
        <v>5.0000000000000001E-3</v>
      </c>
      <c r="P5" t="str">
        <f>'FinalTransition-Control'!A28</f>
        <v>Intermediate</v>
      </c>
      <c r="Q5" t="str">
        <f>'FinalTransition-Control'!B28</f>
        <v>Treated</v>
      </c>
      <c r="R5">
        <f>'FinalTransition-Control'!C28</f>
        <v>0.47899999999999998</v>
      </c>
      <c r="S5">
        <f>'FinalTransition-Control'!D28</f>
        <v>0.47899999999999998</v>
      </c>
      <c r="U5" t="str">
        <f>'FinalTransition-Control'!A43</f>
        <v>Treated After Intermediate</v>
      </c>
      <c r="V5" t="str">
        <f>'FinalTransition-Control'!B43</f>
        <v>Treated</v>
      </c>
      <c r="W5">
        <f>'FinalTransition-Control'!C43</f>
        <v>0.61450000000000005</v>
      </c>
      <c r="X5">
        <f>'FinalTransition-Control'!D43</f>
        <v>0.61450000000000005</v>
      </c>
      <c r="AD5" t="str">
        <f>FinalRewards!A5</f>
        <v xml:space="preserve">Treated </v>
      </c>
      <c r="AE5">
        <f>FinalRewards!B5</f>
        <v>0</v>
      </c>
      <c r="AF5">
        <f>FinalRewards!C5</f>
        <v>0</v>
      </c>
      <c r="AG5">
        <f>FinalRewards!D5</f>
        <v>0.69118999999999997</v>
      </c>
      <c r="AH5">
        <f>FinalRewards!E5</f>
        <v>0.70572999999999986</v>
      </c>
      <c r="AP5">
        <f>ActuarialTables!C5</f>
        <v>4.8749999999999991E-3</v>
      </c>
    </row>
    <row r="6" spans="1:42">
      <c r="A6" s="3" t="str">
        <f>'FinalTransition-Control'!A6</f>
        <v>False Positive HCC</v>
      </c>
      <c r="B6" s="3">
        <f>'FinalTransition-Control'!B6</f>
        <v>1</v>
      </c>
      <c r="C6" s="3">
        <f>'FinalTransition-Control'!C6</f>
        <v>0</v>
      </c>
      <c r="D6" s="3">
        <f>'FinalTransition-Control'!D6</f>
        <v>0</v>
      </c>
      <c r="E6" s="3">
        <f>'FinalTransition-Control'!E6</f>
        <v>0</v>
      </c>
      <c r="F6" s="3">
        <f>'FinalTransition-Control'!F6</f>
        <v>0</v>
      </c>
      <c r="G6" s="3">
        <f>'FinalTransition-Control'!G6</f>
        <v>0</v>
      </c>
      <c r="H6" s="3">
        <f>'FinalTransition-Control'!H6</f>
        <v>0</v>
      </c>
      <c r="M6" t="str">
        <f>'FinalTransition-Control'!A22</f>
        <v>MALSD to Death for non-cirrhotic</v>
      </c>
      <c r="N6">
        <f>'FinalTransition-Control'!B22</f>
        <v>4.4999999999999997E-3</v>
      </c>
      <c r="P6">
        <f>'FinalTransition-Control'!A29</f>
        <v>0</v>
      </c>
      <c r="Q6" t="str">
        <f>'FinalTransition-Control'!B29</f>
        <v>Death</v>
      </c>
      <c r="R6">
        <f>'FinalTransition-Control'!C29</f>
        <v>0</v>
      </c>
      <c r="S6">
        <f>'FinalTransition-Control'!D29</f>
        <v>0</v>
      </c>
      <c r="U6">
        <f>'FinalTransition-Control'!A44</f>
        <v>0</v>
      </c>
      <c r="V6" t="str">
        <f>'FinalTransition-Control'!B44</f>
        <v>Death</v>
      </c>
      <c r="W6">
        <f>'FinalTransition-Control'!C44</f>
        <v>0.38550000000000001</v>
      </c>
      <c r="X6">
        <f>'FinalTransition-Control'!D44</f>
        <v>0.38550000000000001</v>
      </c>
      <c r="AD6" t="str">
        <f>FinalRewards!A6</f>
        <v>False Positive HCC</v>
      </c>
      <c r="AE6">
        <f>FinalRewards!B6</f>
        <v>554</v>
      </c>
      <c r="AF6">
        <f>FinalRewards!C6</f>
        <v>554</v>
      </c>
      <c r="AG6">
        <f>FinalRewards!D6</f>
        <v>0.69118999999999997</v>
      </c>
      <c r="AH6">
        <f>FinalRewards!E6</f>
        <v>0.70572999999999986</v>
      </c>
      <c r="AP6">
        <f>ActuarialTables!C6</f>
        <v>4.9604999999999996E-3</v>
      </c>
    </row>
    <row r="7" spans="1:42">
      <c r="A7" s="3" t="str">
        <f>'FinalTransition-Control'!A7</f>
        <v>Death</v>
      </c>
      <c r="B7" s="3">
        <f>'FinalTransition-Control'!B7</f>
        <v>0</v>
      </c>
      <c r="C7" s="3">
        <f>'FinalTransition-Control'!C7</f>
        <v>0</v>
      </c>
      <c r="D7" s="3">
        <f>'FinalTransition-Control'!D7</f>
        <v>0</v>
      </c>
      <c r="E7" s="3">
        <f>'FinalTransition-Control'!E7</f>
        <v>0</v>
      </c>
      <c r="F7" s="3">
        <f>'FinalTransition-Control'!F7</f>
        <v>0</v>
      </c>
      <c r="G7" s="3">
        <f>'FinalTransition-Control'!G7</f>
        <v>1</v>
      </c>
      <c r="H7" s="3">
        <f>'FinalTransition-Control'!H7</f>
        <v>0</v>
      </c>
      <c r="P7">
        <f>'FinalTransition-Control'!A30</f>
        <v>0</v>
      </c>
      <c r="Q7" t="str">
        <f>'FinalTransition-Control'!B30</f>
        <v>Untreated</v>
      </c>
      <c r="R7">
        <f>'FinalTransition-Control'!C30</f>
        <v>0.52100000000000002</v>
      </c>
      <c r="S7">
        <f>'FinalTransition-Control'!D30</f>
        <v>0.52100000000000002</v>
      </c>
      <c r="U7">
        <f>'FinalTransition-Control'!A45</f>
        <v>0</v>
      </c>
      <c r="V7" t="str">
        <f>'FinalTransition-Control'!B45</f>
        <v>Reccurence</v>
      </c>
      <c r="W7">
        <f>'FinalTransition-Control'!C45</f>
        <v>0</v>
      </c>
      <c r="X7">
        <f>'FinalTransition-Control'!D45</f>
        <v>0</v>
      </c>
      <c r="AD7" t="str">
        <f>FinalRewards!A7</f>
        <v>Death</v>
      </c>
      <c r="AE7">
        <f>FinalRewards!B7</f>
        <v>0</v>
      </c>
      <c r="AF7">
        <f>FinalRewards!C7</f>
        <v>0</v>
      </c>
      <c r="AG7">
        <f>FinalRewards!D7</f>
        <v>0</v>
      </c>
      <c r="AH7">
        <f>FinalRewards!E7</f>
        <v>0</v>
      </c>
      <c r="AP7">
        <f>ActuarialTables!C7</f>
        <v>5.0429999999999997E-3</v>
      </c>
    </row>
    <row r="8" spans="1:42">
      <c r="A8" s="3" t="str">
        <f>'FinalTransition-Control'!A8</f>
        <v>Cirrhosis</v>
      </c>
      <c r="B8" s="3">
        <f>'FinalTransition-Control'!B8</f>
        <v>0</v>
      </c>
      <c r="C8" s="3">
        <f>'FinalTransition-Control'!C8</f>
        <v>0</v>
      </c>
      <c r="D8" s="3">
        <f>'FinalTransition-Control'!D8</f>
        <v>0</v>
      </c>
      <c r="E8" s="3">
        <f>'FinalTransition-Control'!E8</f>
        <v>0</v>
      </c>
      <c r="F8" s="3">
        <f>'FinalTransition-Control'!F8</f>
        <v>0</v>
      </c>
      <c r="G8" s="3">
        <f>'FinalTransition-Control'!G8</f>
        <v>0</v>
      </c>
      <c r="H8" s="3">
        <f>'FinalTransition-Control'!H8</f>
        <v>1</v>
      </c>
      <c r="P8" t="str">
        <f>'FinalTransition-Control'!A31</f>
        <v>Late</v>
      </c>
      <c r="Q8" t="str">
        <f>'FinalTransition-Control'!B31</f>
        <v>Treated</v>
      </c>
      <c r="R8">
        <f>'FinalTransition-Control'!C31</f>
        <v>0.376</v>
      </c>
      <c r="S8">
        <f>'FinalTransition-Control'!D31</f>
        <v>0.376</v>
      </c>
      <c r="U8" t="str">
        <f>'FinalTransition-Control'!A46</f>
        <v>Treated After Late</v>
      </c>
      <c r="V8" t="str">
        <f>'FinalTransition-Control'!B46</f>
        <v>Treated</v>
      </c>
      <c r="W8">
        <f>'FinalTransition-Control'!C46</f>
        <v>0.20420000000000005</v>
      </c>
      <c r="X8">
        <f>'FinalTransition-Control'!D46</f>
        <v>0.20420000000000005</v>
      </c>
      <c r="AD8" t="str">
        <f>FinalRewards!A8</f>
        <v>Cirrhosis</v>
      </c>
      <c r="AE8">
        <f>FinalRewards!B8</f>
        <v>0</v>
      </c>
      <c r="AF8">
        <f>FinalRewards!C8</f>
        <v>0</v>
      </c>
      <c r="AG8">
        <f>FinalRewards!D8</f>
        <v>0</v>
      </c>
      <c r="AH8">
        <f>FinalRewards!E8</f>
        <v>0</v>
      </c>
      <c r="AP8">
        <f>ActuarialTables!C8</f>
        <v>5.1314999999999998E-3</v>
      </c>
    </row>
    <row r="9" spans="1:42">
      <c r="P9">
        <f>'FinalTransition-Control'!A32</f>
        <v>0</v>
      </c>
      <c r="Q9" t="str">
        <f>'FinalTransition-Control'!B32</f>
        <v>Death</v>
      </c>
      <c r="R9">
        <f>'FinalTransition-Control'!C32</f>
        <v>0</v>
      </c>
      <c r="S9">
        <f>'FinalTransition-Control'!D32</f>
        <v>0</v>
      </c>
      <c r="U9">
        <f>'FinalTransition-Control'!A47</f>
        <v>0</v>
      </c>
      <c r="V9" t="str">
        <f>'FinalTransition-Control'!B47</f>
        <v>Death</v>
      </c>
      <c r="W9">
        <f>'FinalTransition-Control'!C47</f>
        <v>0.79579999999999995</v>
      </c>
      <c r="X9">
        <f>'FinalTransition-Control'!D47</f>
        <v>0.79579999999999995</v>
      </c>
      <c r="AD9">
        <f>FinalRewards!A9</f>
        <v>0</v>
      </c>
      <c r="AE9">
        <f>FinalRewards!B9</f>
        <v>0</v>
      </c>
      <c r="AF9">
        <f>FinalRewards!C9</f>
        <v>0</v>
      </c>
      <c r="AG9">
        <f>FinalRewards!D9</f>
        <v>0</v>
      </c>
      <c r="AH9">
        <f>FinalRewards!E9</f>
        <v>0</v>
      </c>
      <c r="AP9">
        <f>ActuarialTables!C9</f>
        <v>5.2219999999999992E-3</v>
      </c>
    </row>
    <row r="10" spans="1:42">
      <c r="P10">
        <f>'FinalTransition-Control'!A33</f>
        <v>0</v>
      </c>
      <c r="Q10" t="str">
        <f>'FinalTransition-Control'!B33</f>
        <v>Untreated</v>
      </c>
      <c r="R10">
        <f>'FinalTransition-Control'!C33</f>
        <v>0.624</v>
      </c>
      <c r="S10">
        <f>'FinalTransition-Control'!D33</f>
        <v>0.624</v>
      </c>
      <c r="U10">
        <f>'FinalTransition-Control'!A48</f>
        <v>0</v>
      </c>
      <c r="V10" t="str">
        <f>'FinalTransition-Control'!B48</f>
        <v>Reccurence</v>
      </c>
      <c r="W10">
        <f>'FinalTransition-Control'!C48</f>
        <v>0</v>
      </c>
      <c r="X10">
        <f>'FinalTransition-Control'!D48</f>
        <v>0</v>
      </c>
      <c r="AD10">
        <f>FinalRewards!A10</f>
        <v>0</v>
      </c>
      <c r="AE10">
        <f>FinalRewards!B10</f>
        <v>0</v>
      </c>
      <c r="AF10">
        <f>FinalRewards!C10</f>
        <v>0</v>
      </c>
      <c r="AG10">
        <f>FinalRewards!D10</f>
        <v>0</v>
      </c>
      <c r="AH10">
        <f>FinalRewards!E10</f>
        <v>0</v>
      </c>
      <c r="AP10">
        <f>ActuarialTables!C10</f>
        <v>5.3094999999999991E-3</v>
      </c>
    </row>
    <row r="11" spans="1:42">
      <c r="P11" t="str">
        <f>'FinalTransition-Control'!A34</f>
        <v>Weighted</v>
      </c>
      <c r="Q11" t="str">
        <f>'FinalTransition-Control'!B34</f>
        <v>Treated</v>
      </c>
      <c r="R11">
        <f>'FinalTransition-Control'!C34</f>
        <v>0.44310500000000003</v>
      </c>
      <c r="S11">
        <f>'FinalTransition-Control'!D34</f>
        <v>0.459233</v>
      </c>
      <c r="U11" t="str">
        <f>'FinalTransition-Control'!A49</f>
        <v>Weighted</v>
      </c>
      <c r="V11" t="str">
        <f>'FinalTransition-Control'!B49</f>
        <v>Treated</v>
      </c>
      <c r="W11">
        <f>'FinalTransition-Control'!C49</f>
        <v>0.56148110000000007</v>
      </c>
      <c r="X11">
        <f>'FinalTransition-Control'!D49</f>
        <v>0.67494389999999993</v>
      </c>
      <c r="AD11" t="str">
        <f>FinalRewards!A11</f>
        <v>HCC Stages Cost/Utility</v>
      </c>
      <c r="AE11" t="str">
        <f>FinalRewards!B11</f>
        <v>Control Cost</v>
      </c>
      <c r="AF11" t="str">
        <f>FinalRewards!C11</f>
        <v>Intervention Cost</v>
      </c>
      <c r="AG11" t="str">
        <f>FinalRewards!D11</f>
        <v xml:space="preserve">Control Utility </v>
      </c>
      <c r="AH11" t="str">
        <f>FinalRewards!E11</f>
        <v>Intervention Utility</v>
      </c>
      <c r="AP11">
        <f>ActuarialTables!C11</f>
        <v>5.3984999999999988E-3</v>
      </c>
    </row>
    <row r="12" spans="1:42">
      <c r="P12">
        <f>'FinalTransition-Control'!A35</f>
        <v>0</v>
      </c>
      <c r="Q12" t="str">
        <f>'FinalTransition-Control'!B35</f>
        <v>Death</v>
      </c>
      <c r="R12">
        <f>'FinalTransition-Control'!C35</f>
        <v>0</v>
      </c>
      <c r="S12">
        <f>'FinalTransition-Control'!D35</f>
        <v>0</v>
      </c>
      <c r="U12">
        <f>'FinalTransition-Control'!A50</f>
        <v>0</v>
      </c>
      <c r="V12" t="str">
        <f>'FinalTransition-Control'!B50</f>
        <v>Death</v>
      </c>
      <c r="W12">
        <f>'FinalTransition-Control'!C50</f>
        <v>0.43851890000000004</v>
      </c>
      <c r="X12">
        <f>'FinalTransition-Control'!D50</f>
        <v>0.32505609999999996</v>
      </c>
      <c r="AD12" t="str">
        <f>FinalRewards!A12</f>
        <v>HCC early</v>
      </c>
      <c r="AE12">
        <f>FinalRewards!B12</f>
        <v>62340</v>
      </c>
      <c r="AF12">
        <f>FinalRewards!C12</f>
        <v>62340</v>
      </c>
      <c r="AG12">
        <f>FinalRewards!D12</f>
        <v>0.72</v>
      </c>
      <c r="AH12">
        <f>FinalRewards!E12</f>
        <v>0.72</v>
      </c>
      <c r="AP12">
        <f>ActuarialTables!C12</f>
        <v>5.4939999999999989E-3</v>
      </c>
    </row>
    <row r="13" spans="1:42">
      <c r="P13">
        <f>'FinalTransition-Control'!A36</f>
        <v>0</v>
      </c>
      <c r="Q13" t="str">
        <f>'FinalTransition-Control'!B36</f>
        <v>Untreated</v>
      </c>
      <c r="R13">
        <f>'FinalTransition-Control'!C36</f>
        <v>0.55689500000000003</v>
      </c>
      <c r="S13">
        <f>'FinalTransition-Control'!D36</f>
        <v>0.540767</v>
      </c>
      <c r="U13">
        <f>'FinalTransition-Control'!A51</f>
        <v>0</v>
      </c>
      <c r="V13" t="str">
        <f>'FinalTransition-Control'!B51</f>
        <v>Reccurence</v>
      </c>
      <c r="W13">
        <f>'FinalTransition-Control'!C51</f>
        <v>0</v>
      </c>
      <c r="X13">
        <f>'FinalTransition-Control'!D51</f>
        <v>0</v>
      </c>
      <c r="AD13" t="str">
        <f>FinalRewards!A13</f>
        <v>HCC intermediate</v>
      </c>
      <c r="AE13">
        <f>FinalRewards!B13</f>
        <v>116996</v>
      </c>
      <c r="AF13">
        <f>FinalRewards!C13</f>
        <v>116996</v>
      </c>
      <c r="AG13">
        <f>FinalRewards!D13</f>
        <v>0.69</v>
      </c>
      <c r="AH13">
        <f>FinalRewards!E13</f>
        <v>0.69</v>
      </c>
      <c r="AP13">
        <f>ActuarialTables!C13</f>
        <v>5.5939999999999983E-3</v>
      </c>
    </row>
    <row r="14" spans="1:42">
      <c r="AD14" t="str">
        <f>FinalRewards!A14</f>
        <v>HCC late</v>
      </c>
      <c r="AE14">
        <f>FinalRewards!B14</f>
        <v>105591</v>
      </c>
      <c r="AF14">
        <f>FinalRewards!C14</f>
        <v>105591</v>
      </c>
      <c r="AG14">
        <f>FinalRewards!D14</f>
        <v>0.65</v>
      </c>
      <c r="AH14">
        <f>FinalRewards!E14</f>
        <v>0.65</v>
      </c>
      <c r="AP14">
        <f>ActuarialTables!C14</f>
        <v>5.6919999999999983E-3</v>
      </c>
    </row>
    <row r="15" spans="1:42">
      <c r="AP15">
        <f>ActuarialTables!C15</f>
        <v>5.7904999999999988E-3</v>
      </c>
    </row>
    <row r="16" spans="1:42">
      <c r="AP16">
        <f>ActuarialTables!C16</f>
        <v>5.8909999999999987E-3</v>
      </c>
    </row>
    <row r="17" spans="42:42">
      <c r="AP17">
        <f>ActuarialTables!C17</f>
        <v>5.984999999999999E-3</v>
      </c>
    </row>
    <row r="18" spans="42:42">
      <c r="AP18">
        <f>ActuarialTables!C18</f>
        <v>6.0724999999999998E-3</v>
      </c>
    </row>
    <row r="19" spans="42:42">
      <c r="AP19">
        <f>ActuarialTables!C19</f>
        <v>6.1619999999999991E-3</v>
      </c>
    </row>
    <row r="20" spans="42:42">
      <c r="AP20">
        <f>ActuarialTables!C20</f>
        <v>6.2534999999999986E-3</v>
      </c>
    </row>
    <row r="21" spans="42:42">
      <c r="AP21">
        <f>ActuarialTables!C21</f>
        <v>6.3599999999999993E-3</v>
      </c>
    </row>
    <row r="22" spans="42:42">
      <c r="AP22">
        <f>ActuarialTables!C22</f>
        <v>6.4869999999999997E-3</v>
      </c>
    </row>
    <row r="23" spans="42:42">
      <c r="AP23">
        <f>ActuarialTables!C23</f>
        <v>6.6269999999999992E-3</v>
      </c>
    </row>
    <row r="24" spans="42:42">
      <c r="AP24">
        <f>ActuarialTables!C24</f>
        <v>6.775999999999999E-3</v>
      </c>
    </row>
    <row r="25" spans="42:42">
      <c r="AP25">
        <f>ActuarialTables!C25</f>
        <v>6.9329999999999982E-3</v>
      </c>
    </row>
    <row r="26" spans="42:42">
      <c r="AP26">
        <f>ActuarialTables!C26</f>
        <v>7.1004999999999983E-3</v>
      </c>
    </row>
    <row r="27" spans="42:42">
      <c r="AP27">
        <f>ActuarialTables!C27</f>
        <v>7.2624999999999981E-3</v>
      </c>
    </row>
    <row r="28" spans="42:42">
      <c r="AP28">
        <f>ActuarialTables!C28</f>
        <v>7.4339999999999979E-3</v>
      </c>
    </row>
    <row r="29" spans="42:42">
      <c r="AP29">
        <f>ActuarialTables!C29</f>
        <v>7.6344999999999972E-3</v>
      </c>
    </row>
    <row r="30" spans="42:42">
      <c r="AP30">
        <f>ActuarialTables!C30</f>
        <v>7.8819999999999966E-3</v>
      </c>
    </row>
    <row r="31" spans="42:42">
      <c r="AP31">
        <f>ActuarialTables!C31</f>
        <v>8.1619999999999974E-3</v>
      </c>
    </row>
    <row r="32" spans="42:42">
      <c r="AP32">
        <f>ActuarialTables!C32</f>
        <v>8.4844999999999973E-3</v>
      </c>
    </row>
    <row r="33" spans="42:42">
      <c r="AP33">
        <f>ActuarialTables!C33</f>
        <v>8.8244999999999973E-3</v>
      </c>
    </row>
    <row r="34" spans="42:42">
      <c r="AP34">
        <f>ActuarialTables!C34</f>
        <v>9.1939999999999973E-3</v>
      </c>
    </row>
    <row r="35" spans="42:42">
      <c r="AP35">
        <f>ActuarialTables!C35</f>
        <v>9.5894999999999973E-3</v>
      </c>
    </row>
    <row r="36" spans="42:42">
      <c r="AP36">
        <f>ActuarialTables!C36</f>
        <v>1.0037999999999997E-2</v>
      </c>
    </row>
    <row r="37" spans="42:42">
      <c r="AP37">
        <f>ActuarialTables!C37</f>
        <v>1.0518999999999997E-2</v>
      </c>
    </row>
    <row r="38" spans="42:42">
      <c r="AP38">
        <f>ActuarialTables!C38</f>
        <v>1.1055499999999996E-2</v>
      </c>
    </row>
    <row r="39" spans="42:42">
      <c r="AP39">
        <f>ActuarialTables!C39</f>
        <v>1.1653499999999997E-2</v>
      </c>
    </row>
    <row r="40" spans="42:42">
      <c r="AP40">
        <f>ActuarialTables!C40</f>
        <v>1.2299499999999996E-2</v>
      </c>
    </row>
    <row r="41" spans="42:42">
      <c r="AP41">
        <f>ActuarialTables!C41</f>
        <v>1.2970499999999998E-2</v>
      </c>
    </row>
    <row r="42" spans="42:42">
      <c r="AP42">
        <f>ActuarialTables!C42</f>
        <v>1.3697999999999997E-2</v>
      </c>
    </row>
    <row r="43" spans="42:42">
      <c r="AP43">
        <f>ActuarialTables!C43</f>
        <v>1.4481499999999996E-2</v>
      </c>
    </row>
    <row r="44" spans="42:42">
      <c r="AP44">
        <f>ActuarialTables!C44</f>
        <v>1.5329999999999998E-2</v>
      </c>
    </row>
    <row r="45" spans="42:42">
      <c r="AP45">
        <f>ActuarialTables!C45</f>
        <v>1.6234999999999999E-2</v>
      </c>
    </row>
    <row r="46" spans="42:42">
      <c r="AP46">
        <f>ActuarialTables!C46</f>
        <v>1.7164499999999999E-2</v>
      </c>
    </row>
    <row r="47" spans="42:42">
      <c r="AP47">
        <f>ActuarialTables!C47</f>
        <v>1.8085999999999998E-2</v>
      </c>
    </row>
    <row r="48" spans="42:42">
      <c r="AP48">
        <f>ActuarialTables!C48</f>
        <v>1.90075E-2</v>
      </c>
    </row>
    <row r="49" spans="42:42">
      <c r="AP49">
        <f>ActuarialTables!C49</f>
        <v>1.9917999999999998E-2</v>
      </c>
    </row>
    <row r="50" spans="42:42">
      <c r="AP50">
        <f>ActuarialTables!C50</f>
        <v>2.0881E-2</v>
      </c>
    </row>
    <row r="51" spans="42:42">
      <c r="AP51">
        <f>ActuarialTables!C51</f>
        <v>2.1986499999999999E-2</v>
      </c>
    </row>
    <row r="52" spans="42:42">
      <c r="AP52">
        <f>ActuarialTables!C52</f>
        <v>2.3207999999999999E-2</v>
      </c>
    </row>
    <row r="53" spans="42:42">
      <c r="AP53">
        <f>ActuarialTables!C53</f>
        <v>2.4545500000000001E-2</v>
      </c>
    </row>
    <row r="54" spans="42:42">
      <c r="AP54">
        <f>ActuarialTables!C54</f>
        <v>2.60425E-2</v>
      </c>
    </row>
    <row r="55" spans="42:42">
      <c r="AP55">
        <f>ActuarialTables!C55</f>
        <v>2.7767499999999997E-2</v>
      </c>
    </row>
    <row r="56" spans="42:42">
      <c r="AP56">
        <f>ActuarialTables!C56</f>
        <v>2.9751499999999997E-2</v>
      </c>
    </row>
    <row r="57" spans="42:42">
      <c r="AP57">
        <f>ActuarialTables!C57</f>
        <v>3.2039999999999999E-2</v>
      </c>
    </row>
    <row r="58" spans="42:42">
      <c r="AP58">
        <f>ActuarialTables!C58</f>
        <v>3.47055E-2</v>
      </c>
    </row>
    <row r="59" spans="42:42">
      <c r="AP59">
        <f>ActuarialTables!C59</f>
        <v>3.8087499999999996E-2</v>
      </c>
    </row>
    <row r="60" spans="42:42">
      <c r="AP60">
        <f>ActuarialTables!C60</f>
        <v>4.1469499999999992E-2</v>
      </c>
    </row>
    <row r="61" spans="42:42">
      <c r="AP61">
        <f>ActuarialTables!C61</f>
        <v>4.517199999999999E-2</v>
      </c>
    </row>
    <row r="62" spans="42:42">
      <c r="AP62">
        <f>ActuarialTables!C62</f>
        <v>4.9277499999999995E-2</v>
      </c>
    </row>
    <row r="63" spans="42:42">
      <c r="AP63">
        <f>ActuarialTables!C63</f>
        <v>5.4104499999999993E-2</v>
      </c>
    </row>
    <row r="64" spans="42:42">
      <c r="AP64">
        <f>ActuarialTables!C64</f>
        <v>5.9323499999999987E-2</v>
      </c>
    </row>
    <row r="65" spans="42:42">
      <c r="AP65">
        <f>ActuarialTables!C65</f>
        <v>6.4993499999999996E-2</v>
      </c>
    </row>
    <row r="66" spans="42:42">
      <c r="AP66">
        <f>ActuarialTables!C66</f>
        <v>7.1225499999999997E-2</v>
      </c>
    </row>
    <row r="67" spans="42:42">
      <c r="AP67">
        <f>ActuarialTables!C67</f>
        <v>7.8335500000000002E-2</v>
      </c>
    </row>
    <row r="68" spans="42:42">
      <c r="AP68">
        <f>ActuarialTables!C68</f>
        <v>8.6609500000000006E-2</v>
      </c>
    </row>
    <row r="69" spans="42:42">
      <c r="AP69">
        <f>ActuarialTables!C69</f>
        <v>9.5989999999999992E-2</v>
      </c>
    </row>
    <row r="70" spans="42:42">
      <c r="AP70">
        <f>ActuarialTables!C70</f>
        <v>0.10649749999999999</v>
      </c>
    </row>
    <row r="71" spans="42:42">
      <c r="AP71">
        <f>ActuarialTables!C71</f>
        <v>0.11812599999999999</v>
      </c>
    </row>
    <row r="72" spans="42:42">
      <c r="AP72">
        <f>ActuarialTables!C72</f>
        <v>0.13045899999999999</v>
      </c>
    </row>
    <row r="73" spans="42:42">
      <c r="AP73">
        <f>ActuarialTables!C73</f>
        <v>0.14421100000000001</v>
      </c>
    </row>
    <row r="74" spans="42:42">
      <c r="AP74">
        <f>ActuarialTables!C74</f>
        <v>0.15965799999999999</v>
      </c>
    </row>
    <row r="75" spans="42:42">
      <c r="AP75">
        <f>ActuarialTables!C75</f>
        <v>0.17666899999999999</v>
      </c>
    </row>
    <row r="76" spans="42:42">
      <c r="AP76">
        <f>ActuarialTables!C76</f>
        <v>0.19506499999999999</v>
      </c>
    </row>
    <row r="77" spans="42:42">
      <c r="AP77">
        <f>ActuarialTables!C77</f>
        <v>0.21399299999999999</v>
      </c>
    </row>
    <row r="78" spans="42:42">
      <c r="AP78">
        <f>ActuarialTables!C78</f>
        <v>0.23308950000000001</v>
      </c>
    </row>
    <row r="79" spans="42:42">
      <c r="AP79">
        <f>ActuarialTables!C79</f>
        <v>0.25226949999999998</v>
      </c>
    </row>
    <row r="80" spans="42:42">
      <c r="AP80">
        <f>ActuarialTables!C80</f>
        <v>0.271258</v>
      </c>
    </row>
    <row r="81" spans="42:42">
      <c r="AP81">
        <f>ActuarialTables!C81</f>
        <v>0.2897595</v>
      </c>
    </row>
    <row r="82" spans="42:42">
      <c r="AP82">
        <f>ActuarialTables!C82</f>
        <v>0.3074635</v>
      </c>
    </row>
    <row r="83" spans="42:42">
      <c r="AP83">
        <f>ActuarialTables!C83</f>
        <v>0.32405300000000004</v>
      </c>
    </row>
    <row r="84" spans="42:42">
      <c r="AP84">
        <f>ActuarialTables!C84</f>
        <v>1</v>
      </c>
    </row>
    <row r="85" spans="42:42">
      <c r="AP85">
        <f>ActuarialTables!C85</f>
        <v>0</v>
      </c>
    </row>
    <row r="86" spans="42:42">
      <c r="AP86">
        <f>ActuarialTables!C86</f>
        <v>0</v>
      </c>
    </row>
    <row r="87" spans="42:42">
      <c r="AP87">
        <f>ActuarialTables!C87</f>
        <v>0</v>
      </c>
    </row>
    <row r="88" spans="42:42">
      <c r="AP88">
        <f>ActuarialTables!C88</f>
        <v>0</v>
      </c>
    </row>
    <row r="89" spans="42:42">
      <c r="AP89">
        <f>ActuarialTables!C89</f>
        <v>0</v>
      </c>
    </row>
    <row r="90" spans="42:42">
      <c r="AP90">
        <f>ActuarialTables!C90</f>
        <v>0</v>
      </c>
    </row>
    <row r="91" spans="42:42">
      <c r="AP91">
        <f>ActuarialTables!C91</f>
        <v>0</v>
      </c>
    </row>
    <row r="92" spans="42:42">
      <c r="AP92">
        <f>ActuarialTables!C92</f>
        <v>0</v>
      </c>
    </row>
    <row r="93" spans="42:42">
      <c r="AP93">
        <f>ActuarialTables!C93</f>
        <v>0</v>
      </c>
    </row>
    <row r="94" spans="42:42">
      <c r="AP94">
        <f>ActuarialTables!C94</f>
        <v>0</v>
      </c>
    </row>
    <row r="95" spans="42:42">
      <c r="AP95">
        <f>ActuarialTables!C95</f>
        <v>0</v>
      </c>
    </row>
    <row r="96" spans="42:42">
      <c r="AP96">
        <f>ActuarialTables!C96</f>
        <v>0</v>
      </c>
    </row>
    <row r="97" spans="42:42">
      <c r="AP97">
        <f>ActuarialTables!C97</f>
        <v>0</v>
      </c>
    </row>
    <row r="98" spans="42:42">
      <c r="AP98">
        <f>ActuarialTables!C98</f>
        <v>0</v>
      </c>
    </row>
    <row r="99" spans="42:42">
      <c r="AP99">
        <f>ActuarialTables!C99</f>
        <v>0</v>
      </c>
    </row>
    <row r="100" spans="42:42">
      <c r="AP100">
        <f>ActuarialTables!C100</f>
        <v>0</v>
      </c>
    </row>
    <row r="101" spans="42:42">
      <c r="AP101">
        <f>ActuarialTables!C101</f>
        <v>0</v>
      </c>
    </row>
    <row r="102" spans="42:42">
      <c r="AP102">
        <f>ActuarialTables!C102</f>
        <v>0</v>
      </c>
    </row>
    <row r="103" spans="42:42">
      <c r="AP103">
        <f>ActuarialTables!C103</f>
        <v>0</v>
      </c>
    </row>
    <row r="104" spans="42:42">
      <c r="AP104">
        <f>ActuarialTables!C104</f>
        <v>0</v>
      </c>
    </row>
    <row r="105" spans="42:42">
      <c r="AP105">
        <f>ActuarialTables!C105</f>
        <v>0</v>
      </c>
    </row>
    <row r="106" spans="42:42">
      <c r="AP106">
        <f>ActuarialTables!C106</f>
        <v>0</v>
      </c>
    </row>
    <row r="107" spans="42:42">
      <c r="AP107">
        <f>ActuarialTables!C107</f>
        <v>0</v>
      </c>
    </row>
    <row r="108" spans="42:42">
      <c r="AP108">
        <f>ActuarialTables!C108</f>
        <v>0</v>
      </c>
    </row>
    <row r="109" spans="42:42">
      <c r="AP109">
        <f>ActuarialTables!C109</f>
        <v>0</v>
      </c>
    </row>
    <row r="110" spans="42:42">
      <c r="AP110">
        <f>ActuarialTables!C110</f>
        <v>0</v>
      </c>
    </row>
    <row r="111" spans="42:42">
      <c r="AP111">
        <f>ActuarialTables!C111</f>
        <v>0</v>
      </c>
    </row>
    <row r="112" spans="42:42">
      <c r="AP112">
        <f>ActuarialTables!C112</f>
        <v>0</v>
      </c>
    </row>
    <row r="113" spans="42:42">
      <c r="AP113">
        <f>ActuarialTables!C113</f>
        <v>0</v>
      </c>
    </row>
    <row r="114" spans="42:42">
      <c r="AP114">
        <f>ActuarialTables!C114</f>
        <v>0</v>
      </c>
    </row>
    <row r="115" spans="42:42">
      <c r="AP115">
        <f>ActuarialTables!C115</f>
        <v>0</v>
      </c>
    </row>
    <row r="116" spans="42:42">
      <c r="AP116">
        <f>ActuarialTables!C116</f>
        <v>0</v>
      </c>
    </row>
    <row r="117" spans="42:42">
      <c r="AP117">
        <f>ActuarialTables!C117</f>
        <v>0</v>
      </c>
    </row>
    <row r="118" spans="42:42">
      <c r="AP118">
        <f>ActuarialTables!C118</f>
        <v>0</v>
      </c>
    </row>
    <row r="119" spans="42:42">
      <c r="AP119">
        <f>ActuarialTables!C119</f>
        <v>0</v>
      </c>
    </row>
    <row r="120" spans="42:42">
      <c r="AP120">
        <f>ActuarialTables!C120</f>
        <v>0</v>
      </c>
    </row>
    <row r="121" spans="42:42">
      <c r="AP121">
        <f>ActuarialTables!C121</f>
        <v>0</v>
      </c>
    </row>
    <row r="122" spans="42:42">
      <c r="AP122">
        <f>ActuarialTables!C122</f>
        <v>0</v>
      </c>
    </row>
    <row r="123" spans="42:42">
      <c r="AP123">
        <f>ActuarialTables!C123</f>
        <v>0</v>
      </c>
    </row>
    <row r="124" spans="42:42">
      <c r="AP124">
        <f>ActuarialTables!C124</f>
        <v>0</v>
      </c>
    </row>
    <row r="125" spans="42:42">
      <c r="AP125">
        <f>ActuarialTables!C125</f>
        <v>0</v>
      </c>
    </row>
    <row r="126" spans="42:42">
      <c r="AP126">
        <f>ActuarialTables!C126</f>
        <v>0</v>
      </c>
    </row>
    <row r="127" spans="42:42">
      <c r="AP127">
        <f>ActuarialTables!C127</f>
        <v>0</v>
      </c>
    </row>
    <row r="128" spans="42:42">
      <c r="AP128">
        <f>ActuarialTables!C128</f>
        <v>0</v>
      </c>
    </row>
    <row r="129" spans="42:42">
      <c r="AP129">
        <f>ActuarialTables!C129</f>
        <v>0</v>
      </c>
    </row>
    <row r="130" spans="42:42">
      <c r="AP130">
        <f>ActuarialTables!C130</f>
        <v>0</v>
      </c>
    </row>
    <row r="131" spans="42:42">
      <c r="AP131">
        <f>ActuarialTables!C131</f>
        <v>0</v>
      </c>
    </row>
    <row r="132" spans="42:42">
      <c r="AP132">
        <f>ActuarialTables!C132</f>
        <v>0</v>
      </c>
    </row>
    <row r="133" spans="42:42">
      <c r="AP133">
        <f>ActuarialTables!C133</f>
        <v>0</v>
      </c>
    </row>
    <row r="134" spans="42:42">
      <c r="AP134">
        <f>ActuarialTables!C134</f>
        <v>0</v>
      </c>
    </row>
    <row r="135" spans="42:42">
      <c r="AP135">
        <f>ActuarialTables!C135</f>
        <v>0</v>
      </c>
    </row>
    <row r="136" spans="42:42">
      <c r="AP136">
        <f>ActuarialTables!C136</f>
        <v>0</v>
      </c>
    </row>
    <row r="137" spans="42:42">
      <c r="AP137">
        <f>ActuarialTables!C137</f>
        <v>0</v>
      </c>
    </row>
    <row r="138" spans="42:42">
      <c r="AP138">
        <f>ActuarialTables!C138</f>
        <v>0</v>
      </c>
    </row>
    <row r="139" spans="42:42">
      <c r="AP139">
        <f>ActuarialTables!C139</f>
        <v>0</v>
      </c>
    </row>
    <row r="140" spans="42:42">
      <c r="AP140">
        <f>ActuarialTables!C140</f>
        <v>0</v>
      </c>
    </row>
    <row r="141" spans="42:42">
      <c r="AP141">
        <f>ActuarialTables!C141</f>
        <v>0</v>
      </c>
    </row>
    <row r="142" spans="42:42">
      <c r="AP142">
        <f>ActuarialTables!C142</f>
        <v>0</v>
      </c>
    </row>
    <row r="143" spans="42:42">
      <c r="AP143">
        <f>ActuarialTables!C143</f>
        <v>0</v>
      </c>
    </row>
    <row r="144" spans="42:42">
      <c r="AP144">
        <f>ActuarialTables!C144</f>
        <v>0</v>
      </c>
    </row>
    <row r="145" spans="42:42">
      <c r="AP145">
        <f>ActuarialTables!C145</f>
        <v>0</v>
      </c>
    </row>
    <row r="146" spans="42:42">
      <c r="AP146">
        <f>ActuarialTables!C146</f>
        <v>0</v>
      </c>
    </row>
    <row r="147" spans="42:42">
      <c r="AP147">
        <f>ActuarialTables!C147</f>
        <v>0</v>
      </c>
    </row>
    <row r="148" spans="42:42">
      <c r="AP148">
        <f>ActuarialTables!C148</f>
        <v>0</v>
      </c>
    </row>
    <row r="149" spans="42:42">
      <c r="AP149">
        <f>ActuarialTables!C149</f>
        <v>0</v>
      </c>
    </row>
    <row r="150" spans="42:42">
      <c r="AP150">
        <f>ActuarialTables!C150</f>
        <v>0</v>
      </c>
    </row>
    <row r="151" spans="42:42">
      <c r="AP151">
        <f>ActuarialTables!C151</f>
        <v>0</v>
      </c>
    </row>
    <row r="152" spans="42:42">
      <c r="AP152">
        <f>ActuarialTables!C152</f>
        <v>0</v>
      </c>
    </row>
    <row r="153" spans="42:42">
      <c r="AP153">
        <f>ActuarialTables!C153</f>
        <v>0</v>
      </c>
    </row>
    <row r="154" spans="42:42">
      <c r="AP154">
        <f>ActuarialTables!C154</f>
        <v>0</v>
      </c>
    </row>
    <row r="155" spans="42:42">
      <c r="AP155">
        <f>ActuarialTables!C155</f>
        <v>0</v>
      </c>
    </row>
    <row r="156" spans="42:42">
      <c r="AP156">
        <f>ActuarialTables!C156</f>
        <v>0</v>
      </c>
    </row>
    <row r="157" spans="42:42">
      <c r="AP157">
        <f>ActuarialTables!C157</f>
        <v>0</v>
      </c>
    </row>
    <row r="158" spans="42:42">
      <c r="AP158">
        <f>ActuarialTables!C158</f>
        <v>0</v>
      </c>
    </row>
    <row r="159" spans="42:42">
      <c r="AP159">
        <f>ActuarialTables!C159</f>
        <v>0</v>
      </c>
    </row>
    <row r="160" spans="42:42">
      <c r="AP160">
        <f>ActuarialTables!C160</f>
        <v>0</v>
      </c>
    </row>
    <row r="161" spans="42:42">
      <c r="AP161">
        <f>ActuarialTables!C161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73B1-982C-40B7-AC3B-DA61252CA80C}">
  <dimension ref="A1:E19"/>
  <sheetViews>
    <sheetView showGridLines="0" zoomScale="115" workbookViewId="0">
      <selection activeCell="D2" sqref="D2"/>
    </sheetView>
  </sheetViews>
  <sheetFormatPr defaultRowHeight="15"/>
  <cols>
    <col min="1" max="1" width="27.875" customWidth="1"/>
    <col min="2" max="3" width="20.875" style="2" customWidth="1"/>
    <col min="4" max="5" width="21.875" style="3" customWidth="1"/>
  </cols>
  <sheetData>
    <row r="1" spans="1:5" s="46" customFormat="1">
      <c r="A1" s="42" t="s">
        <v>75</v>
      </c>
      <c r="B1" s="45" t="s">
        <v>76</v>
      </c>
      <c r="C1" s="45" t="s">
        <v>77</v>
      </c>
      <c r="D1" s="45" t="s">
        <v>78</v>
      </c>
      <c r="E1" s="45" t="s">
        <v>79</v>
      </c>
    </row>
    <row r="2" spans="1:5">
      <c r="A2" s="4" t="s">
        <v>1</v>
      </c>
      <c r="B2" s="47">
        <v>4362</v>
      </c>
      <c r="C2" s="44">
        <f>B2+B16</f>
        <v>4720</v>
      </c>
      <c r="D2" s="48">
        <v>0.88</v>
      </c>
      <c r="E2" s="3">
        <f>D2</f>
        <v>0.88</v>
      </c>
    </row>
    <row r="3" spans="1:5" s="39" customFormat="1">
      <c r="A3" s="38" t="s">
        <v>2</v>
      </c>
      <c r="B3" s="44">
        <f>SUMPRODUCT('FinalTransition-Control'!B65:B67,FinalRewards!B12:B14)</f>
        <v>88448.442999999999</v>
      </c>
      <c r="C3" s="44">
        <f>SUMPRODUCT('FinalTransition-Control'!C65:C67,FinalRewards!C12:C14)</f>
        <v>76791.722999999998</v>
      </c>
      <c r="D3" s="40">
        <f>SUMPRODUCT($D$12:$D$14,'FinalTransition-Control'!B65:B67)</f>
        <v>0.69118999999999997</v>
      </c>
      <c r="E3" s="40">
        <f>SUMPRODUCT($D$12:$D$14,'FinalTransition-Control'!C65:C67)</f>
        <v>0.70572999999999986</v>
      </c>
    </row>
    <row r="4" spans="1:5">
      <c r="A4" s="5" t="s">
        <v>80</v>
      </c>
      <c r="B4" s="44">
        <f>B3</f>
        <v>88448.442999999999</v>
      </c>
      <c r="C4" s="44">
        <f>C3</f>
        <v>76791.722999999998</v>
      </c>
      <c r="D4" s="41">
        <f>D3</f>
        <v>0.69118999999999997</v>
      </c>
      <c r="E4" s="41">
        <f>E3</f>
        <v>0.70572999999999986</v>
      </c>
    </row>
    <row r="5" spans="1:5">
      <c r="A5" s="5" t="s">
        <v>4</v>
      </c>
      <c r="B5" s="44">
        <v>0</v>
      </c>
      <c r="C5" s="44">
        <v>0</v>
      </c>
      <c r="D5" s="41">
        <f>D4</f>
        <v>0.69118999999999997</v>
      </c>
      <c r="E5" s="41">
        <f>E4</f>
        <v>0.70572999999999986</v>
      </c>
    </row>
    <row r="6" spans="1:5" s="39" customFormat="1">
      <c r="A6" s="38" t="s">
        <v>5</v>
      </c>
      <c r="B6" s="47">
        <v>554</v>
      </c>
      <c r="C6" s="44">
        <f>B6</f>
        <v>554</v>
      </c>
      <c r="D6" s="40">
        <f>D3</f>
        <v>0.69118999999999997</v>
      </c>
      <c r="E6" s="40">
        <f>E3</f>
        <v>0.70572999999999986</v>
      </c>
    </row>
    <row r="7" spans="1:5">
      <c r="A7" s="5" t="s">
        <v>6</v>
      </c>
      <c r="B7" s="44">
        <v>0</v>
      </c>
      <c r="C7" s="44">
        <v>0</v>
      </c>
      <c r="D7" s="41">
        <v>0</v>
      </c>
      <c r="E7" s="41">
        <f>D7</f>
        <v>0</v>
      </c>
    </row>
    <row r="8" spans="1:5">
      <c r="A8" s="5" t="s">
        <v>7</v>
      </c>
      <c r="B8" s="43">
        <v>0</v>
      </c>
      <c r="C8" s="43">
        <v>0</v>
      </c>
      <c r="D8" s="41">
        <v>0</v>
      </c>
      <c r="E8" s="41">
        <v>0</v>
      </c>
    </row>
    <row r="11" spans="1:5" s="46" customFormat="1">
      <c r="A11" s="42" t="s">
        <v>81</v>
      </c>
      <c r="B11" s="45" t="str">
        <f>B1</f>
        <v>Control Cost</v>
      </c>
      <c r="C11" s="45" t="str">
        <f>C1</f>
        <v>Intervention Cost</v>
      </c>
      <c r="D11" s="45" t="str">
        <f>D1</f>
        <v xml:space="preserve">Control Utility </v>
      </c>
      <c r="E11" s="45" t="str">
        <f>E1</f>
        <v>Intervention Utility</v>
      </c>
    </row>
    <row r="12" spans="1:5" ht="14.25">
      <c r="A12" s="6" t="s">
        <v>82</v>
      </c>
      <c r="B12" s="47">
        <v>62340</v>
      </c>
      <c r="C12" s="44">
        <f>B12</f>
        <v>62340</v>
      </c>
      <c r="D12" s="49">
        <v>0.72</v>
      </c>
      <c r="E12" s="3">
        <f>D12</f>
        <v>0.72</v>
      </c>
    </row>
    <row r="13" spans="1:5" ht="14.25">
      <c r="A13" s="6" t="s">
        <v>83</v>
      </c>
      <c r="B13" s="47">
        <v>116996</v>
      </c>
      <c r="C13" s="44">
        <f>B13</f>
        <v>116996</v>
      </c>
      <c r="D13" s="49">
        <v>0.69</v>
      </c>
      <c r="E13" s="3">
        <f>D13</f>
        <v>0.69</v>
      </c>
    </row>
    <row r="14" spans="1:5" ht="14.25">
      <c r="A14" s="6" t="s">
        <v>84</v>
      </c>
      <c r="B14" s="47">
        <v>105591</v>
      </c>
      <c r="C14" s="44">
        <f>B14</f>
        <v>105591</v>
      </c>
      <c r="D14" s="49">
        <v>0.65</v>
      </c>
      <c r="E14" s="3">
        <f>D14</f>
        <v>0.65</v>
      </c>
    </row>
    <row r="16" spans="1:5">
      <c r="A16" s="1" t="s">
        <v>85</v>
      </c>
      <c r="B16" s="82">
        <v>358</v>
      </c>
    </row>
    <row r="17" spans="1:1">
      <c r="A17" s="6"/>
    </row>
    <row r="18" spans="1:1">
      <c r="A18" s="6"/>
    </row>
    <row r="19" spans="1:1">
      <c r="A19" s="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Sheet1</vt:lpstr>
      <vt:lpstr>AgeVector</vt:lpstr>
      <vt:lpstr>ReadingSheet</vt:lpstr>
      <vt:lpstr>FinalRewards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Sovann Linden</dc:creator>
  <cp:keywords/>
  <dc:description/>
  <cp:lastModifiedBy>Joanne Kimiko Liu</cp:lastModifiedBy>
  <cp:revision/>
  <dcterms:created xsi:type="dcterms:W3CDTF">2024-10-08T18:10:50Z</dcterms:created>
  <dcterms:modified xsi:type="dcterms:W3CDTF">2025-01-31T22:29:15Z</dcterms:modified>
  <cp:category/>
  <cp:contentStatus/>
</cp:coreProperties>
</file>