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Inbound\States\"/>
    </mc:Choice>
  </mc:AlternateContent>
  <xr:revisionPtr revIDLastSave="0" documentId="13_ncr:1_{6395EAF1-D4AC-4743-BD63-91C40B956C76}" xr6:coauthVersionLast="41" xr6:coauthVersionMax="41" xr10:uidLastSave="{00000000-0000-0000-0000-000000000000}"/>
  <bookViews>
    <workbookView xWindow="28680" yWindow="-120" windowWidth="29040" windowHeight="15840" tabRatio="782" xr2:uid="{00000000-000D-0000-FFFF-FFFF00000000}"/>
  </bookViews>
  <sheets>
    <sheet name="MatrixCoverage" sheetId="28" r:id="rId1"/>
    <sheet name="MatrixCoverage (3)" sheetId="31" r:id="rId2"/>
    <sheet name="MatrixCoverage (2)" sheetId="30" r:id="rId3"/>
    <sheet name="Data" sheetId="29" r:id="rId4"/>
    <sheet name="EP Electric" sheetId="27" r:id="rId5"/>
    <sheet name="EP GAS" sheetId="5" r:id="rId6"/>
    <sheet name="EP Electric GAS" sheetId="21" r:id="rId7"/>
    <sheet name="EP Multi Account" sheetId="13" r:id="rId8"/>
    <sheet name="GreenMT" sheetId="14" r:id="rId9"/>
    <sheet name="Green2" sheetId="25" r:id="rId10"/>
    <sheet name="NRG Electric" sheetId="7" r:id="rId11"/>
    <sheet name="NRG Gas" sheetId="17" r:id="rId12"/>
    <sheet name="NRG Electric Gas" sheetId="18" r:id="rId13"/>
    <sheet name="NRG Multi Account" sheetId="19" r:id="rId14"/>
    <sheet name="NRG Partner" sheetId="22" r:id="rId15"/>
    <sheet name="Sheet1" sheetId="23" r:id="rId16"/>
    <sheet name="all_tests" sheetId="1" r:id="rId17"/>
  </sheets>
  <externalReferences>
    <externalReference r:id="rId18"/>
  </externalReferences>
  <definedNames>
    <definedName name="_xlnm._FilterDatabase" localSheetId="16" hidden="1">all_tests!$A$1:$AG$90</definedName>
    <definedName name="_xlnm._FilterDatabase" localSheetId="3" hidden="1">Data!$A$1:$H$180</definedName>
    <definedName name="_xlnm._FilterDatabase" localSheetId="4" hidden="1">'EP Electric'!$A$1:$X$1</definedName>
    <definedName name="_xlnm._FilterDatabase" localSheetId="6" hidden="1">'EP Electric GAS'!$A$1:$N$2</definedName>
    <definedName name="_xlnm._FilterDatabase" localSheetId="8" hidden="1">GreenMT!#REF!</definedName>
    <definedName name="_xlnm._FilterDatabase" localSheetId="0" hidden="1">MatrixCoverage!$A$1:$AC$208</definedName>
    <definedName name="_xlnm._FilterDatabase" localSheetId="2" hidden="1">'MatrixCoverage (2)'!$A$1:$AH$215</definedName>
    <definedName name="_xlnm._FilterDatabase" localSheetId="1" hidden="1">'MatrixCoverage (3)'!$A$1:$AI$208</definedName>
    <definedName name="_xlnm._FilterDatabase" localSheetId="10" hidden="1">'NRG Electric'!#REF!</definedName>
    <definedName name="_xlnm._FilterDatabase" localSheetId="12" hidden="1">'NRG Electric Gas'!#REF!</definedName>
    <definedName name="_xlnm._FilterDatabase" localSheetId="11" hidden="1">'NRG Gas'!#REF!</definedName>
    <definedName name="_xlnm._FilterDatabase" localSheetId="13" hidden="1">'NRG Multi Account'!#REF!</definedName>
    <definedName name="_xlnm._FilterDatabase" localSheetId="14" hidden="1">'NRG Partner'!#REF!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08" i="31" l="1"/>
  <c r="F208" i="31"/>
  <c r="C208" i="31"/>
  <c r="A208" i="31"/>
  <c r="AB207" i="31"/>
  <c r="F207" i="31"/>
  <c r="C207" i="31"/>
  <c r="A207" i="31"/>
  <c r="AB206" i="31"/>
  <c r="F206" i="31"/>
  <c r="C206" i="31"/>
  <c r="A206" i="31"/>
  <c r="AB205" i="31"/>
  <c r="F205" i="31"/>
  <c r="C205" i="31"/>
  <c r="A205" i="31"/>
  <c r="F204" i="31"/>
  <c r="C204" i="31"/>
  <c r="A204" i="31"/>
  <c r="F203" i="31"/>
  <c r="C203" i="31"/>
  <c r="A203" i="31"/>
  <c r="F202" i="31"/>
  <c r="C202" i="31"/>
  <c r="A202" i="31"/>
  <c r="F201" i="31"/>
  <c r="C201" i="31"/>
  <c r="A201" i="31"/>
  <c r="F200" i="31"/>
  <c r="C200" i="31"/>
  <c r="A200" i="31"/>
  <c r="F199" i="31"/>
  <c r="C199" i="31"/>
  <c r="A199" i="31"/>
  <c r="F198" i="31"/>
  <c r="C198" i="31"/>
  <c r="A198" i="31"/>
  <c r="F197" i="31"/>
  <c r="C197" i="31"/>
  <c r="A197" i="31"/>
  <c r="F196" i="31"/>
  <c r="C196" i="31"/>
  <c r="A196" i="31"/>
  <c r="F195" i="31"/>
  <c r="C195" i="31"/>
  <c r="A195" i="31"/>
  <c r="F194" i="31"/>
  <c r="C194" i="31"/>
  <c r="A194" i="31"/>
  <c r="F193" i="31"/>
  <c r="C193" i="31"/>
  <c r="A193" i="31"/>
  <c r="F192" i="31"/>
  <c r="C192" i="31"/>
  <c r="A192" i="31"/>
  <c r="F191" i="31"/>
  <c r="C191" i="31"/>
  <c r="A191" i="31"/>
  <c r="F190" i="31"/>
  <c r="C190" i="31"/>
  <c r="A190" i="31"/>
  <c r="F189" i="31"/>
  <c r="C189" i="31"/>
  <c r="A189" i="31"/>
  <c r="F188" i="31"/>
  <c r="C188" i="31"/>
  <c r="A188" i="31"/>
  <c r="F187" i="31"/>
  <c r="C187" i="31"/>
  <c r="A187" i="31"/>
  <c r="F186" i="31"/>
  <c r="C186" i="31"/>
  <c r="A186" i="31"/>
  <c r="F185" i="31"/>
  <c r="C185" i="31"/>
  <c r="A185" i="31"/>
  <c r="F184" i="31"/>
  <c r="C184" i="31"/>
  <c r="A184" i="31"/>
  <c r="F183" i="31"/>
  <c r="C183" i="31"/>
  <c r="A183" i="31"/>
  <c r="F182" i="31"/>
  <c r="C182" i="31"/>
  <c r="A182" i="31"/>
  <c r="F181" i="31"/>
  <c r="C181" i="31"/>
  <c r="A181" i="31"/>
  <c r="F180" i="31"/>
  <c r="C180" i="31"/>
  <c r="A180" i="31"/>
  <c r="F179" i="31"/>
  <c r="C179" i="31"/>
  <c r="A179" i="31"/>
  <c r="F178" i="31"/>
  <c r="C178" i="31"/>
  <c r="A178" i="31"/>
  <c r="F177" i="31"/>
  <c r="C177" i="31"/>
  <c r="A177" i="31"/>
  <c r="F176" i="31"/>
  <c r="C176" i="31"/>
  <c r="A176" i="31"/>
  <c r="F175" i="31"/>
  <c r="C175" i="31"/>
  <c r="A175" i="31"/>
  <c r="F174" i="31"/>
  <c r="C174" i="31"/>
  <c r="A174" i="31"/>
  <c r="F173" i="31"/>
  <c r="C173" i="31"/>
  <c r="A173" i="31"/>
  <c r="F172" i="31"/>
  <c r="C172" i="31"/>
  <c r="A172" i="31"/>
  <c r="F171" i="31"/>
  <c r="C171" i="31"/>
  <c r="A171" i="31"/>
  <c r="F170" i="31"/>
  <c r="C170" i="31"/>
  <c r="A170" i="31"/>
  <c r="F169" i="31"/>
  <c r="C169" i="31"/>
  <c r="A169" i="31"/>
  <c r="F168" i="31"/>
  <c r="C168" i="31"/>
  <c r="A168" i="31"/>
  <c r="F167" i="31"/>
  <c r="C167" i="31"/>
  <c r="A167" i="31"/>
  <c r="F166" i="31"/>
  <c r="C166" i="31"/>
  <c r="A166" i="31"/>
  <c r="F165" i="31"/>
  <c r="C165" i="31"/>
  <c r="A165" i="31"/>
  <c r="F164" i="31"/>
  <c r="C164" i="31"/>
  <c r="A164" i="31"/>
  <c r="F163" i="31"/>
  <c r="C163" i="31"/>
  <c r="A163" i="31"/>
  <c r="F162" i="31"/>
  <c r="C162" i="31"/>
  <c r="A162" i="31"/>
  <c r="F161" i="31"/>
  <c r="C161" i="31"/>
  <c r="A161" i="31"/>
  <c r="F160" i="31"/>
  <c r="C160" i="31"/>
  <c r="A160" i="31"/>
  <c r="F159" i="31"/>
  <c r="C159" i="31"/>
  <c r="A159" i="31"/>
  <c r="F158" i="31"/>
  <c r="C158" i="31"/>
  <c r="A158" i="31"/>
  <c r="F157" i="31"/>
  <c r="C157" i="31"/>
  <c r="A157" i="31"/>
  <c r="F156" i="31"/>
  <c r="C156" i="31"/>
  <c r="A156" i="31"/>
  <c r="F155" i="31"/>
  <c r="C155" i="31"/>
  <c r="A155" i="31"/>
  <c r="F154" i="31"/>
  <c r="C154" i="31"/>
  <c r="A154" i="31"/>
  <c r="F153" i="31"/>
  <c r="C153" i="31"/>
  <c r="A153" i="31"/>
  <c r="F152" i="31"/>
  <c r="C152" i="31"/>
  <c r="A152" i="31"/>
  <c r="F151" i="31"/>
  <c r="C151" i="31"/>
  <c r="A151" i="31"/>
  <c r="F150" i="31"/>
  <c r="C150" i="31"/>
  <c r="A150" i="31"/>
  <c r="F149" i="31"/>
  <c r="C149" i="31"/>
  <c r="A149" i="31"/>
  <c r="F148" i="31"/>
  <c r="C148" i="31"/>
  <c r="A148" i="31"/>
  <c r="F147" i="31"/>
  <c r="C147" i="31"/>
  <c r="A147" i="31"/>
  <c r="F146" i="31"/>
  <c r="C146" i="31"/>
  <c r="A146" i="31"/>
  <c r="F145" i="31"/>
  <c r="C145" i="31"/>
  <c r="A145" i="31"/>
  <c r="F144" i="31"/>
  <c r="C144" i="31"/>
  <c r="A144" i="31"/>
  <c r="F143" i="31"/>
  <c r="C143" i="31"/>
  <c r="A143" i="31"/>
  <c r="F142" i="31"/>
  <c r="C142" i="31"/>
  <c r="A142" i="31"/>
  <c r="F141" i="31"/>
  <c r="C141" i="31"/>
  <c r="A141" i="31"/>
  <c r="F140" i="31"/>
  <c r="C140" i="31"/>
  <c r="A140" i="31"/>
  <c r="F139" i="31"/>
  <c r="A139" i="31"/>
  <c r="F138" i="31"/>
  <c r="A138" i="31"/>
  <c r="F137" i="31"/>
  <c r="A137" i="31"/>
  <c r="F136" i="31"/>
  <c r="A136" i="31"/>
  <c r="F135" i="31"/>
  <c r="A135" i="31"/>
  <c r="F134" i="31"/>
  <c r="A134" i="31"/>
  <c r="F133" i="31"/>
  <c r="A133" i="31"/>
  <c r="F132" i="31"/>
  <c r="A132" i="31"/>
  <c r="F131" i="31"/>
  <c r="A131" i="31"/>
  <c r="F130" i="31"/>
  <c r="A130" i="31"/>
  <c r="F129" i="31"/>
  <c r="C129" i="31"/>
  <c r="A129" i="31"/>
  <c r="F128" i="31"/>
  <c r="C128" i="31"/>
  <c r="A128" i="31"/>
  <c r="F127" i="31"/>
  <c r="C127" i="31"/>
  <c r="A127" i="31"/>
  <c r="F126" i="31"/>
  <c r="C126" i="31"/>
  <c r="A126" i="31"/>
  <c r="F125" i="31"/>
  <c r="C125" i="31"/>
  <c r="A125" i="31"/>
  <c r="F124" i="31"/>
  <c r="C124" i="31"/>
  <c r="A124" i="31"/>
  <c r="F123" i="31"/>
  <c r="C123" i="31"/>
  <c r="A123" i="31"/>
  <c r="F122" i="31"/>
  <c r="C122" i="31"/>
  <c r="A122" i="31"/>
  <c r="F121" i="31"/>
  <c r="C121" i="31"/>
  <c r="A121" i="31"/>
  <c r="F120" i="31"/>
  <c r="C120" i="31"/>
  <c r="A120" i="31"/>
  <c r="F119" i="31"/>
  <c r="C119" i="31"/>
  <c r="A119" i="31"/>
  <c r="F118" i="31"/>
  <c r="C118" i="31"/>
  <c r="A118" i="31"/>
  <c r="F117" i="31"/>
  <c r="C117" i="31"/>
  <c r="A117" i="31"/>
  <c r="F116" i="31"/>
  <c r="C116" i="31"/>
  <c r="A116" i="31"/>
  <c r="F115" i="31"/>
  <c r="C115" i="31"/>
  <c r="A115" i="31"/>
  <c r="F114" i="31"/>
  <c r="C114" i="31"/>
  <c r="A114" i="31"/>
  <c r="F113" i="31"/>
  <c r="C113" i="31"/>
  <c r="A113" i="31"/>
  <c r="F112" i="31"/>
  <c r="C112" i="31"/>
  <c r="A112" i="31"/>
  <c r="F111" i="31"/>
  <c r="C111" i="31"/>
  <c r="A111" i="31"/>
  <c r="F110" i="31"/>
  <c r="C110" i="31"/>
  <c r="A110" i="31"/>
  <c r="F109" i="31"/>
  <c r="C109" i="31"/>
  <c r="A109" i="31"/>
  <c r="F108" i="31"/>
  <c r="C108" i="31"/>
  <c r="A108" i="31"/>
  <c r="F107" i="31"/>
  <c r="C107" i="31"/>
  <c r="A107" i="31"/>
  <c r="F106" i="31"/>
  <c r="C106" i="31"/>
  <c r="A106" i="31"/>
  <c r="F105" i="31"/>
  <c r="C105" i="31"/>
  <c r="A105" i="31"/>
  <c r="F104" i="31"/>
  <c r="C104" i="31"/>
  <c r="B104" i="31"/>
  <c r="A104" i="31" s="1"/>
  <c r="AB103" i="31"/>
  <c r="F103" i="31"/>
  <c r="B103" i="31"/>
  <c r="A103" i="31"/>
  <c r="AB102" i="31"/>
  <c r="F102" i="31"/>
  <c r="B102" i="31"/>
  <c r="A102" i="31" s="1"/>
  <c r="AB101" i="31"/>
  <c r="F101" i="31"/>
  <c r="B101" i="31"/>
  <c r="A101" i="31"/>
  <c r="AB100" i="31"/>
  <c r="F100" i="31"/>
  <c r="B100" i="31"/>
  <c r="A100" i="31" s="1"/>
  <c r="AB99" i="31"/>
  <c r="F99" i="31"/>
  <c r="B99" i="31"/>
  <c r="A99" i="31"/>
  <c r="AB98" i="31"/>
  <c r="F98" i="31"/>
  <c r="B98" i="31"/>
  <c r="A98" i="31" s="1"/>
  <c r="AB97" i="31"/>
  <c r="F97" i="31"/>
  <c r="B97" i="31"/>
  <c r="A97" i="31"/>
  <c r="AB96" i="31"/>
  <c r="F96" i="31"/>
  <c r="B96" i="31"/>
  <c r="A96" i="31" s="1"/>
  <c r="AB95" i="31"/>
  <c r="F95" i="31"/>
  <c r="C95" i="31"/>
  <c r="B95" i="31"/>
  <c r="A95" i="31" s="1"/>
  <c r="AB94" i="31"/>
  <c r="F94" i="31"/>
  <c r="C94" i="31"/>
  <c r="B94" i="31"/>
  <c r="A94" i="31"/>
  <c r="AB93" i="31"/>
  <c r="F93" i="31"/>
  <c r="C93" i="31"/>
  <c r="B93" i="31"/>
  <c r="A93" i="31"/>
  <c r="AB92" i="31"/>
  <c r="F92" i="31"/>
  <c r="C92" i="31"/>
  <c r="B92" i="31"/>
  <c r="A92" i="31"/>
  <c r="AB91" i="31"/>
  <c r="F91" i="31"/>
  <c r="C91" i="31"/>
  <c r="B91" i="31"/>
  <c r="A91" i="31"/>
  <c r="AB90" i="31"/>
  <c r="F90" i="31"/>
  <c r="C90" i="31"/>
  <c r="B90" i="31"/>
  <c r="A90" i="31" s="1"/>
  <c r="AB89" i="31"/>
  <c r="F89" i="31"/>
  <c r="C89" i="31"/>
  <c r="B89" i="31"/>
  <c r="A89" i="31" s="1"/>
  <c r="AB88" i="31"/>
  <c r="F88" i="31"/>
  <c r="C88" i="31"/>
  <c r="B88" i="31"/>
  <c r="A88" i="31" s="1"/>
  <c r="AB87" i="31"/>
  <c r="F87" i="31"/>
  <c r="C87" i="31"/>
  <c r="B87" i="31"/>
  <c r="A87" i="31" s="1"/>
  <c r="AB86" i="31"/>
  <c r="F86" i="31"/>
  <c r="C86" i="31"/>
  <c r="B86" i="31"/>
  <c r="A86" i="31"/>
  <c r="AB85" i="31"/>
  <c r="F85" i="31"/>
  <c r="C85" i="31"/>
  <c r="B85" i="31"/>
  <c r="A85" i="31"/>
  <c r="AB84" i="31"/>
  <c r="F84" i="31"/>
  <c r="C84" i="31"/>
  <c r="B84" i="31"/>
  <c r="A84" i="31" s="1"/>
  <c r="AB83" i="31"/>
  <c r="F83" i="31"/>
  <c r="A83" i="31"/>
  <c r="AB82" i="31"/>
  <c r="F82" i="31"/>
  <c r="A82" i="31"/>
  <c r="AD81" i="31"/>
  <c r="AB81" i="31"/>
  <c r="F81" i="31"/>
  <c r="AB80" i="31"/>
  <c r="F80" i="31"/>
  <c r="AB79" i="31"/>
  <c r="F79" i="31"/>
  <c r="AB78" i="31"/>
  <c r="F78" i="31"/>
  <c r="AB77" i="31"/>
  <c r="F77" i="31"/>
  <c r="AB76" i="31"/>
  <c r="F76" i="31"/>
  <c r="AB75" i="31"/>
  <c r="F75" i="31"/>
  <c r="AB74" i="31"/>
  <c r="F74" i="31"/>
  <c r="AB73" i="31"/>
  <c r="F73" i="31"/>
  <c r="AB72" i="31"/>
  <c r="F72" i="31"/>
  <c r="AB71" i="31"/>
  <c r="F71" i="31"/>
  <c r="AB70" i="31"/>
  <c r="F70" i="31"/>
  <c r="AB69" i="31"/>
  <c r="F69" i="31"/>
  <c r="AB68" i="31"/>
  <c r="F68" i="31"/>
  <c r="AB67" i="31"/>
  <c r="F67" i="31"/>
  <c r="AB66" i="31"/>
  <c r="F66" i="31"/>
  <c r="AB65" i="31"/>
  <c r="F65" i="31"/>
  <c r="AB64" i="31"/>
  <c r="F64" i="31"/>
  <c r="AB63" i="31"/>
  <c r="F63" i="31"/>
  <c r="AB62" i="31"/>
  <c r="F62" i="31"/>
  <c r="AB61" i="31"/>
  <c r="F61" i="31"/>
  <c r="AB60" i="31"/>
  <c r="F60" i="31"/>
  <c r="AB59" i="31"/>
  <c r="F59" i="31"/>
  <c r="AB58" i="31"/>
  <c r="F58" i="31"/>
  <c r="AB57" i="31"/>
  <c r="F57" i="31"/>
  <c r="AB56" i="31"/>
  <c r="F56" i="31"/>
  <c r="AB55" i="31"/>
  <c r="F55" i="31"/>
  <c r="AB54" i="31"/>
  <c r="F54" i="31"/>
  <c r="AB53" i="31"/>
  <c r="F53" i="31"/>
  <c r="AB52" i="31"/>
  <c r="F52" i="31"/>
  <c r="AB51" i="31"/>
  <c r="F51" i="31"/>
  <c r="AB50" i="31"/>
  <c r="F50" i="31"/>
  <c r="AB49" i="31"/>
  <c r="F49" i="31"/>
  <c r="AB48" i="31"/>
  <c r="F48" i="31"/>
  <c r="AB47" i="31"/>
  <c r="F47" i="31"/>
  <c r="AB46" i="31"/>
  <c r="F46" i="31"/>
  <c r="AB45" i="31"/>
  <c r="F45" i="31"/>
  <c r="AB44" i="31"/>
  <c r="F44" i="31"/>
  <c r="AB43" i="31"/>
  <c r="F43" i="31"/>
  <c r="AB42" i="31"/>
  <c r="F42" i="31"/>
  <c r="AB41" i="31"/>
  <c r="F41" i="31"/>
  <c r="AB40" i="31"/>
  <c r="F40" i="31"/>
  <c r="AB39" i="31"/>
  <c r="F39" i="31"/>
  <c r="AB38" i="31"/>
  <c r="F38" i="31"/>
  <c r="AB37" i="31"/>
  <c r="F37" i="31"/>
  <c r="AB36" i="31"/>
  <c r="F36" i="31"/>
  <c r="AB35" i="31"/>
  <c r="F35" i="31"/>
  <c r="AE34" i="31"/>
  <c r="AB34" i="31"/>
  <c r="F34" i="31"/>
  <c r="AB33" i="31"/>
  <c r="F33" i="31"/>
  <c r="AB32" i="31"/>
  <c r="F32" i="31"/>
  <c r="AB31" i="31"/>
  <c r="F31" i="31"/>
  <c r="AB30" i="31"/>
  <c r="F30" i="31"/>
  <c r="AB29" i="31"/>
  <c r="F29" i="31"/>
  <c r="AC28" i="31"/>
  <c r="AB28" i="31"/>
  <c r="F28" i="31"/>
  <c r="AD27" i="31"/>
  <c r="F27" i="31"/>
  <c r="AB26" i="31"/>
  <c r="F26" i="31"/>
  <c r="AB25" i="31"/>
  <c r="F25" i="31"/>
  <c r="AB24" i="31"/>
  <c r="F24" i="31"/>
  <c r="AB23" i="31"/>
  <c r="F23" i="31"/>
  <c r="AB22" i="31"/>
  <c r="F22" i="31"/>
  <c r="AB21" i="31"/>
  <c r="F21" i="31"/>
  <c r="AB20" i="31"/>
  <c r="F20" i="31"/>
  <c r="AB19" i="31"/>
  <c r="F19" i="31"/>
  <c r="AB18" i="31"/>
  <c r="F18" i="31"/>
  <c r="AB17" i="31"/>
  <c r="F17" i="31"/>
  <c r="AB16" i="31"/>
  <c r="F16" i="31"/>
  <c r="AB15" i="31"/>
  <c r="F15" i="31"/>
  <c r="AB14" i="31"/>
  <c r="F14" i="31"/>
  <c r="AB13" i="31"/>
  <c r="F13" i="31"/>
  <c r="AB12" i="31"/>
  <c r="F12" i="31"/>
  <c r="AB11" i="31"/>
  <c r="F11" i="31"/>
  <c r="AB10" i="31"/>
  <c r="F10" i="31"/>
  <c r="AB9" i="31"/>
  <c r="F9" i="31"/>
  <c r="AB8" i="31"/>
  <c r="F8" i="31"/>
  <c r="AB7" i="31"/>
  <c r="F7" i="31"/>
  <c r="AB6" i="31"/>
  <c r="F6" i="31"/>
  <c r="AB5" i="31"/>
  <c r="F5" i="31"/>
  <c r="AB4" i="31"/>
  <c r="F4" i="31"/>
  <c r="AB3" i="31"/>
  <c r="F3" i="31"/>
  <c r="AB2" i="31"/>
  <c r="F2" i="31"/>
  <c r="AA215" i="30" l="1"/>
  <c r="F215" i="30"/>
  <c r="C215" i="30"/>
  <c r="A215" i="30"/>
  <c r="AA214" i="30"/>
  <c r="F214" i="30"/>
  <c r="C214" i="30"/>
  <c r="A214" i="30"/>
  <c r="AA213" i="30"/>
  <c r="F213" i="30"/>
  <c r="C213" i="30"/>
  <c r="A213" i="30"/>
  <c r="AA212" i="30"/>
  <c r="F212" i="30"/>
  <c r="C212" i="30"/>
  <c r="A212" i="30"/>
  <c r="F211" i="30"/>
  <c r="C211" i="30"/>
  <c r="A211" i="30"/>
  <c r="F210" i="30"/>
  <c r="C210" i="30"/>
  <c r="A210" i="30"/>
  <c r="F209" i="30"/>
  <c r="C209" i="30"/>
  <c r="A209" i="30"/>
  <c r="F208" i="30"/>
  <c r="C208" i="30"/>
  <c r="A208" i="30"/>
  <c r="F207" i="30"/>
  <c r="C207" i="30"/>
  <c r="A207" i="30"/>
  <c r="F206" i="30"/>
  <c r="C206" i="30"/>
  <c r="A206" i="30"/>
  <c r="F205" i="30"/>
  <c r="C205" i="30"/>
  <c r="A205" i="30"/>
  <c r="F204" i="30"/>
  <c r="C204" i="30"/>
  <c r="A204" i="30"/>
  <c r="F203" i="30"/>
  <c r="C203" i="30"/>
  <c r="A203" i="30"/>
  <c r="F202" i="30"/>
  <c r="C202" i="30"/>
  <c r="A202" i="30"/>
  <c r="F201" i="30"/>
  <c r="C201" i="30"/>
  <c r="A201" i="30"/>
  <c r="F200" i="30"/>
  <c r="C200" i="30"/>
  <c r="A200" i="30"/>
  <c r="F199" i="30"/>
  <c r="C199" i="30"/>
  <c r="A199" i="30"/>
  <c r="F198" i="30"/>
  <c r="C198" i="30"/>
  <c r="A198" i="30"/>
  <c r="F197" i="30"/>
  <c r="C197" i="30"/>
  <c r="A197" i="30"/>
  <c r="F196" i="30"/>
  <c r="C196" i="30"/>
  <c r="A196" i="30"/>
  <c r="F195" i="30"/>
  <c r="C195" i="30"/>
  <c r="A195" i="30"/>
  <c r="F194" i="30"/>
  <c r="C194" i="30"/>
  <c r="A194" i="30"/>
  <c r="F193" i="30"/>
  <c r="C193" i="30"/>
  <c r="A193" i="30"/>
  <c r="F192" i="30"/>
  <c r="C192" i="30"/>
  <c r="A192" i="30"/>
  <c r="F191" i="30"/>
  <c r="C191" i="30"/>
  <c r="A191" i="30"/>
  <c r="F190" i="30"/>
  <c r="C190" i="30"/>
  <c r="A190" i="30"/>
  <c r="F189" i="30"/>
  <c r="C189" i="30"/>
  <c r="A189" i="30"/>
  <c r="F188" i="30"/>
  <c r="C188" i="30"/>
  <c r="A188" i="30"/>
  <c r="F187" i="30"/>
  <c r="C187" i="30"/>
  <c r="A187" i="30"/>
  <c r="F186" i="30"/>
  <c r="C186" i="30"/>
  <c r="A186" i="30"/>
  <c r="F185" i="30"/>
  <c r="C185" i="30"/>
  <c r="A185" i="30"/>
  <c r="F184" i="30"/>
  <c r="C184" i="30"/>
  <c r="A184" i="30"/>
  <c r="F183" i="30"/>
  <c r="C183" i="30"/>
  <c r="A183" i="30"/>
  <c r="F182" i="30"/>
  <c r="C182" i="30"/>
  <c r="A182" i="30"/>
  <c r="F181" i="30"/>
  <c r="C181" i="30"/>
  <c r="A181" i="30"/>
  <c r="F180" i="30"/>
  <c r="C180" i="30"/>
  <c r="A180" i="30"/>
  <c r="F179" i="30"/>
  <c r="C179" i="30"/>
  <c r="A179" i="30"/>
  <c r="F178" i="30"/>
  <c r="C178" i="30"/>
  <c r="A178" i="30"/>
  <c r="F177" i="30"/>
  <c r="C177" i="30"/>
  <c r="A177" i="30"/>
  <c r="F176" i="30"/>
  <c r="C176" i="30"/>
  <c r="A176" i="30"/>
  <c r="F175" i="30"/>
  <c r="C175" i="30"/>
  <c r="A175" i="30"/>
  <c r="F174" i="30"/>
  <c r="C174" i="30"/>
  <c r="A174" i="30"/>
  <c r="F173" i="30"/>
  <c r="C173" i="30"/>
  <c r="A173" i="30"/>
  <c r="F172" i="30"/>
  <c r="C172" i="30"/>
  <c r="A172" i="30"/>
  <c r="F171" i="30"/>
  <c r="C171" i="30"/>
  <c r="A171" i="30"/>
  <c r="F170" i="30"/>
  <c r="C170" i="30"/>
  <c r="A170" i="30"/>
  <c r="F169" i="30"/>
  <c r="C169" i="30"/>
  <c r="A169" i="30"/>
  <c r="F168" i="30"/>
  <c r="C168" i="30"/>
  <c r="A168" i="30"/>
  <c r="F167" i="30"/>
  <c r="C167" i="30"/>
  <c r="A167" i="30"/>
  <c r="F166" i="30"/>
  <c r="C166" i="30"/>
  <c r="A166" i="30"/>
  <c r="F165" i="30"/>
  <c r="C165" i="30"/>
  <c r="A165" i="30"/>
  <c r="F164" i="30"/>
  <c r="C164" i="30"/>
  <c r="A164" i="30"/>
  <c r="F163" i="30"/>
  <c r="C163" i="30"/>
  <c r="A163" i="30"/>
  <c r="F162" i="30"/>
  <c r="C162" i="30"/>
  <c r="A162" i="30"/>
  <c r="F161" i="30"/>
  <c r="C161" i="30"/>
  <c r="A161" i="30"/>
  <c r="F160" i="30"/>
  <c r="C160" i="30"/>
  <c r="A160" i="30"/>
  <c r="F159" i="30"/>
  <c r="C159" i="30"/>
  <c r="A159" i="30"/>
  <c r="F158" i="30"/>
  <c r="C158" i="30"/>
  <c r="A158" i="30"/>
  <c r="F157" i="30"/>
  <c r="C157" i="30"/>
  <c r="A157" i="30"/>
  <c r="F156" i="30"/>
  <c r="C156" i="30"/>
  <c r="A156" i="30"/>
  <c r="F155" i="30"/>
  <c r="C155" i="30"/>
  <c r="A155" i="30"/>
  <c r="F154" i="30"/>
  <c r="C154" i="30"/>
  <c r="A154" i="30"/>
  <c r="F153" i="30"/>
  <c r="C153" i="30"/>
  <c r="A153" i="30"/>
  <c r="F152" i="30"/>
  <c r="C152" i="30"/>
  <c r="A152" i="30"/>
  <c r="F151" i="30"/>
  <c r="C151" i="30"/>
  <c r="A151" i="30"/>
  <c r="F150" i="30"/>
  <c r="C150" i="30"/>
  <c r="A150" i="30"/>
  <c r="F149" i="30"/>
  <c r="C149" i="30"/>
  <c r="A149" i="30"/>
  <c r="F148" i="30"/>
  <c r="C148" i="30"/>
  <c r="A148" i="30"/>
  <c r="F147" i="30"/>
  <c r="C147" i="30"/>
  <c r="A147" i="30"/>
  <c r="F146" i="30"/>
  <c r="A146" i="30"/>
  <c r="F145" i="30"/>
  <c r="A145" i="30"/>
  <c r="F144" i="30"/>
  <c r="A144" i="30"/>
  <c r="F143" i="30"/>
  <c r="A143" i="30"/>
  <c r="F142" i="30"/>
  <c r="A142" i="30"/>
  <c r="F141" i="30"/>
  <c r="A141" i="30"/>
  <c r="F140" i="30"/>
  <c r="A140" i="30"/>
  <c r="F139" i="30"/>
  <c r="A139" i="30"/>
  <c r="F138" i="30"/>
  <c r="A138" i="30"/>
  <c r="F137" i="30"/>
  <c r="A137" i="30"/>
  <c r="F136" i="30"/>
  <c r="C136" i="30"/>
  <c r="A136" i="30"/>
  <c r="F135" i="30"/>
  <c r="C135" i="30"/>
  <c r="A135" i="30"/>
  <c r="F134" i="30"/>
  <c r="C134" i="30"/>
  <c r="A134" i="30"/>
  <c r="F133" i="30"/>
  <c r="C133" i="30"/>
  <c r="A133" i="30"/>
  <c r="F132" i="30"/>
  <c r="C132" i="30"/>
  <c r="A132" i="30"/>
  <c r="F131" i="30"/>
  <c r="C131" i="30"/>
  <c r="A131" i="30"/>
  <c r="F130" i="30"/>
  <c r="C130" i="30"/>
  <c r="A130" i="30"/>
  <c r="F129" i="30"/>
  <c r="C129" i="30"/>
  <c r="A129" i="30"/>
  <c r="F128" i="30"/>
  <c r="C128" i="30"/>
  <c r="A128" i="30"/>
  <c r="F127" i="30"/>
  <c r="C127" i="30"/>
  <c r="A127" i="30"/>
  <c r="F126" i="30"/>
  <c r="C126" i="30"/>
  <c r="A126" i="30"/>
  <c r="F125" i="30"/>
  <c r="C125" i="30"/>
  <c r="A125" i="30"/>
  <c r="F124" i="30"/>
  <c r="C124" i="30"/>
  <c r="A124" i="30"/>
  <c r="F123" i="30"/>
  <c r="C123" i="30"/>
  <c r="A123" i="30"/>
  <c r="F122" i="30"/>
  <c r="C122" i="30"/>
  <c r="A122" i="30"/>
  <c r="F121" i="30"/>
  <c r="C121" i="30"/>
  <c r="A121" i="30"/>
  <c r="F120" i="30"/>
  <c r="C120" i="30"/>
  <c r="A120" i="30"/>
  <c r="F119" i="30"/>
  <c r="C119" i="30"/>
  <c r="A119" i="30"/>
  <c r="F118" i="30"/>
  <c r="C118" i="30"/>
  <c r="A118" i="30"/>
  <c r="F117" i="30"/>
  <c r="C117" i="30"/>
  <c r="A117" i="30"/>
  <c r="F116" i="30"/>
  <c r="C116" i="30"/>
  <c r="A116" i="30"/>
  <c r="F115" i="30"/>
  <c r="C115" i="30"/>
  <c r="A115" i="30"/>
  <c r="F114" i="30"/>
  <c r="C114" i="30"/>
  <c r="A114" i="30"/>
  <c r="F113" i="30"/>
  <c r="C113" i="30"/>
  <c r="A113" i="30"/>
  <c r="F112" i="30"/>
  <c r="C112" i="30"/>
  <c r="A112" i="30"/>
  <c r="F111" i="30"/>
  <c r="C111" i="30"/>
  <c r="B111" i="30"/>
  <c r="A111" i="30" s="1"/>
  <c r="AA110" i="30"/>
  <c r="F110" i="30"/>
  <c r="B110" i="30"/>
  <c r="A110" i="30"/>
  <c r="AA109" i="30"/>
  <c r="F109" i="30"/>
  <c r="B109" i="30"/>
  <c r="A109" i="30" s="1"/>
  <c r="AA108" i="30"/>
  <c r="F108" i="30"/>
  <c r="B108" i="30"/>
  <c r="A108" i="30"/>
  <c r="AA107" i="30"/>
  <c r="F107" i="30"/>
  <c r="B107" i="30"/>
  <c r="A107" i="30" s="1"/>
  <c r="AA106" i="30"/>
  <c r="F106" i="30"/>
  <c r="B106" i="30"/>
  <c r="A106" i="30"/>
  <c r="AA105" i="30"/>
  <c r="F105" i="30"/>
  <c r="B105" i="30"/>
  <c r="A105" i="30" s="1"/>
  <c r="AA104" i="30"/>
  <c r="F104" i="30"/>
  <c r="B104" i="30"/>
  <c r="A104" i="30"/>
  <c r="AA103" i="30"/>
  <c r="F103" i="30"/>
  <c r="B103" i="30"/>
  <c r="A103" i="30" s="1"/>
  <c r="AA102" i="30"/>
  <c r="F102" i="30"/>
  <c r="C102" i="30"/>
  <c r="B102" i="30"/>
  <c r="A102" i="30" s="1"/>
  <c r="AA101" i="30"/>
  <c r="F101" i="30"/>
  <c r="C101" i="30"/>
  <c r="B101" i="30"/>
  <c r="A101" i="30" s="1"/>
  <c r="AA100" i="30"/>
  <c r="F100" i="30"/>
  <c r="C100" i="30"/>
  <c r="B100" i="30"/>
  <c r="A100" i="30"/>
  <c r="AA99" i="30"/>
  <c r="F99" i="30"/>
  <c r="C99" i="30"/>
  <c r="B99" i="30"/>
  <c r="A99" i="30" s="1"/>
  <c r="AA98" i="30"/>
  <c r="F98" i="30"/>
  <c r="C98" i="30"/>
  <c r="B98" i="30"/>
  <c r="A98" i="30"/>
  <c r="AA97" i="30"/>
  <c r="F97" i="30"/>
  <c r="C97" i="30"/>
  <c r="B97" i="30"/>
  <c r="A97" i="30" s="1"/>
  <c r="AA96" i="30"/>
  <c r="F96" i="30"/>
  <c r="C96" i="30"/>
  <c r="B96" i="30"/>
  <c r="A96" i="30" s="1"/>
  <c r="AA95" i="30"/>
  <c r="F95" i="30"/>
  <c r="C95" i="30"/>
  <c r="B95" i="30"/>
  <c r="A95" i="30" s="1"/>
  <c r="AA94" i="30"/>
  <c r="F94" i="30"/>
  <c r="C94" i="30"/>
  <c r="B94" i="30"/>
  <c r="A94" i="30"/>
  <c r="AA93" i="30"/>
  <c r="F93" i="30"/>
  <c r="C93" i="30"/>
  <c r="B93" i="30"/>
  <c r="A93" i="30"/>
  <c r="AA92" i="30"/>
  <c r="F92" i="30"/>
  <c r="C92" i="30"/>
  <c r="B92" i="30"/>
  <c r="A92" i="30" s="1"/>
  <c r="AA91" i="30"/>
  <c r="F91" i="30"/>
  <c r="C91" i="30"/>
  <c r="B91" i="30"/>
  <c r="A91" i="30"/>
  <c r="AA90" i="30"/>
  <c r="F90" i="30"/>
  <c r="A90" i="30"/>
  <c r="AA89" i="30"/>
  <c r="F89" i="30"/>
  <c r="A89" i="30"/>
  <c r="AC88" i="30"/>
  <c r="AA88" i="30"/>
  <c r="F88" i="30"/>
  <c r="AA87" i="30"/>
  <c r="F87" i="30"/>
  <c r="AA86" i="30"/>
  <c r="F86" i="30"/>
  <c r="AA85" i="30"/>
  <c r="F85" i="30"/>
  <c r="AA84" i="30"/>
  <c r="F84" i="30"/>
  <c r="AA83" i="30"/>
  <c r="F83" i="30"/>
  <c r="AA82" i="30"/>
  <c r="F82" i="30"/>
  <c r="AA81" i="30"/>
  <c r="F81" i="30"/>
  <c r="AA80" i="30"/>
  <c r="F80" i="30"/>
  <c r="AA79" i="30"/>
  <c r="F79" i="30"/>
  <c r="AA78" i="30"/>
  <c r="F78" i="30"/>
  <c r="AA77" i="30"/>
  <c r="F77" i="30"/>
  <c r="AA76" i="30"/>
  <c r="F76" i="30"/>
  <c r="AA75" i="30"/>
  <c r="F75" i="30"/>
  <c r="AA74" i="30"/>
  <c r="F74" i="30"/>
  <c r="AA73" i="30"/>
  <c r="F73" i="30"/>
  <c r="AA72" i="30"/>
  <c r="F72" i="30"/>
  <c r="AA71" i="30"/>
  <c r="F71" i="30"/>
  <c r="AA70" i="30"/>
  <c r="F70" i="30"/>
  <c r="AA69" i="30"/>
  <c r="F69" i="30"/>
  <c r="AA68" i="30"/>
  <c r="F68" i="30"/>
  <c r="AA67" i="30"/>
  <c r="F67" i="30"/>
  <c r="AA66" i="30"/>
  <c r="F66" i="30"/>
  <c r="AA65" i="30"/>
  <c r="F65" i="30"/>
  <c r="AA64" i="30"/>
  <c r="F64" i="30"/>
  <c r="AA63" i="30"/>
  <c r="F63" i="30"/>
  <c r="AA62" i="30"/>
  <c r="F62" i="30"/>
  <c r="AA61" i="30"/>
  <c r="F61" i="30"/>
  <c r="AA60" i="30"/>
  <c r="F60" i="30"/>
  <c r="AA59" i="30"/>
  <c r="F59" i="30"/>
  <c r="AA58" i="30"/>
  <c r="F58" i="30"/>
  <c r="AA57" i="30"/>
  <c r="F57" i="30"/>
  <c r="AA56" i="30"/>
  <c r="F56" i="30"/>
  <c r="AA55" i="30"/>
  <c r="F55" i="30"/>
  <c r="AA54" i="30"/>
  <c r="F54" i="30"/>
  <c r="AA53" i="30"/>
  <c r="F53" i="30"/>
  <c r="AA52" i="30"/>
  <c r="F52" i="30"/>
  <c r="AA51" i="30"/>
  <c r="F51" i="30"/>
  <c r="AA50" i="30"/>
  <c r="F50" i="30"/>
  <c r="AA49" i="30"/>
  <c r="F49" i="30"/>
  <c r="AA48" i="30"/>
  <c r="F48" i="30"/>
  <c r="AA47" i="30"/>
  <c r="F47" i="30"/>
  <c r="AA46" i="30"/>
  <c r="F46" i="30"/>
  <c r="AA45" i="30"/>
  <c r="F45" i="30"/>
  <c r="AA44" i="30"/>
  <c r="F44" i="30"/>
  <c r="AA43" i="30"/>
  <c r="F43" i="30"/>
  <c r="AA42" i="30"/>
  <c r="F42" i="30"/>
  <c r="AA41" i="30"/>
  <c r="F41" i="30"/>
  <c r="AA40" i="30"/>
  <c r="F40" i="30"/>
  <c r="AA39" i="30"/>
  <c r="F39" i="30"/>
  <c r="AA38" i="30"/>
  <c r="F38" i="30"/>
  <c r="AD37" i="30"/>
  <c r="AA37" i="30"/>
  <c r="F37" i="30"/>
  <c r="AA36" i="30"/>
  <c r="F36" i="30"/>
  <c r="AA35" i="30"/>
  <c r="F35" i="30"/>
  <c r="AA34" i="30"/>
  <c r="F34" i="30"/>
  <c r="AA33" i="30"/>
  <c r="F33" i="30"/>
  <c r="AA32" i="30"/>
  <c r="F32" i="30"/>
  <c r="AA31" i="30"/>
  <c r="F31" i="30"/>
  <c r="AA30" i="30"/>
  <c r="F30" i="30"/>
  <c r="AA29" i="30"/>
  <c r="F29" i="30"/>
  <c r="AB28" i="30"/>
  <c r="AA28" i="30"/>
  <c r="F28" i="30"/>
  <c r="AC27" i="30"/>
  <c r="F27" i="30"/>
  <c r="AA26" i="30"/>
  <c r="F26" i="30"/>
  <c r="AA25" i="30"/>
  <c r="F25" i="30"/>
  <c r="AA24" i="30"/>
  <c r="F24" i="30"/>
  <c r="AA23" i="30"/>
  <c r="F23" i="30"/>
  <c r="AA22" i="30"/>
  <c r="F22" i="30"/>
  <c r="AA21" i="30"/>
  <c r="F21" i="30"/>
  <c r="AA20" i="30"/>
  <c r="F20" i="30"/>
  <c r="AA19" i="30"/>
  <c r="F19" i="30"/>
  <c r="AA18" i="30"/>
  <c r="F18" i="30"/>
  <c r="AA17" i="30"/>
  <c r="F17" i="30"/>
  <c r="AA16" i="30"/>
  <c r="F16" i="30"/>
  <c r="AA15" i="30"/>
  <c r="F15" i="30"/>
  <c r="AA14" i="30"/>
  <c r="F14" i="30"/>
  <c r="AA13" i="30"/>
  <c r="F13" i="30"/>
  <c r="AA12" i="30"/>
  <c r="F12" i="30"/>
  <c r="AA11" i="30"/>
  <c r="F11" i="30"/>
  <c r="AA10" i="30"/>
  <c r="F10" i="30"/>
  <c r="AA9" i="30"/>
  <c r="F9" i="30"/>
  <c r="AA8" i="30"/>
  <c r="F8" i="30"/>
  <c r="AA7" i="30"/>
  <c r="F7" i="30"/>
  <c r="AA6" i="30"/>
  <c r="F6" i="30"/>
  <c r="AA5" i="30"/>
  <c r="F5" i="30"/>
  <c r="AA4" i="30"/>
  <c r="F4" i="30"/>
  <c r="AA3" i="30"/>
  <c r="F3" i="30"/>
  <c r="AA2" i="30"/>
  <c r="F2" i="30"/>
  <c r="F182" i="28"/>
  <c r="V77" i="28" l="1"/>
  <c r="F121" i="28" l="1"/>
  <c r="F122" i="28"/>
  <c r="F123" i="28"/>
  <c r="F124" i="28"/>
  <c r="F125" i="28"/>
  <c r="F126" i="28"/>
  <c r="F127" i="28"/>
  <c r="C110" i="28" l="1"/>
  <c r="F105" i="28" l="1"/>
  <c r="V103" i="28"/>
  <c r="V91" i="28" l="1"/>
  <c r="V92" i="28"/>
  <c r="V93" i="28"/>
  <c r="V94" i="28"/>
  <c r="V95" i="28"/>
  <c r="V96" i="28"/>
  <c r="V97" i="28"/>
  <c r="V98" i="28"/>
  <c r="V99" i="28"/>
  <c r="V100" i="28"/>
  <c r="V101" i="28"/>
  <c r="V102" i="28"/>
  <c r="V205" i="28"/>
  <c r="V206" i="28"/>
  <c r="V207" i="28"/>
  <c r="V208" i="28"/>
  <c r="V84" i="28"/>
  <c r="V85" i="28"/>
  <c r="V86" i="28"/>
  <c r="V87" i="28"/>
  <c r="V88" i="28"/>
  <c r="V89" i="28"/>
  <c r="V90" i="28"/>
  <c r="V82" i="28"/>
  <c r="V83" i="28"/>
  <c r="V81" i="28"/>
  <c r="B85" i="28" l="1"/>
  <c r="A85" i="28" s="1"/>
  <c r="C85" i="28"/>
  <c r="F85" i="28"/>
  <c r="B86" i="28"/>
  <c r="A86" i="28" s="1"/>
  <c r="C86" i="28"/>
  <c r="F86" i="28"/>
  <c r="B87" i="28"/>
  <c r="A87" i="28" s="1"/>
  <c r="C87" i="28"/>
  <c r="F87" i="28"/>
  <c r="B88" i="28"/>
  <c r="A88" i="28" s="1"/>
  <c r="C88" i="28"/>
  <c r="F88" i="28"/>
  <c r="B89" i="28"/>
  <c r="A89" i="28" s="1"/>
  <c r="C89" i="28"/>
  <c r="F89" i="28"/>
  <c r="B90" i="28"/>
  <c r="A90" i="28" s="1"/>
  <c r="C90" i="28"/>
  <c r="F90" i="28"/>
  <c r="B91" i="28"/>
  <c r="A91" i="28" s="1"/>
  <c r="C91" i="28"/>
  <c r="F91" i="28"/>
  <c r="B92" i="28"/>
  <c r="A92" i="28" s="1"/>
  <c r="C92" i="28"/>
  <c r="F92" i="28"/>
  <c r="B93" i="28"/>
  <c r="A93" i="28" s="1"/>
  <c r="C93" i="28"/>
  <c r="F93" i="28"/>
  <c r="B94" i="28"/>
  <c r="A94" i="28" s="1"/>
  <c r="C94" i="28"/>
  <c r="F94" i="28"/>
  <c r="B95" i="28"/>
  <c r="A95" i="28" s="1"/>
  <c r="C95" i="28"/>
  <c r="F95" i="28"/>
  <c r="B96" i="28"/>
  <c r="A96" i="28" s="1"/>
  <c r="F96" i="28"/>
  <c r="B97" i="28"/>
  <c r="A97" i="28" s="1"/>
  <c r="F97" i="28"/>
  <c r="B98" i="28"/>
  <c r="A98" i="28" s="1"/>
  <c r="F98" i="28"/>
  <c r="B99" i="28"/>
  <c r="A99" i="28" s="1"/>
  <c r="F99" i="28"/>
  <c r="B100" i="28"/>
  <c r="A100" i="28" s="1"/>
  <c r="F100" i="28"/>
  <c r="B101" i="28"/>
  <c r="A101" i="28" s="1"/>
  <c r="F101" i="28"/>
  <c r="B102" i="28"/>
  <c r="A102" i="28" s="1"/>
  <c r="F102" i="28"/>
  <c r="B103" i="28"/>
  <c r="A103" i="28" s="1"/>
  <c r="F103" i="28"/>
  <c r="B104" i="28"/>
  <c r="A104" i="28" s="1"/>
  <c r="C104" i="28"/>
  <c r="F104" i="28"/>
  <c r="A105" i="28"/>
  <c r="C105" i="28"/>
  <c r="A106" i="28"/>
  <c r="C106" i="28"/>
  <c r="F106" i="28"/>
  <c r="A107" i="28"/>
  <c r="C107" i="28"/>
  <c r="F107" i="28"/>
  <c r="A108" i="28"/>
  <c r="C108" i="28"/>
  <c r="F108" i="28"/>
  <c r="A109" i="28"/>
  <c r="C109" i="28"/>
  <c r="F109" i="28"/>
  <c r="A110" i="28"/>
  <c r="F110" i="28"/>
  <c r="A111" i="28"/>
  <c r="C111" i="28"/>
  <c r="F111" i="28"/>
  <c r="A112" i="28"/>
  <c r="C112" i="28"/>
  <c r="F112" i="28"/>
  <c r="A113" i="28"/>
  <c r="C113" i="28"/>
  <c r="F113" i="28"/>
  <c r="A114" i="28"/>
  <c r="C114" i="28"/>
  <c r="F114" i="28"/>
  <c r="A115" i="28"/>
  <c r="C115" i="28"/>
  <c r="F115" i="28"/>
  <c r="A116" i="28"/>
  <c r="C116" i="28"/>
  <c r="F116" i="28"/>
  <c r="A117" i="28"/>
  <c r="C117" i="28"/>
  <c r="F117" i="28"/>
  <c r="A118" i="28"/>
  <c r="C118" i="28"/>
  <c r="F118" i="28"/>
  <c r="A119" i="28"/>
  <c r="C119" i="28"/>
  <c r="F119" i="28"/>
  <c r="A120" i="28"/>
  <c r="C120" i="28"/>
  <c r="F120" i="28"/>
  <c r="A121" i="28"/>
  <c r="C121" i="28"/>
  <c r="A122" i="28"/>
  <c r="C122" i="28"/>
  <c r="A123" i="28"/>
  <c r="C123" i="28"/>
  <c r="A124" i="28"/>
  <c r="C124" i="28"/>
  <c r="A125" i="28"/>
  <c r="C125" i="28"/>
  <c r="A126" i="28"/>
  <c r="C126" i="28"/>
  <c r="A127" i="28"/>
  <c r="C127" i="28"/>
  <c r="A128" i="28"/>
  <c r="C128" i="28"/>
  <c r="F128" i="28"/>
  <c r="A129" i="28"/>
  <c r="C129" i="28"/>
  <c r="F129" i="28"/>
  <c r="A130" i="28"/>
  <c r="F130" i="28"/>
  <c r="A131" i="28"/>
  <c r="F131" i="28"/>
  <c r="A132" i="28"/>
  <c r="F132" i="28"/>
  <c r="A133" i="28"/>
  <c r="F133" i="28"/>
  <c r="A134" i="28"/>
  <c r="F134" i="28"/>
  <c r="A135" i="28"/>
  <c r="F135" i="28"/>
  <c r="A136" i="28"/>
  <c r="F136" i="28"/>
  <c r="A137" i="28"/>
  <c r="F137" i="28"/>
  <c r="A138" i="28"/>
  <c r="F138" i="28"/>
  <c r="A139" i="28"/>
  <c r="F139" i="28"/>
  <c r="A140" i="28"/>
  <c r="C140" i="28"/>
  <c r="F140" i="28"/>
  <c r="A141" i="28"/>
  <c r="C141" i="28"/>
  <c r="F141" i="28"/>
  <c r="A142" i="28"/>
  <c r="C142" i="28"/>
  <c r="F142" i="28"/>
  <c r="A143" i="28"/>
  <c r="C143" i="28"/>
  <c r="F143" i="28"/>
  <c r="A144" i="28"/>
  <c r="C144" i="28"/>
  <c r="F144" i="28"/>
  <c r="A145" i="28"/>
  <c r="C145" i="28"/>
  <c r="F145" i="28"/>
  <c r="A146" i="28"/>
  <c r="C146" i="28"/>
  <c r="F146" i="28"/>
  <c r="A147" i="28"/>
  <c r="C147" i="28"/>
  <c r="F147" i="28"/>
  <c r="A148" i="28"/>
  <c r="C148" i="28"/>
  <c r="F148" i="28"/>
  <c r="A149" i="28"/>
  <c r="C149" i="28"/>
  <c r="F149" i="28"/>
  <c r="A150" i="28"/>
  <c r="C150" i="28"/>
  <c r="F150" i="28"/>
  <c r="A151" i="28"/>
  <c r="C151" i="28"/>
  <c r="F151" i="28"/>
  <c r="A152" i="28"/>
  <c r="C152" i="28"/>
  <c r="F152" i="28"/>
  <c r="A153" i="28"/>
  <c r="C153" i="28"/>
  <c r="F153" i="28"/>
  <c r="A154" i="28"/>
  <c r="C154" i="28"/>
  <c r="F154" i="28"/>
  <c r="A155" i="28"/>
  <c r="C155" i="28"/>
  <c r="F155" i="28"/>
  <c r="A156" i="28"/>
  <c r="C156" i="28"/>
  <c r="F156" i="28"/>
  <c r="A157" i="28"/>
  <c r="C157" i="28"/>
  <c r="F157" i="28"/>
  <c r="A158" i="28"/>
  <c r="C158" i="28"/>
  <c r="F158" i="28"/>
  <c r="A159" i="28"/>
  <c r="C159" i="28"/>
  <c r="F159" i="28"/>
  <c r="A160" i="28"/>
  <c r="C160" i="28"/>
  <c r="F160" i="28"/>
  <c r="A161" i="28"/>
  <c r="C161" i="28"/>
  <c r="F161" i="28"/>
  <c r="A162" i="28"/>
  <c r="C162" i="28"/>
  <c r="F162" i="28"/>
  <c r="A163" i="28"/>
  <c r="C163" i="28"/>
  <c r="F163" i="28"/>
  <c r="A164" i="28"/>
  <c r="C164" i="28"/>
  <c r="F164" i="28"/>
  <c r="A165" i="28"/>
  <c r="C165" i="28"/>
  <c r="F165" i="28"/>
  <c r="A166" i="28"/>
  <c r="C166" i="28"/>
  <c r="F166" i="28"/>
  <c r="A167" i="28"/>
  <c r="C167" i="28"/>
  <c r="F167" i="28"/>
  <c r="A168" i="28"/>
  <c r="C168" i="28"/>
  <c r="F168" i="28"/>
  <c r="A169" i="28"/>
  <c r="C169" i="28"/>
  <c r="F169" i="28"/>
  <c r="A170" i="28"/>
  <c r="C170" i="28"/>
  <c r="F170" i="28"/>
  <c r="A171" i="28"/>
  <c r="C171" i="28"/>
  <c r="F171" i="28"/>
  <c r="A172" i="28"/>
  <c r="C172" i="28"/>
  <c r="F172" i="28"/>
  <c r="A173" i="28"/>
  <c r="C173" i="28"/>
  <c r="F173" i="28"/>
  <c r="A174" i="28"/>
  <c r="C174" i="28"/>
  <c r="F174" i="28"/>
  <c r="A175" i="28"/>
  <c r="C175" i="28"/>
  <c r="F175" i="28"/>
  <c r="A176" i="28"/>
  <c r="C176" i="28"/>
  <c r="F176" i="28"/>
  <c r="A177" i="28"/>
  <c r="C177" i="28"/>
  <c r="F177" i="28"/>
  <c r="A178" i="28"/>
  <c r="C178" i="28"/>
  <c r="F178" i="28"/>
  <c r="A179" i="28"/>
  <c r="C179" i="28"/>
  <c r="F179" i="28"/>
  <c r="A180" i="28"/>
  <c r="C180" i="28"/>
  <c r="F180" i="28"/>
  <c r="A181" i="28"/>
  <c r="C181" i="28"/>
  <c r="F181" i="28"/>
  <c r="A182" i="28"/>
  <c r="C182" i="28"/>
  <c r="A183" i="28"/>
  <c r="C183" i="28"/>
  <c r="F183" i="28"/>
  <c r="A184" i="28"/>
  <c r="C184" i="28"/>
  <c r="F184" i="28"/>
  <c r="A185" i="28"/>
  <c r="C185" i="28"/>
  <c r="F185" i="28"/>
  <c r="A186" i="28"/>
  <c r="C186" i="28"/>
  <c r="F186" i="28"/>
  <c r="A187" i="28"/>
  <c r="C187" i="28"/>
  <c r="F187" i="28"/>
  <c r="A188" i="28"/>
  <c r="C188" i="28"/>
  <c r="F188" i="28"/>
  <c r="A189" i="28"/>
  <c r="C189" i="28"/>
  <c r="F189" i="28"/>
  <c r="A190" i="28"/>
  <c r="C190" i="28"/>
  <c r="F190" i="28"/>
  <c r="A191" i="28"/>
  <c r="C191" i="28"/>
  <c r="F191" i="28"/>
  <c r="A192" i="28"/>
  <c r="C192" i="28"/>
  <c r="F192" i="28"/>
  <c r="A193" i="28"/>
  <c r="C193" i="28"/>
  <c r="F193" i="28"/>
  <c r="A194" i="28"/>
  <c r="C194" i="28"/>
  <c r="F194" i="28"/>
  <c r="A195" i="28"/>
  <c r="C195" i="28"/>
  <c r="F195" i="28"/>
  <c r="A196" i="28"/>
  <c r="C196" i="28"/>
  <c r="F196" i="28"/>
  <c r="A197" i="28"/>
  <c r="C197" i="28"/>
  <c r="F197" i="28"/>
  <c r="A198" i="28"/>
  <c r="C198" i="28"/>
  <c r="F198" i="28"/>
  <c r="A199" i="28"/>
  <c r="C199" i="28"/>
  <c r="F199" i="28"/>
  <c r="A200" i="28"/>
  <c r="C200" i="28"/>
  <c r="F200" i="28"/>
  <c r="A201" i="28"/>
  <c r="C201" i="28"/>
  <c r="F201" i="28"/>
  <c r="A202" i="28"/>
  <c r="C202" i="28"/>
  <c r="F202" i="28"/>
  <c r="A203" i="28"/>
  <c r="C203" i="28"/>
  <c r="F203" i="28"/>
  <c r="A204" i="28"/>
  <c r="C204" i="28"/>
  <c r="F204" i="28"/>
  <c r="A205" i="28"/>
  <c r="C205" i="28"/>
  <c r="F205" i="28"/>
  <c r="A206" i="28"/>
  <c r="C206" i="28"/>
  <c r="F206" i="28"/>
  <c r="A207" i="28"/>
  <c r="C207" i="28"/>
  <c r="F207" i="28"/>
  <c r="A208" i="28"/>
  <c r="C208" i="28"/>
  <c r="F208" i="28"/>
  <c r="F84" i="28"/>
  <c r="C84" i="28"/>
  <c r="B84" i="28"/>
  <c r="A84" i="28" s="1"/>
  <c r="F83" i="28"/>
  <c r="A83" i="28"/>
  <c r="A82" i="28"/>
  <c r="F82" i="28"/>
  <c r="F4" i="28"/>
  <c r="V4" i="28"/>
  <c r="F5" i="28"/>
  <c r="V5" i="28"/>
  <c r="F6" i="28"/>
  <c r="V6" i="28"/>
  <c r="F7" i="28"/>
  <c r="V7" i="28"/>
  <c r="F8" i="28"/>
  <c r="V8" i="28"/>
  <c r="F9" i="28"/>
  <c r="V9" i="28"/>
  <c r="F10" i="28"/>
  <c r="V10" i="28"/>
  <c r="F11" i="28"/>
  <c r="V11" i="28"/>
  <c r="F12" i="28"/>
  <c r="V12" i="28"/>
  <c r="F13" i="28"/>
  <c r="V13" i="28"/>
  <c r="F14" i="28"/>
  <c r="V14" i="28"/>
  <c r="F15" i="28"/>
  <c r="V15" i="28"/>
  <c r="F16" i="28"/>
  <c r="V16" i="28"/>
  <c r="F17" i="28"/>
  <c r="V17" i="28"/>
  <c r="F18" i="28"/>
  <c r="V18" i="28"/>
  <c r="F19" i="28"/>
  <c r="V19" i="28"/>
  <c r="F20" i="28"/>
  <c r="V20" i="28"/>
  <c r="F21" i="28"/>
  <c r="V21" i="28"/>
  <c r="F22" i="28"/>
  <c r="V22" i="28"/>
  <c r="F23" i="28"/>
  <c r="V23" i="28"/>
  <c r="F24" i="28"/>
  <c r="V24" i="28"/>
  <c r="F25" i="28"/>
  <c r="V25" i="28"/>
  <c r="F26" i="28"/>
  <c r="V26" i="28"/>
  <c r="F27" i="28"/>
  <c r="X27" i="28"/>
  <c r="F28" i="28"/>
  <c r="V28" i="28"/>
  <c r="W28" i="28"/>
  <c r="F29" i="28"/>
  <c r="V29" i="28"/>
  <c r="F30" i="28"/>
  <c r="V30" i="28"/>
  <c r="F31" i="28"/>
  <c r="V31" i="28"/>
  <c r="F32" i="28"/>
  <c r="V32" i="28"/>
  <c r="F33" i="28"/>
  <c r="V33" i="28"/>
  <c r="F34" i="28"/>
  <c r="V34" i="28"/>
  <c r="Y34" i="28"/>
  <c r="F35" i="28"/>
  <c r="V35" i="28"/>
  <c r="F36" i="28"/>
  <c r="V36" i="28"/>
  <c r="F37" i="28"/>
  <c r="V37" i="28"/>
  <c r="F38" i="28"/>
  <c r="V38" i="28"/>
  <c r="F39" i="28"/>
  <c r="V39" i="28"/>
  <c r="F40" i="28"/>
  <c r="V40" i="28"/>
  <c r="F41" i="28"/>
  <c r="V41" i="28"/>
  <c r="F42" i="28"/>
  <c r="V42" i="28"/>
  <c r="F43" i="28"/>
  <c r="V43" i="28"/>
  <c r="F44" i="28"/>
  <c r="V44" i="28"/>
  <c r="F45" i="28"/>
  <c r="V45" i="28"/>
  <c r="F46" i="28"/>
  <c r="V46" i="28"/>
  <c r="F47" i="28"/>
  <c r="V47" i="28"/>
  <c r="F48" i="28"/>
  <c r="V48" i="28"/>
  <c r="F49" i="28"/>
  <c r="V49" i="28"/>
  <c r="F50" i="28"/>
  <c r="V50" i="28"/>
  <c r="F51" i="28"/>
  <c r="V51" i="28"/>
  <c r="F52" i="28"/>
  <c r="V52" i="28"/>
  <c r="F53" i="28"/>
  <c r="V53" i="28"/>
  <c r="F54" i="28"/>
  <c r="V54" i="28"/>
  <c r="F55" i="28"/>
  <c r="V55" i="28"/>
  <c r="F56" i="28"/>
  <c r="V56" i="28"/>
  <c r="F57" i="28"/>
  <c r="V57" i="28"/>
  <c r="F58" i="28"/>
  <c r="V58" i="28"/>
  <c r="F59" i="28"/>
  <c r="V59" i="28"/>
  <c r="F60" i="28"/>
  <c r="V60" i="28"/>
  <c r="F61" i="28"/>
  <c r="V61" i="28"/>
  <c r="F62" i="28"/>
  <c r="V62" i="28"/>
  <c r="F63" i="28"/>
  <c r="V63" i="28"/>
  <c r="F64" i="28"/>
  <c r="V64" i="28"/>
  <c r="F65" i="28"/>
  <c r="V65" i="28"/>
  <c r="F66" i="28"/>
  <c r="V66" i="28"/>
  <c r="F67" i="28"/>
  <c r="V67" i="28"/>
  <c r="F68" i="28"/>
  <c r="V68" i="28"/>
  <c r="F69" i="28"/>
  <c r="V69" i="28"/>
  <c r="F70" i="28"/>
  <c r="V70" i="28"/>
  <c r="F71" i="28"/>
  <c r="V71" i="28"/>
  <c r="F72" i="28"/>
  <c r="V72" i="28"/>
  <c r="F73" i="28"/>
  <c r="V73" i="28"/>
  <c r="F74" i="28"/>
  <c r="V74" i="28"/>
  <c r="F75" i="28"/>
  <c r="V75" i="28"/>
  <c r="F76" i="28"/>
  <c r="V76" i="28"/>
  <c r="F77" i="28"/>
  <c r="F78" i="28"/>
  <c r="V78" i="28"/>
  <c r="F79" i="28"/>
  <c r="V79" i="28"/>
  <c r="F80" i="28"/>
  <c r="V80" i="28"/>
  <c r="F81" i="28"/>
  <c r="X81" i="28"/>
  <c r="F3" i="28"/>
  <c r="V3" i="28"/>
  <c r="V2" i="28" l="1"/>
  <c r="F2" i="28"/>
  <c r="AC28" i="1"/>
  <c r="AA27" i="1"/>
  <c r="AC27" i="1"/>
  <c r="AC90" i="1" l="1"/>
  <c r="AA90" i="1"/>
  <c r="F90" i="1"/>
  <c r="AA86" i="1" l="1"/>
  <c r="AA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2" i="1"/>
  <c r="AB29" i="1" l="1"/>
  <c r="AA58" i="1"/>
  <c r="AA24" i="1" l="1"/>
  <c r="U22" i="27" l="1"/>
  <c r="U21" i="27"/>
  <c r="U20" i="27"/>
  <c r="U19" i="27"/>
  <c r="U18" i="27"/>
  <c r="U17" i="27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AA22" i="1" l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Q2" i="21" l="1"/>
  <c r="AA89" i="1"/>
  <c r="AA88" i="1"/>
  <c r="AA87" i="1"/>
  <c r="AA85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D38" i="1"/>
  <c r="AA38" i="1"/>
  <c r="AA37" i="1"/>
  <c r="AA36" i="1"/>
  <c r="AA35" i="1"/>
  <c r="AA34" i="1"/>
  <c r="AA33" i="1"/>
  <c r="AA32" i="1"/>
  <c r="AA31" i="1"/>
  <c r="AA30" i="1"/>
  <c r="AA29" i="1"/>
  <c r="AA26" i="1"/>
  <c r="AA25" i="1"/>
  <c r="AA23" i="1"/>
  <c r="J57" i="23" l="1"/>
  <c r="K57" i="23"/>
  <c r="L57" i="23"/>
  <c r="J58" i="23"/>
  <c r="K58" i="23"/>
  <c r="L58" i="23"/>
  <c r="J59" i="23"/>
  <c r="K59" i="23"/>
  <c r="L59" i="23"/>
  <c r="J60" i="23"/>
  <c r="K60" i="23"/>
  <c r="L60" i="23"/>
  <c r="J61" i="23"/>
  <c r="K61" i="23"/>
  <c r="L61" i="23"/>
  <c r="J62" i="23"/>
  <c r="K62" i="23"/>
  <c r="L62" i="23"/>
  <c r="J63" i="23"/>
  <c r="K63" i="23"/>
  <c r="L63" i="23"/>
  <c r="J64" i="23"/>
  <c r="K64" i="23"/>
  <c r="L64" i="23"/>
  <c r="J66" i="23"/>
  <c r="K66" i="23"/>
  <c r="L66" i="23"/>
  <c r="L37" i="23"/>
  <c r="M37" i="23"/>
  <c r="L38" i="23"/>
  <c r="M38" i="23"/>
  <c r="K39" i="23"/>
  <c r="L39" i="23"/>
  <c r="M39" i="23"/>
  <c r="L40" i="23"/>
  <c r="M40" i="23"/>
  <c r="L41" i="23"/>
  <c r="M41" i="23"/>
  <c r="L42" i="23"/>
  <c r="M42" i="23"/>
  <c r="K43" i="23"/>
  <c r="L43" i="23"/>
  <c r="M43" i="23"/>
  <c r="K44" i="23"/>
  <c r="L44" i="23"/>
  <c r="M44" i="23"/>
  <c r="K45" i="23"/>
  <c r="L45" i="23"/>
  <c r="M45" i="23"/>
  <c r="N45" i="23"/>
  <c r="K46" i="23"/>
  <c r="L46" i="23"/>
  <c r="M46" i="23"/>
  <c r="K47" i="23"/>
  <c r="L47" i="23"/>
  <c r="M47" i="23"/>
  <c r="K48" i="23"/>
  <c r="L48" i="23"/>
  <c r="M48" i="23"/>
  <c r="K49" i="23"/>
  <c r="L49" i="23"/>
  <c r="M49" i="23"/>
  <c r="K50" i="23"/>
  <c r="L50" i="23"/>
  <c r="M50" i="23"/>
  <c r="K51" i="23"/>
  <c r="L51" i="23"/>
  <c r="M51" i="23"/>
  <c r="K52" i="23"/>
  <c r="L52" i="23"/>
  <c r="M52" i="23"/>
  <c r="K53" i="23"/>
  <c r="L53" i="23"/>
  <c r="M53" i="23"/>
  <c r="K54" i="23"/>
  <c r="L54" i="23"/>
  <c r="M54" i="23"/>
  <c r="K55" i="23"/>
  <c r="L55" i="23"/>
  <c r="M55" i="23"/>
  <c r="M33" i="23" l="1"/>
  <c r="N33" i="23"/>
  <c r="O33" i="23"/>
  <c r="M34" i="23"/>
  <c r="N34" i="23"/>
  <c r="O34" i="23"/>
  <c r="M35" i="23"/>
  <c r="N35" i="23"/>
  <c r="O35" i="23"/>
  <c r="O32" i="23"/>
  <c r="N32" i="23"/>
  <c r="M32" i="23"/>
  <c r="O31" i="23"/>
  <c r="N31" i="23"/>
  <c r="M31" i="23"/>
  <c r="O30" i="23"/>
  <c r="N30" i="23"/>
  <c r="M30" i="23"/>
  <c r="O29" i="23"/>
  <c r="N29" i="23"/>
  <c r="M29" i="23"/>
  <c r="O28" i="23"/>
  <c r="N28" i="23"/>
  <c r="M28" i="23"/>
  <c r="O27" i="23"/>
  <c r="N27" i="23"/>
  <c r="M27" i="23"/>
  <c r="O26" i="23"/>
  <c r="N26" i="23"/>
  <c r="M26" i="23"/>
  <c r="O25" i="23"/>
  <c r="N25" i="23"/>
  <c r="M25" i="23"/>
  <c r="O24" i="23"/>
  <c r="N24" i="23"/>
  <c r="M24" i="23"/>
  <c r="O23" i="23"/>
  <c r="N23" i="23"/>
  <c r="M23" i="23"/>
  <c r="O22" i="23"/>
  <c r="N22" i="23"/>
  <c r="M22" i="23"/>
  <c r="O21" i="23"/>
  <c r="N21" i="23"/>
  <c r="M21" i="23"/>
  <c r="O19" i="23"/>
  <c r="N19" i="23"/>
  <c r="M19" i="23"/>
  <c r="O18" i="23"/>
  <c r="N18" i="23"/>
  <c r="M18" i="23"/>
  <c r="O17" i="23"/>
  <c r="N17" i="23"/>
  <c r="M17" i="23"/>
  <c r="O15" i="23"/>
  <c r="N15" i="23"/>
  <c r="M15" i="23"/>
  <c r="O14" i="23"/>
  <c r="N14" i="23"/>
  <c r="M14" i="23"/>
  <c r="O13" i="23"/>
  <c r="N13" i="23"/>
  <c r="M13" i="23"/>
  <c r="O12" i="23"/>
  <c r="N12" i="23"/>
  <c r="M12" i="23"/>
  <c r="O11" i="23"/>
  <c r="N11" i="23"/>
  <c r="M11" i="23"/>
  <c r="O10" i="23"/>
  <c r="N10" i="23"/>
  <c r="M10" i="23"/>
  <c r="O7" i="23"/>
  <c r="N7" i="23"/>
  <c r="M7" i="23"/>
  <c r="O6" i="23"/>
  <c r="N6" i="23"/>
  <c r="M6" i="23"/>
  <c r="O5" i="23"/>
  <c r="N5" i="23"/>
  <c r="M5" i="23"/>
  <c r="O4" i="23"/>
  <c r="N4" i="23"/>
  <c r="M4" i="23"/>
  <c r="O3" i="23"/>
  <c r="N3" i="23"/>
  <c r="M3" i="23"/>
  <c r="O2" i="23"/>
  <c r="N2" i="23"/>
  <c r="M2" i="23"/>
  <c r="M2" i="22" l="1"/>
  <c r="L2" i="22"/>
  <c r="K2" i="22"/>
</calcChain>
</file>

<file path=xl/sharedStrings.xml><?xml version="1.0" encoding="utf-8"?>
<sst xmlns="http://schemas.openxmlformats.org/spreadsheetml/2006/main" count="11219" uniqueCount="1121">
  <si>
    <t>first_name</t>
  </si>
  <si>
    <t>last_name</t>
  </si>
  <si>
    <t>servicereference</t>
  </si>
  <si>
    <t>Account_Number</t>
  </si>
  <si>
    <t>city</t>
  </si>
  <si>
    <t>zip</t>
  </si>
  <si>
    <t>area_code</t>
  </si>
  <si>
    <t>Atlantic City Electric</t>
  </si>
  <si>
    <t>New Jersey</t>
  </si>
  <si>
    <t>state</t>
  </si>
  <si>
    <t>partner</t>
  </si>
  <si>
    <t>campaign</t>
  </si>
  <si>
    <t>promo</t>
  </si>
  <si>
    <t>Jersey Central Power &amp; Light (JCP&amp;L)</t>
  </si>
  <si>
    <t>PSE&amp;G</t>
  </si>
  <si>
    <t>Rockland Electric Company (O&amp;R)</t>
  </si>
  <si>
    <t>utility</t>
  </si>
  <si>
    <t>Address</t>
  </si>
  <si>
    <t>prefix</t>
  </si>
  <si>
    <t>last</t>
  </si>
  <si>
    <t>Chatham</t>
  </si>
  <si>
    <t>609</t>
  </si>
  <si>
    <t>commodity</t>
  </si>
  <si>
    <t>gasChoice</t>
  </si>
  <si>
    <t>New Jersey Natural Gas</t>
  </si>
  <si>
    <t>Central Hudson</t>
  </si>
  <si>
    <t>Consolidated Edison</t>
  </si>
  <si>
    <t>National Grid / Niagara Mohawk</t>
  </si>
  <si>
    <t>NYSEG</t>
  </si>
  <si>
    <t>Orange &amp; Rockland</t>
  </si>
  <si>
    <t>RG&amp;E</t>
  </si>
  <si>
    <t>National Fuel Gas Company</t>
  </si>
  <si>
    <t>National Grid (Keyspan NY)</t>
  </si>
  <si>
    <t>New York</t>
  </si>
  <si>
    <t>212</t>
  </si>
  <si>
    <t>Duke Energy Ohio</t>
  </si>
  <si>
    <t>Columbia Gas of Ohio</t>
  </si>
  <si>
    <t>Dominion East Ohio</t>
  </si>
  <si>
    <t>National Grid (Niagara Mohawk)</t>
  </si>
  <si>
    <t>Ohio</t>
  </si>
  <si>
    <t>216</t>
  </si>
  <si>
    <t>National Grid</t>
  </si>
  <si>
    <t>Massachusetts</t>
  </si>
  <si>
    <t>Boston</t>
  </si>
  <si>
    <t>01001</t>
  </si>
  <si>
    <t>617</t>
  </si>
  <si>
    <t>ComEd</t>
  </si>
  <si>
    <t>Illinois</t>
  </si>
  <si>
    <t>Chicago</t>
  </si>
  <si>
    <t>630</t>
  </si>
  <si>
    <t>BGE</t>
  </si>
  <si>
    <t>Delmarva Power</t>
  </si>
  <si>
    <t>Pepco</t>
  </si>
  <si>
    <t>Maryland</t>
  </si>
  <si>
    <t>410</t>
  </si>
  <si>
    <t>Duquesne Light Company</t>
  </si>
  <si>
    <t>Met-Ed</t>
  </si>
  <si>
    <t>PECO</t>
  </si>
  <si>
    <t>Penelec</t>
  </si>
  <si>
    <t>PPL Electric Utilities</t>
  </si>
  <si>
    <t>Pennsylvania</t>
  </si>
  <si>
    <t>West Penn Power (formerly Allegheny)</t>
  </si>
  <si>
    <t>215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</si>
  <si>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</si>
  <si>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</si>
  <si>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</si>
  <si>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</si>
  <si>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</si>
  <si>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</si>
  <si>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</si>
  <si>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</si>
  <si>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</si>
  <si>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</si>
  <si>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</si>
  <si>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</si>
  <si>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</si>
  <si>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</si>
  <si>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</si>
  <si>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</si>
  <si>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</si>
  <si>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</si>
  <si>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</si>
  <si>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</si>
  <si>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Manhatten</t>
  </si>
  <si>
    <t>plan</t>
  </si>
  <si>
    <t>21</t>
  </si>
  <si>
    <t>22</t>
  </si>
  <si>
    <t>23</t>
  </si>
  <si>
    <t>District of Columbia</t>
  </si>
  <si>
    <t>West Penn Power</t>
  </si>
  <si>
    <t>Eversource Energy (NSTAR)</t>
  </si>
  <si>
    <t>Eversource Energy (WMECo)</t>
  </si>
  <si>
    <t>IB_National Grid / Niagara Mohawk</t>
  </si>
  <si>
    <t>NatGridMASS</t>
  </si>
  <si>
    <t>ROC</t>
  </si>
  <si>
    <t>WMECO</t>
  </si>
  <si>
    <t>Delmarva</t>
  </si>
  <si>
    <t>07005</t>
  </si>
  <si>
    <t>Bedford</t>
  </si>
  <si>
    <t>10506</t>
  </si>
  <si>
    <t>Chester</t>
  </si>
  <si>
    <t>10918</t>
  </si>
  <si>
    <t>1Consolidated Edison</t>
  </si>
  <si>
    <t>1National Grid (Keyspan NY)</t>
  </si>
  <si>
    <t>1National Grid (Niagara Mohawk)</t>
  </si>
  <si>
    <t>1Orange &amp; Rockland</t>
  </si>
  <si>
    <t>Nicor Gas</t>
  </si>
  <si>
    <t>2024 e park st</t>
  </si>
  <si>
    <t>elec_only</t>
  </si>
  <si>
    <t>Deerfield</t>
  </si>
  <si>
    <t>Waldorf</t>
  </si>
  <si>
    <t>Bowie</t>
  </si>
  <si>
    <t>Cheltenham</t>
  </si>
  <si>
    <t>Indian Head</t>
  </si>
  <si>
    <t>Springfield</t>
  </si>
  <si>
    <t>01105</t>
  </si>
  <si>
    <t>Agawam</t>
  </si>
  <si>
    <t>Barre</t>
  </si>
  <si>
    <t>01005</t>
  </si>
  <si>
    <t>Boonton</t>
  </si>
  <si>
    <t>Bloomfield</t>
  </si>
  <si>
    <t>07003</t>
  </si>
  <si>
    <t>Avenel</t>
  </si>
  <si>
    <t>Harrison</t>
  </si>
  <si>
    <t>07029</t>
  </si>
  <si>
    <t>9 Demouth Rd</t>
  </si>
  <si>
    <t>Circleville</t>
  </si>
  <si>
    <t>10919</t>
  </si>
  <si>
    <t>145 Kelvin Ave</t>
  </si>
  <si>
    <t>Staten Island</t>
  </si>
  <si>
    <t>10306</t>
  </si>
  <si>
    <t>6 Barlow Ct</t>
  </si>
  <si>
    <t>Amawalk</t>
  </si>
  <si>
    <t>10501</t>
  </si>
  <si>
    <t>573 Linda Ave</t>
  </si>
  <si>
    <t>Thornwood</t>
  </si>
  <si>
    <t>10594</t>
  </si>
  <si>
    <t>3658 Lysander Rd</t>
  </si>
  <si>
    <t>Cato</t>
  </si>
  <si>
    <t>13033</t>
  </si>
  <si>
    <t>218 Baxtertown Rd</t>
  </si>
  <si>
    <t>Fishkill</t>
  </si>
  <si>
    <t>12524</t>
  </si>
  <si>
    <t>44 Tulip Ave</t>
  </si>
  <si>
    <t>Floral Park</t>
  </si>
  <si>
    <t>11001</t>
  </si>
  <si>
    <t>22 Deyo Rd</t>
  </si>
  <si>
    <t>Alcove</t>
  </si>
  <si>
    <t>12007</t>
  </si>
  <si>
    <t>145 Pine Brook Rd</t>
  </si>
  <si>
    <t>29 Well Sweep Ln</t>
  </si>
  <si>
    <t>Reno</t>
  </si>
  <si>
    <t>Fairborn</t>
  </si>
  <si>
    <t>Kenton</t>
  </si>
  <si>
    <t>Sylvania</t>
  </si>
  <si>
    <t>Aliquippa</t>
  </si>
  <si>
    <t>15001</t>
  </si>
  <si>
    <t>Wexford</t>
  </si>
  <si>
    <t>Pittsburgh</t>
  </si>
  <si>
    <t>Addison</t>
  </si>
  <si>
    <t>Clairton</t>
  </si>
  <si>
    <t>Bulger</t>
  </si>
  <si>
    <t>1815 Vanburen St</t>
  </si>
  <si>
    <t>Baltimore</t>
  </si>
  <si>
    <t>Cleveland</t>
  </si>
  <si>
    <t>Philadelphia</t>
  </si>
  <si>
    <t>BoEdison</t>
  </si>
  <si>
    <t>JCPL</t>
  </si>
  <si>
    <t>15003</t>
  </si>
  <si>
    <t>Ambridge</t>
  </si>
  <si>
    <t>906 Ridge Rd</t>
  </si>
  <si>
    <t>Washington</t>
  </si>
  <si>
    <t>Cheswick</t>
  </si>
  <si>
    <t>nicor</t>
  </si>
  <si>
    <t>1National Grid (Keyspan LI)</t>
  </si>
  <si>
    <t>Elmont</t>
  </si>
  <si>
    <t>UGI Central Penn Gas</t>
  </si>
  <si>
    <t>UGI Gas Service</t>
  </si>
  <si>
    <t>UGI Penn Natural Gas</t>
  </si>
  <si>
    <t>Eversource Energy (Wmeco)</t>
  </si>
  <si>
    <t>The Cash Back Plan</t>
  </si>
  <si>
    <t>015 - $25 bonus / 3%</t>
  </si>
  <si>
    <t>0000 - Unknown</t>
  </si>
  <si>
    <t>Brand Residential - PA - BRC</t>
  </si>
  <si>
    <t>903 Gross St</t>
  </si>
  <si>
    <t>Conway</t>
  </si>
  <si>
    <t>15027</t>
  </si>
  <si>
    <t>Meyersdale</t>
  </si>
  <si>
    <t>15552</t>
  </si>
  <si>
    <t>17701</t>
  </si>
  <si>
    <t>Brand Residential - NY - BRC</t>
  </si>
  <si>
    <t>Brand Residential - OH - BRC</t>
  </si>
  <si>
    <t>Brand Residential - MD - BRC</t>
  </si>
  <si>
    <t>Brand Residential - NJ - BRC</t>
  </si>
  <si>
    <t>0000 - Inbound</t>
  </si>
  <si>
    <t>786 - $25 bonus / 2%</t>
  </si>
  <si>
    <t>777 - $50 bonus / 3%</t>
  </si>
  <si>
    <t>EG</t>
  </si>
  <si>
    <t>utility2</t>
  </si>
  <si>
    <t>account2</t>
  </si>
  <si>
    <t>Brand Residential - IL - BRC</t>
  </si>
  <si>
    <t>Wash</t>
  </si>
  <si>
    <t>Washington Gas</t>
  </si>
  <si>
    <t>Gas Service</t>
  </si>
  <si>
    <t>Central Penn</t>
  </si>
  <si>
    <t>Penn Natural</t>
  </si>
  <si>
    <t>conway</t>
  </si>
  <si>
    <t>2008 Poplar Ct</t>
  </si>
  <si>
    <t>133 Hardwood Ln</t>
  </si>
  <si>
    <t>Williamsport</t>
  </si>
  <si>
    <t>1259 Crestfield Dr</t>
  </si>
  <si>
    <t>Brand Residential -MA - BRC</t>
  </si>
  <si>
    <t>017 - $50 bonus / 3%</t>
  </si>
  <si>
    <t>11691</t>
  </si>
  <si>
    <t>far rockaway</t>
  </si>
  <si>
    <t>2527 Oceancrest Blvd</t>
  </si>
  <si>
    <t>172 Beach 27th St</t>
  </si>
  <si>
    <t>Antioch</t>
  </si>
  <si>
    <t>PA</t>
  </si>
  <si>
    <t>19067</t>
  </si>
  <si>
    <t>Elec-Gas</t>
  </si>
  <si>
    <t>Elec-2</t>
  </si>
  <si>
    <t>19131</t>
  </si>
  <si>
    <t>baltimore</t>
  </si>
  <si>
    <t>21218</t>
  </si>
  <si>
    <t>60035</t>
  </si>
  <si>
    <t>highland park</t>
  </si>
  <si>
    <t>4953 n parkside ave</t>
  </si>
  <si>
    <t>2211 n 52nd st</t>
  </si>
  <si>
    <t>1927 oarkside ave</t>
  </si>
  <si>
    <t>1114 birch st</t>
  </si>
  <si>
    <t>16 sunrise rd</t>
  </si>
  <si>
    <t>430 william st</t>
  </si>
  <si>
    <t>1216 argonne dr</t>
  </si>
  <si>
    <t>2116 pelham ave</t>
  </si>
  <si>
    <t>690 highland pl</t>
  </si>
  <si>
    <t>1230 sherwood rd</t>
  </si>
  <si>
    <t>1432 lincoln pl</t>
  </si>
  <si>
    <t>19130</t>
  </si>
  <si>
    <t>1749 Wylie St</t>
  </si>
  <si>
    <t>PGW</t>
  </si>
  <si>
    <t>NATFUEL</t>
  </si>
  <si>
    <t>National Fuel Gas Company (PA)</t>
  </si>
  <si>
    <t>Philadelphia Gas Works</t>
  </si>
  <si>
    <t>1571 Deep Lake Rd</t>
  </si>
  <si>
    <t>10335 Alice Pl</t>
  </si>
  <si>
    <t>Rockville</t>
  </si>
  <si>
    <t>13101 Ridge Dr</t>
  </si>
  <si>
    <t>4522 37th St</t>
  </si>
  <si>
    <t>Brentwood</t>
  </si>
  <si>
    <t>Po ED APMD</t>
  </si>
  <si>
    <t>Potomac Edison</t>
  </si>
  <si>
    <t>4538 Timbery Dr</t>
  </si>
  <si>
    <t>Jefferson</t>
  </si>
  <si>
    <t>270 Maple St</t>
  </si>
  <si>
    <t>1 Longfellow Rd</t>
  </si>
  <si>
    <t>Cambridge</t>
  </si>
  <si>
    <t>02138</t>
  </si>
  <si>
    <t>6 Quail Ridge Rd LOT 3</t>
  </si>
  <si>
    <t>Merrimac</t>
  </si>
  <si>
    <t>01860</t>
  </si>
  <si>
    <t>427 Old Dana Rd</t>
  </si>
  <si>
    <t>National Grid - MASS ELECT</t>
  </si>
  <si>
    <t>National Grid - NANTUCKET</t>
  </si>
  <si>
    <t>121 Eel Point Rd</t>
  </si>
  <si>
    <t>Nantucket</t>
  </si>
  <si>
    <t>Eversource Energy (NSTAR) - COM WEALTH</t>
  </si>
  <si>
    <t>Eversource Energy (NSTAR) - CAMBridge</t>
  </si>
  <si>
    <t>10 Abbey Ln</t>
  </si>
  <si>
    <t>478 Rockaway Valley Rd</t>
  </si>
  <si>
    <t>320 Belleville Ave</t>
  </si>
  <si>
    <t>90-100 Avenue E</t>
  </si>
  <si>
    <t>Bayone</t>
  </si>
  <si>
    <t>07002</t>
  </si>
  <si>
    <t>409 Cross St.</t>
  </si>
  <si>
    <t>160 W Shaffer Rd</t>
  </si>
  <si>
    <t>140 English Rd</t>
  </si>
  <si>
    <t>701 Hunt Ln</t>
  </si>
  <si>
    <t>Flourtown</t>
  </si>
  <si>
    <t>498 Waterfall Dr</t>
  </si>
  <si>
    <t>Johnsontown</t>
  </si>
  <si>
    <t>140-145 North Gill Street</t>
  </si>
  <si>
    <t>State College</t>
  </si>
  <si>
    <t>160 Penn Dr</t>
  </si>
  <si>
    <t>Blairsville</t>
  </si>
  <si>
    <t>Penn Power</t>
  </si>
  <si>
    <t>125 Connemara Ln</t>
  </si>
  <si>
    <t>Butler</t>
  </si>
  <si>
    <t>475 Hulsetown Rd</t>
  </si>
  <si>
    <t>Campbell Hall</t>
  </si>
  <si>
    <t>3 Club Rd</t>
  </si>
  <si>
    <t>Rye</t>
  </si>
  <si>
    <t>40 Eldridge St</t>
  </si>
  <si>
    <t>240 Dowie Rd</t>
  </si>
  <si>
    <t>Andes</t>
  </si>
  <si>
    <t>17 Beauregard Ter</t>
  </si>
  <si>
    <t>Congers</t>
  </si>
  <si>
    <t>2794 State Route 370</t>
  </si>
  <si>
    <t>Peoples Gass</t>
  </si>
  <si>
    <t>8715 Cary Algonquin Rd</t>
  </si>
  <si>
    <t>Cary</t>
  </si>
  <si>
    <t>34922 N Cemetery Rd</t>
  </si>
  <si>
    <t>Gurnee</t>
  </si>
  <si>
    <t>10201 S Solomons Island Rd</t>
  </si>
  <si>
    <t>Lusby</t>
  </si>
  <si>
    <t>6 Whitlock Ct</t>
  </si>
  <si>
    <t>Somers</t>
  </si>
  <si>
    <t>11602 240th St</t>
  </si>
  <si>
    <t>2762 3rd Pl</t>
  </si>
  <si>
    <t>Baldwin</t>
  </si>
  <si>
    <t>National Grid (Keyspan LI)</t>
  </si>
  <si>
    <t>545 Garfield Rd</t>
  </si>
  <si>
    <t>Troy</t>
  </si>
  <si>
    <t>2054 Route 6</t>
  </si>
  <si>
    <t>Carmel</t>
  </si>
  <si>
    <t>8 White Tail Dr</t>
  </si>
  <si>
    <t>Goshen</t>
  </si>
  <si>
    <t>PECO GAS</t>
  </si>
  <si>
    <t>369 Mill Dam Rd</t>
  </si>
  <si>
    <t>108 Antler Ct</t>
  </si>
  <si>
    <t>Fairless Hills</t>
  </si>
  <si>
    <t>607 Saint Andrews Rd</t>
  </si>
  <si>
    <t>Peoples Gas</t>
  </si>
  <si>
    <t>PSEG</t>
  </si>
  <si>
    <t>552 Winthrop Rd</t>
  </si>
  <si>
    <t>Teaneck</t>
  </si>
  <si>
    <t>07666</t>
  </si>
  <si>
    <t>712 Snyder St</t>
  </si>
  <si>
    <t>192 Hemlock Ln</t>
  </si>
  <si>
    <t>12741 State Route 87</t>
  </si>
  <si>
    <t>6019</t>
  </si>
  <si>
    <t>2365 Slys Pl</t>
  </si>
  <si>
    <t>10208 Unicorn Way</t>
  </si>
  <si>
    <t>3401 37th Ave</t>
  </si>
  <si>
    <t>1188 Bowles Rd</t>
  </si>
  <si>
    <t>132 Birch Hill Rd</t>
  </si>
  <si>
    <t>NatGridNAN</t>
  </si>
  <si>
    <t>22 &amp; 24 Easton St</t>
  </si>
  <si>
    <t>4A Wauwinet Rd</t>
  </si>
  <si>
    <t>CAMEdison</t>
  </si>
  <si>
    <t>COMEdison</t>
  </si>
  <si>
    <t>37-39 Windsor St</t>
  </si>
  <si>
    <t>23 Banks St</t>
  </si>
  <si>
    <t>53 School St</t>
  </si>
  <si>
    <t>389 Knoll Rd</t>
  </si>
  <si>
    <t>18 Jacob St</t>
  </si>
  <si>
    <t>734-736 Broad Way</t>
  </si>
  <si>
    <t>510 William St</t>
  </si>
  <si>
    <t>146 Radcliff Dr</t>
  </si>
  <si>
    <t>305 Logan Rd</t>
  </si>
  <si>
    <t>608 Creek Ln</t>
  </si>
  <si>
    <t>109 Burley St</t>
  </si>
  <si>
    <t>250 Minich Rd</t>
  </si>
  <si>
    <t>531 W Fairmount Ave</t>
  </si>
  <si>
    <t>33 Point St</t>
  </si>
  <si>
    <t>4A Gilchrest Rd</t>
  </si>
  <si>
    <t>3150 South St NW PH 2A</t>
  </si>
  <si>
    <t>PECO Gas</t>
  </si>
  <si>
    <t>41150 N Westlake Ave</t>
  </si>
  <si>
    <t>8650 Courtney Dr</t>
  </si>
  <si>
    <t>3800 Newton St</t>
  </si>
  <si>
    <t>106 N Adams St</t>
  </si>
  <si>
    <t>51-53 Winthrop St</t>
  </si>
  <si>
    <t>Eversource Energy (NSTAR) bo ed</t>
  </si>
  <si>
    <t>19 Hutchinson St</t>
  </si>
  <si>
    <t>Eversource Energy (NSTAR) cam</t>
  </si>
  <si>
    <t>Eversource Energy (NSTAR) COM</t>
  </si>
  <si>
    <t>3 Quail Ridge Rd LOT 10</t>
  </si>
  <si>
    <t>National Grid MASS</t>
  </si>
  <si>
    <t>National Grid NAN</t>
  </si>
  <si>
    <t>195 Leonard St</t>
  </si>
  <si>
    <t>7 Nelson Way</t>
  </si>
  <si>
    <t>28 Easton St</t>
  </si>
  <si>
    <t>729 Harrison Ave</t>
  </si>
  <si>
    <t>629 Broadway</t>
  </si>
  <si>
    <t>46 Skyview Rd</t>
  </si>
  <si>
    <t>20 Wildlife Run</t>
  </si>
  <si>
    <t>2180 N High St</t>
  </si>
  <si>
    <t>Columbia</t>
  </si>
  <si>
    <t>43201</t>
  </si>
  <si>
    <t>208 Binkey Ln</t>
  </si>
  <si>
    <t>184 Legion Ln</t>
  </si>
  <si>
    <t>147 Picklo St</t>
  </si>
  <si>
    <t>650 Church Rd</t>
  </si>
  <si>
    <t>303 Walden Ct</t>
  </si>
  <si>
    <t>107 Zernich Dr</t>
  </si>
  <si>
    <t>IB EP GAS</t>
  </si>
  <si>
    <t>2325 Cob Tail Way</t>
  </si>
  <si>
    <t>Blacklick</t>
  </si>
  <si>
    <t>17037 Claridon Troy Rd</t>
  </si>
  <si>
    <t>BURTON</t>
  </si>
  <si>
    <t>6014 Pinedale Dr</t>
  </si>
  <si>
    <t>Toledo</t>
  </si>
  <si>
    <t>39 Northwest Street</t>
  </si>
  <si>
    <t>Lincoln Park</t>
  </si>
  <si>
    <t>07035</t>
  </si>
  <si>
    <t>349 Overlook Dr</t>
  </si>
  <si>
    <t>2075 Marshall Hall Rd</t>
  </si>
  <si>
    <t>Bryans Road</t>
  </si>
  <si>
    <t>20616</t>
  </si>
  <si>
    <t>22 Van Cleve Ave</t>
  </si>
  <si>
    <t>Clifton</t>
  </si>
  <si>
    <t>07011</t>
  </si>
  <si>
    <t>ibNRGagain</t>
  </si>
  <si>
    <t>780 Reynolds Ave</t>
  </si>
  <si>
    <t>Columbus</t>
  </si>
  <si>
    <t>inbound</t>
  </si>
  <si>
    <t>NatFuel</t>
  </si>
  <si>
    <t>68 Split Rock Rd</t>
  </si>
  <si>
    <t>Primary AAL Variable Plan - DM Mar 2016</t>
  </si>
  <si>
    <t>nstar</t>
  </si>
  <si>
    <t>IB-boston</t>
  </si>
  <si>
    <t>29 Cedar St</t>
  </si>
  <si>
    <t>IB-Cambridge</t>
  </si>
  <si>
    <t>IB-Common</t>
  </si>
  <si>
    <t>2 Kenway St</t>
  </si>
  <si>
    <t>17 Middle Rd</t>
  </si>
  <si>
    <t>EP Electric</t>
  </si>
  <si>
    <t>EP GAS</t>
  </si>
  <si>
    <t>NRG Electric</t>
  </si>
  <si>
    <t>nrg gas</t>
  </si>
  <si>
    <t>693 Downing St</t>
  </si>
  <si>
    <t>PSE&amp;G Gas</t>
  </si>
  <si>
    <t>6742 - Fixed Downsell</t>
  </si>
  <si>
    <t>015 - Residential (3%/$25)</t>
  </si>
  <si>
    <t>791 - $25 bonus / 3%</t>
  </si>
  <si>
    <t>PG387975722647162000</t>
  </si>
  <si>
    <t>Pollution Free Reliable Rate</t>
  </si>
  <si>
    <t>Pollution Free with Google Home Mini 24</t>
  </si>
  <si>
    <t>Pollution Free Smart 6</t>
  </si>
  <si>
    <t>Columbia Gas of Pennsylvania</t>
  </si>
  <si>
    <t>area</t>
  </si>
  <si>
    <t>town</t>
  </si>
  <si>
    <t>first_plan</t>
  </si>
  <si>
    <t>Cash Back</t>
  </si>
  <si>
    <t>address</t>
  </si>
  <si>
    <t>0560387362017436800000</t>
  </si>
  <si>
    <t>0532093731998173500000</t>
  </si>
  <si>
    <t>0573777419699068300000</t>
  </si>
  <si>
    <t>0514177728363165000000</t>
  </si>
  <si>
    <t>08308974736786088000</t>
  </si>
  <si>
    <t>PE143913666262127000</t>
  </si>
  <si>
    <t>08240926184315112000</t>
  </si>
  <si>
    <t>08207519413234194000</t>
  </si>
  <si>
    <t>08280616333703436000</t>
  </si>
  <si>
    <t>08431291844773135000</t>
  </si>
  <si>
    <t>08248654891686541000</t>
  </si>
  <si>
    <t>217983992621</t>
  </si>
  <si>
    <t>UGI Central</t>
  </si>
  <si>
    <t>UGI North</t>
  </si>
  <si>
    <t>utility_1</t>
  </si>
  <si>
    <t>utility_2</t>
  </si>
  <si>
    <t>accountNo_el_1</t>
  </si>
  <si>
    <t>accountNo_el_2</t>
  </si>
  <si>
    <t>accountNo_gas_1</t>
  </si>
  <si>
    <t>test_name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</si>
  <si>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</si>
  <si>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</si>
  <si>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</si>
  <si>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</si>
  <si>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</si>
  <si>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</si>
  <si>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</si>
  <si>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</si>
  <si>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</si>
  <si>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</si>
  <si>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</si>
  <si>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</si>
  <si>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</si>
  <si>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</si>
  <si>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</si>
  <si>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</si>
  <si>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</si>
  <si>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</si>
  <si>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</si>
  <si>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</si>
  <si>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</si>
  <si>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EP_GAS</t>
  </si>
  <si>
    <t>EP_ELECTRIC</t>
  </si>
  <si>
    <t>EP Electric GAS</t>
  </si>
  <si>
    <t>EP Multi Account</t>
  </si>
  <si>
    <t>GreenMT</t>
  </si>
  <si>
    <t>Green2</t>
  </si>
  <si>
    <t>NRG Gas</t>
  </si>
  <si>
    <t>NRG Electric Gas</t>
  </si>
  <si>
    <t xml:space="preserve"> </t>
  </si>
  <si>
    <t>campaign_2</t>
  </si>
  <si>
    <t>promo_2</t>
  </si>
  <si>
    <t>campaign_1</t>
  </si>
  <si>
    <t>promo_1</t>
  </si>
  <si>
    <t>0545397400727169900000</t>
  </si>
  <si>
    <t>0576172460154993000000</t>
  </si>
  <si>
    <t>08798478468121848000</t>
  </si>
  <si>
    <t>08981544399055479000</t>
  </si>
  <si>
    <t>08527442771016947000</t>
  </si>
  <si>
    <t>08624606522698075000</t>
  </si>
  <si>
    <t>N01592290394184</t>
  </si>
  <si>
    <t>R01951649432805</t>
  </si>
  <si>
    <t>08675556605507946000</t>
  </si>
  <si>
    <t>PE840654008673693000</t>
  </si>
  <si>
    <t>0515513710043247200000</t>
  </si>
  <si>
    <t>categorie</t>
  </si>
  <si>
    <t>788 - 2,500 bonus / 2 per $1</t>
  </si>
  <si>
    <t>PG996820460514376000</t>
  </si>
  <si>
    <t>brand</t>
  </si>
  <si>
    <t>NRG</t>
  </si>
  <si>
    <t>Energy_Plus</t>
  </si>
  <si>
    <t>type</t>
  </si>
  <si>
    <t>Residential</t>
  </si>
  <si>
    <t>green_opt</t>
  </si>
  <si>
    <t>no</t>
  </si>
  <si>
    <t>type_enroll</t>
  </si>
  <si>
    <t>categorie_1</t>
  </si>
  <si>
    <t>partner_1</t>
  </si>
  <si>
    <t>Eversource Energy (Western Massachusetts)</t>
  </si>
  <si>
    <t xml:space="preserve">6742 - Fixed Downsell </t>
  </si>
  <si>
    <t>Brand Residential - MA - BRC</t>
  </si>
  <si>
    <t>Eversource Energy (Eastern Massachusetts)</t>
  </si>
  <si>
    <t>Business</t>
  </si>
  <si>
    <t>Less than 10,000 kwh</t>
  </si>
  <si>
    <t>monthly_usage</t>
  </si>
  <si>
    <t>Electric</t>
  </si>
  <si>
    <t>Gas</t>
  </si>
  <si>
    <t>account_type_1</t>
  </si>
  <si>
    <t>account_type_2</t>
  </si>
  <si>
    <t>gas_option</t>
  </si>
  <si>
    <t>Both Heating &amp; Cooking</t>
  </si>
  <si>
    <t>Heating Only</t>
  </si>
  <si>
    <t>Professional</t>
  </si>
  <si>
    <t>AAA Mid-Atlantic - MD - AMA</t>
  </si>
  <si>
    <t xml:space="preserve">6230 - Co-Brand INSL/Winback ONLY â€“ RDI DO NOT USE </t>
  </si>
  <si>
    <t>791 - $25 check, 3% cash back</t>
  </si>
  <si>
    <t>Retail</t>
  </si>
  <si>
    <t>Audience Rewards - NJ - ARW</t>
  </si>
  <si>
    <t>Alumni Associations</t>
  </si>
  <si>
    <t>Penn State - NJ - PSU</t>
  </si>
  <si>
    <t>791 - $25 bonus/3% cashback</t>
  </si>
  <si>
    <t>accountNo_1</t>
  </si>
  <si>
    <t>6300 - Expriation Fwd Camp Aff Part Channel</t>
  </si>
  <si>
    <t>categorie_2</t>
  </si>
  <si>
    <t>partner_2</t>
  </si>
  <si>
    <t>0000</t>
  </si>
  <si>
    <t>PE817975722647162000</t>
  </si>
  <si>
    <t>yes</t>
  </si>
  <si>
    <t>Rail</t>
  </si>
  <si>
    <t>Amtrak - PA - ATK</t>
  </si>
  <si>
    <t>035 - 5,000 bonus, 2 units / $1</t>
  </si>
  <si>
    <t>Essentials Electric Variable Plan</t>
  </si>
  <si>
    <t>Eversource (Western Massachusetts)</t>
  </si>
  <si>
    <t>Eversource (Eastern Massachusetts)</t>
  </si>
  <si>
    <t>Carbon Offset Plan</t>
  </si>
  <si>
    <t>Essentials Natural Gas Plan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</si>
  <si>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</si>
  <si>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</si>
  <si>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</si>
  <si>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</si>
  <si>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</si>
  <si>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</si>
  <si>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</si>
  <si>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</si>
  <si>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</si>
  <si>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</si>
  <si>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</si>
  <si>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</si>
  <si>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ts_34</t>
  </si>
  <si>
    <t>ts_35</t>
  </si>
  <si>
    <t>ts_36</t>
  </si>
  <si>
    <t>ts_37</t>
  </si>
  <si>
    <t>ts_38</t>
  </si>
  <si>
    <t>ts_39</t>
  </si>
  <si>
    <t>ts_40</t>
  </si>
  <si>
    <t>ts_41</t>
  </si>
  <si>
    <t>ts_42</t>
  </si>
  <si>
    <t>ts_43</t>
  </si>
  <si>
    <t>ts_44</t>
  </si>
  <si>
    <t>ts_45</t>
  </si>
  <si>
    <t>ts_46</t>
  </si>
  <si>
    <t>ts_47</t>
  </si>
  <si>
    <t>ts_48</t>
  </si>
  <si>
    <t>ts_49</t>
  </si>
  <si>
    <t>ts_50</t>
  </si>
  <si>
    <t>ts_51</t>
  </si>
  <si>
    <t>ts_52</t>
  </si>
  <si>
    <t>ts_53</t>
  </si>
  <si>
    <t>ts_54</t>
  </si>
  <si>
    <t>ts_55</t>
  </si>
  <si>
    <t>ts_56</t>
  </si>
  <si>
    <t>ts_57</t>
  </si>
  <si>
    <t>ts_58</t>
  </si>
  <si>
    <t>ts_59</t>
  </si>
  <si>
    <t>ts_60</t>
  </si>
  <si>
    <t>ts_61</t>
  </si>
  <si>
    <t>ts_62</t>
  </si>
  <si>
    <t>ts_63</t>
  </si>
  <si>
    <t>ts_64</t>
  </si>
  <si>
    <t>ts_65</t>
  </si>
  <si>
    <t>ts_66</t>
  </si>
  <si>
    <t>ts_67</t>
  </si>
  <si>
    <t>ts_68</t>
  </si>
  <si>
    <t>ts_69</t>
  </si>
  <si>
    <t>ts_70</t>
  </si>
  <si>
    <t>ts_71</t>
  </si>
  <si>
    <t>ts_72</t>
  </si>
  <si>
    <t>ts_73</t>
  </si>
  <si>
    <t>ts_74</t>
  </si>
  <si>
    <t>ts_75</t>
  </si>
  <si>
    <t>ts_76</t>
  </si>
  <si>
    <t>ts_77</t>
  </si>
  <si>
    <t>ts_78</t>
  </si>
  <si>
    <t>ts_79</t>
  </si>
  <si>
    <t>ts_80</t>
  </si>
  <si>
    <t>ts_81</t>
  </si>
  <si>
    <t>ts_82</t>
  </si>
  <si>
    <t>ts_83</t>
  </si>
  <si>
    <t>ts_84</t>
  </si>
  <si>
    <t>ts_85</t>
  </si>
  <si>
    <t>ts_86</t>
  </si>
  <si>
    <t>ts_87</t>
  </si>
  <si>
    <t>ts_88</t>
  </si>
  <si>
    <t>ts_89</t>
  </si>
  <si>
    <t>Connecticut</t>
  </si>
  <si>
    <t>Eversource Energy (CL&amp;P)</t>
  </si>
  <si>
    <t>The United Illuminating Company (UI)</t>
  </si>
  <si>
    <t>Comed</t>
  </si>
  <si>
    <t>GAS</t>
  </si>
  <si>
    <t>UGI South</t>
  </si>
  <si>
    <t>Delaware</t>
  </si>
  <si>
    <t>Ameren</t>
  </si>
  <si>
    <t>The Illuminating Company</t>
  </si>
  <si>
    <t>Ohio Edison</t>
  </si>
  <si>
    <t>Toledo Edison</t>
  </si>
  <si>
    <t>AEP Ohio</t>
  </si>
  <si>
    <t>Dayton Power &amp; Light</t>
  </si>
  <si>
    <t>South Jersey Gas</t>
  </si>
  <si>
    <t>category</t>
  </si>
  <si>
    <t>Airline</t>
  </si>
  <si>
    <t>Education</t>
  </si>
  <si>
    <t>Environmental</t>
  </si>
  <si>
    <t>Hotel</t>
  </si>
  <si>
    <t>Standard Offer</t>
  </si>
  <si>
    <t>Existing Customer</t>
  </si>
  <si>
    <t>Partner</t>
  </si>
  <si>
    <t>Delta - IL - DEL</t>
  </si>
  <si>
    <t>Southwest - IL - SWA</t>
  </si>
  <si>
    <t>Compaign</t>
  </si>
  <si>
    <t>Promo</t>
  </si>
  <si>
    <t>035 - 5,000 bonus / 2 per $1</t>
  </si>
  <si>
    <t>071 - 7,500 bonus / 2 per $1</t>
  </si>
  <si>
    <t>047 - 10,000 bonus, 2 units/$1</t>
  </si>
  <si>
    <t>071 - 7,500 bonus, 2 units/$1</t>
  </si>
  <si>
    <t>6748 - 4/13/15 Solo Email</t>
  </si>
  <si>
    <t>6749 - May 15 Chase Cardmember Insert</t>
  </si>
  <si>
    <t>047 - 10,000 bonus / 2 per $1</t>
  </si>
  <si>
    <t>022 - $25 bonus / 2%</t>
  </si>
  <si>
    <t>Caesars - IL - CSR</t>
  </si>
  <si>
    <t>7180 - 5/21/15 Solo Email</t>
  </si>
  <si>
    <t>American Dental Association - IL - ADA</t>
  </si>
  <si>
    <t>Veterinarians - ISVMA - IL - IVM</t>
  </si>
  <si>
    <t>6129 - Affinity Unknown</t>
  </si>
  <si>
    <t>6130 - Affinity Web Partner Placement</t>
  </si>
  <si>
    <t>6131 - Affinity Print Flyer</t>
  </si>
  <si>
    <t>6132 - Affinity Print Publication Ad/ Article</t>
  </si>
  <si>
    <t>6133 - Affinity Print Benefits Blurb/Member Directories</t>
  </si>
  <si>
    <t>6134 - Affinity E-news</t>
  </si>
  <si>
    <t>6135 - Affinity Email</t>
  </si>
  <si>
    <t>015 - Residential ($25/3%)</t>
  </si>
  <si>
    <t>015 - Res ($25/3%)</t>
  </si>
  <si>
    <t>015 - $25 bonus/3% cashback</t>
  </si>
  <si>
    <t>7660 - EP NY Acquisition - 12 Month (Resi)</t>
  </si>
  <si>
    <t>ts_90</t>
  </si>
  <si>
    <t>7661 - EP NY Acquisition - 18 Month (Resi)</t>
  </si>
  <si>
    <t>ts_91</t>
  </si>
  <si>
    <t>ts_92</t>
  </si>
  <si>
    <t>ts_93</t>
  </si>
  <si>
    <t>ts_94</t>
  </si>
  <si>
    <t>ts_95</t>
  </si>
  <si>
    <t>ts_96</t>
  </si>
  <si>
    <t>ts_97</t>
  </si>
  <si>
    <t>ts_98</t>
  </si>
  <si>
    <t>ts_99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</si>
  <si>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</si>
  <si>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</si>
  <si>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</si>
  <si>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</si>
  <si>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</si>
  <si>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</si>
  <si>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</si>
  <si>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</si>
  <si>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</si>
  <si>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</si>
  <si>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</si>
  <si>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</si>
  <si>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</si>
  <si>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</si>
  <si>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</si>
  <si>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</si>
  <si>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</si>
  <si>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</si>
  <si>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</si>
  <si>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</si>
  <si>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</si>
  <si>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</si>
  <si>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</si>
  <si>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</si>
  <si>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</si>
  <si>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</si>
  <si>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</si>
  <si>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</si>
  <si>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</si>
  <si>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</si>
  <si>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</si>
  <si>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</si>
  <si>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</si>
  <si>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</si>
  <si>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</si>
  <si>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</si>
  <si>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</si>
  <si>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</si>
  <si>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</si>
  <si>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</si>
  <si>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</si>
  <si>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</si>
  <si>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</si>
  <si>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</si>
  <si>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</si>
  <si>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</si>
  <si>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</si>
  <si>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</si>
  <si>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</si>
  <si>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</si>
  <si>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</si>
  <si>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</si>
  <si>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</si>
  <si>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</si>
  <si>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</si>
  <si>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</si>
  <si>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</si>
  <si>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</si>
  <si>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</si>
  <si>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</si>
  <si>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</si>
  <si>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</si>
  <si>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</si>
  <si>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</si>
  <si>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</si>
  <si>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</si>
  <si>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</si>
  <si>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</si>
  <si>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</si>
  <si>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</si>
  <si>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ts_170</t>
  </si>
  <si>
    <t>ts_171</t>
  </si>
  <si>
    <t>ts_172</t>
  </si>
  <si>
    <t>ts_173</t>
  </si>
  <si>
    <t>ts_174</t>
  </si>
  <si>
    <t>ts_175</t>
  </si>
  <si>
    <t>ts_176</t>
  </si>
  <si>
    <t>ts_177</t>
  </si>
  <si>
    <t>ts_178</t>
  </si>
  <si>
    <t>ts_179</t>
  </si>
  <si>
    <t>ts_180</t>
  </si>
  <si>
    <t>ts_181</t>
  </si>
  <si>
    <t>ts_182</t>
  </si>
  <si>
    <t>ts_183</t>
  </si>
  <si>
    <t>ts_184</t>
  </si>
  <si>
    <t>ts_185</t>
  </si>
  <si>
    <t>ts_186</t>
  </si>
  <si>
    <t>ts_187</t>
  </si>
  <si>
    <t>ts_188</t>
  </si>
  <si>
    <t>ts_189</t>
  </si>
  <si>
    <t>ts_190</t>
  </si>
  <si>
    <t>ts_191</t>
  </si>
  <si>
    <t>ts_192</t>
  </si>
  <si>
    <t>ts_193</t>
  </si>
  <si>
    <t>ts_194</t>
  </si>
  <si>
    <t>ts_195</t>
  </si>
  <si>
    <t>ts_196</t>
  </si>
  <si>
    <t>ts_197</t>
  </si>
  <si>
    <t>ts_198</t>
  </si>
  <si>
    <t>ts_199</t>
  </si>
  <si>
    <t>ts_200</t>
  </si>
  <si>
    <t>ts_201</t>
  </si>
  <si>
    <t>ts_202</t>
  </si>
  <si>
    <t>ts_203</t>
  </si>
  <si>
    <t>ts_204</t>
  </si>
  <si>
    <t>ts_205</t>
  </si>
  <si>
    <t>ts_206</t>
  </si>
  <si>
    <t>ts_207</t>
  </si>
  <si>
    <t>ts_208</t>
  </si>
  <si>
    <t>ts_209</t>
  </si>
  <si>
    <t>ts_210</t>
  </si>
  <si>
    <t>ts_211</t>
  </si>
  <si>
    <t>ts_212</t>
  </si>
  <si>
    <t>ts_213</t>
  </si>
  <si>
    <t>ts_214</t>
  </si>
  <si>
    <t>7662 - EP NY Acquisition - 24 Month (Resi)</t>
  </si>
  <si>
    <t>29 Easton St</t>
  </si>
  <si>
    <t>30 Easton St</t>
  </si>
  <si>
    <t>31 Easton St</t>
  </si>
  <si>
    <t>32 Easton St</t>
  </si>
  <si>
    <t>33 Easton St</t>
  </si>
  <si>
    <t>Delta - PA - DEL</t>
  </si>
  <si>
    <t>34 Easton St</t>
  </si>
  <si>
    <t>01006</t>
  </si>
  <si>
    <t>35 Easton St</t>
  </si>
  <si>
    <t>01007</t>
  </si>
  <si>
    <t>36 Easton St</t>
  </si>
  <si>
    <t>01008</t>
  </si>
  <si>
    <t>37 Easton St</t>
  </si>
  <si>
    <t>01009</t>
  </si>
  <si>
    <t>38 Easton St</t>
  </si>
  <si>
    <t>01010</t>
  </si>
  <si>
    <t>39 Easton St</t>
  </si>
  <si>
    <t>01011</t>
  </si>
  <si>
    <t>40 Easton St</t>
  </si>
  <si>
    <t>01012</t>
  </si>
  <si>
    <t>41 Easton St</t>
  </si>
  <si>
    <t>01013</t>
  </si>
  <si>
    <t>42 Easton St</t>
  </si>
  <si>
    <t>01014</t>
  </si>
  <si>
    <t>43 Easton St</t>
  </si>
  <si>
    <t>01015</t>
  </si>
  <si>
    <t>44 Easton St</t>
  </si>
  <si>
    <t>01016</t>
  </si>
  <si>
    <t>45 Easton St</t>
  </si>
  <si>
    <t>01017</t>
  </si>
  <si>
    <t>46 Easton St</t>
  </si>
  <si>
    <t>01018</t>
  </si>
  <si>
    <t>47 Easton St</t>
  </si>
  <si>
    <t>01019</t>
  </si>
  <si>
    <t>48 Easton St</t>
  </si>
  <si>
    <t>01020</t>
  </si>
  <si>
    <t>49 Easton St</t>
  </si>
  <si>
    <t>01021</t>
  </si>
  <si>
    <t>50 Easton St</t>
  </si>
  <si>
    <t>01022</t>
  </si>
  <si>
    <t>51 Easton St</t>
  </si>
  <si>
    <t>01023</t>
  </si>
  <si>
    <t>52 Easton St</t>
  </si>
  <si>
    <t>01024</t>
  </si>
  <si>
    <t>53 Easton St</t>
  </si>
  <si>
    <t>01025</t>
  </si>
  <si>
    <t>54 Easton St</t>
  </si>
  <si>
    <t>01026</t>
  </si>
  <si>
    <t>57 Easton St</t>
  </si>
  <si>
    <t>01029</t>
  </si>
  <si>
    <t>59 Easton St</t>
  </si>
  <si>
    <t>01031</t>
  </si>
  <si>
    <t>60 Easton St</t>
  </si>
  <si>
    <t>01032</t>
  </si>
  <si>
    <t>61 Easton St</t>
  </si>
  <si>
    <t>01033</t>
  </si>
  <si>
    <t>62 Easton St</t>
  </si>
  <si>
    <t>01034</t>
  </si>
  <si>
    <t>63 Easton St</t>
  </si>
  <si>
    <t>01035</t>
  </si>
  <si>
    <t>64 Easton St</t>
  </si>
  <si>
    <t>01036</t>
  </si>
  <si>
    <t>65 Easton St</t>
  </si>
  <si>
    <t>01037</t>
  </si>
  <si>
    <t>66 Easton St</t>
  </si>
  <si>
    <t>01038</t>
  </si>
  <si>
    <t>67 Easton St</t>
  </si>
  <si>
    <t>01039</t>
  </si>
  <si>
    <t>68 Easton St</t>
  </si>
  <si>
    <t>01040</t>
  </si>
  <si>
    <t>69 Easton St</t>
  </si>
  <si>
    <t>01041</t>
  </si>
  <si>
    <t>70 Easton St</t>
  </si>
  <si>
    <t>01042</t>
  </si>
  <si>
    <t>71 Easton St</t>
  </si>
  <si>
    <t>01043</t>
  </si>
  <si>
    <t>72 Easton St</t>
  </si>
  <si>
    <t>01044</t>
  </si>
  <si>
    <t>73 Easton St</t>
  </si>
  <si>
    <t>01045</t>
  </si>
  <si>
    <t>74 Easton St</t>
  </si>
  <si>
    <t>01046</t>
  </si>
  <si>
    <t>75 Easton St</t>
  </si>
  <si>
    <t>01047</t>
  </si>
  <si>
    <t>76 Easton St</t>
  </si>
  <si>
    <t>01048</t>
  </si>
  <si>
    <t>77 Easton St</t>
  </si>
  <si>
    <t>01049</t>
  </si>
  <si>
    <t>78 Easton St</t>
  </si>
  <si>
    <t>01050</t>
  </si>
  <si>
    <t>79 Easton St</t>
  </si>
  <si>
    <t>01051</t>
  </si>
  <si>
    <t>80 Easton St</t>
  </si>
  <si>
    <t>01052</t>
  </si>
  <si>
    <t>81 Easton St</t>
  </si>
  <si>
    <t>01053</t>
  </si>
  <si>
    <t>82 Easton St</t>
  </si>
  <si>
    <t>01054</t>
  </si>
  <si>
    <t>83 Easton St</t>
  </si>
  <si>
    <t>01055</t>
  </si>
  <si>
    <t>84 Easton St</t>
  </si>
  <si>
    <t>01056</t>
  </si>
  <si>
    <t>85 Easton St</t>
  </si>
  <si>
    <t>01057</t>
  </si>
  <si>
    <t>86 Easton St</t>
  </si>
  <si>
    <t>01058</t>
  </si>
  <si>
    <t>87 Easton St</t>
  </si>
  <si>
    <t>01059</t>
  </si>
  <si>
    <t>88 Easton St</t>
  </si>
  <si>
    <t>01060</t>
  </si>
  <si>
    <t>89 Easton St</t>
  </si>
  <si>
    <t>01061</t>
  </si>
  <si>
    <t>90 Easton St</t>
  </si>
  <si>
    <t>01062</t>
  </si>
  <si>
    <t>91 Easton St</t>
  </si>
  <si>
    <t>01063</t>
  </si>
  <si>
    <t>93 Easton St</t>
  </si>
  <si>
    <t>01065</t>
  </si>
  <si>
    <t>94 Easton St</t>
  </si>
  <si>
    <t>01066</t>
  </si>
  <si>
    <t>95 Easton St</t>
  </si>
  <si>
    <t>01067</t>
  </si>
  <si>
    <t>96 Easton St</t>
  </si>
  <si>
    <t>01068</t>
  </si>
  <si>
    <t>97 Easton St</t>
  </si>
  <si>
    <t>01069</t>
  </si>
  <si>
    <t>98 Easton St</t>
  </si>
  <si>
    <t>01070</t>
  </si>
  <si>
    <t>99 Easton St</t>
  </si>
  <si>
    <t>01071</t>
  </si>
  <si>
    <t>100 Easton St</t>
  </si>
  <si>
    <t>01072</t>
  </si>
  <si>
    <t>101 Easton St</t>
  </si>
  <si>
    <t>01073</t>
  </si>
  <si>
    <t>102 Easton St</t>
  </si>
  <si>
    <t>01074</t>
  </si>
  <si>
    <t>104 Easton St</t>
  </si>
  <si>
    <t>01076</t>
  </si>
  <si>
    <t>105 Easton St</t>
  </si>
  <si>
    <t>01077</t>
  </si>
  <si>
    <t>106 Easton St</t>
  </si>
  <si>
    <t>01078</t>
  </si>
  <si>
    <t>107 Easton St</t>
  </si>
  <si>
    <t>01079</t>
  </si>
  <si>
    <t>108 Easton St</t>
  </si>
  <si>
    <t>01080</t>
  </si>
  <si>
    <t>109 Easton St</t>
  </si>
  <si>
    <t>01081</t>
  </si>
  <si>
    <t>110 Easton St</t>
  </si>
  <si>
    <t>01082</t>
  </si>
  <si>
    <t>111 Easton St</t>
  </si>
  <si>
    <t>01083</t>
  </si>
  <si>
    <t>112 Easton St</t>
  </si>
  <si>
    <t>01084</t>
  </si>
  <si>
    <t>113 Easton St</t>
  </si>
  <si>
    <t>01085</t>
  </si>
  <si>
    <t>114 Easton St</t>
  </si>
  <si>
    <t>01086</t>
  </si>
  <si>
    <t>115 Easton St</t>
  </si>
  <si>
    <t>01087</t>
  </si>
  <si>
    <t>116 Easton St</t>
  </si>
  <si>
    <t>01088</t>
  </si>
  <si>
    <t>117 Easton St</t>
  </si>
  <si>
    <t>01089</t>
  </si>
  <si>
    <t>118 Easton St</t>
  </si>
  <si>
    <t>01090</t>
  </si>
  <si>
    <t>119 Easton St</t>
  </si>
  <si>
    <t>01091</t>
  </si>
  <si>
    <t>120 Easton St</t>
  </si>
  <si>
    <t>01092</t>
  </si>
  <si>
    <t>121 Easton St</t>
  </si>
  <si>
    <t>01093</t>
  </si>
  <si>
    <t>122 Easton St</t>
  </si>
  <si>
    <t>01094</t>
  </si>
  <si>
    <t>123 Easton St</t>
  </si>
  <si>
    <t>01095</t>
  </si>
  <si>
    <t>124 Easton St</t>
  </si>
  <si>
    <t>01096</t>
  </si>
  <si>
    <t>125 Easton St</t>
  </si>
  <si>
    <t>01097</t>
  </si>
  <si>
    <t>126 Easton St</t>
  </si>
  <si>
    <t>01098</t>
  </si>
  <si>
    <t>127 Easton St</t>
  </si>
  <si>
    <t>01099</t>
  </si>
  <si>
    <t>128 Easton St</t>
  </si>
  <si>
    <t>01100</t>
  </si>
  <si>
    <t>129 Easton St</t>
  </si>
  <si>
    <t>01101</t>
  </si>
  <si>
    <t>130 Easton St</t>
  </si>
  <si>
    <t>01102</t>
  </si>
  <si>
    <t>131 Easton St</t>
  </si>
  <si>
    <t>01103</t>
  </si>
  <si>
    <t>132 Easton St</t>
  </si>
  <si>
    <t>01104</t>
  </si>
  <si>
    <t>133 Easton St</t>
  </si>
  <si>
    <t>134 Easton St</t>
  </si>
  <si>
    <t>01106</t>
  </si>
  <si>
    <t>135 Easton St</t>
  </si>
  <si>
    <t>01107</t>
  </si>
  <si>
    <t>136 Easton St</t>
  </si>
  <si>
    <t>01108</t>
  </si>
  <si>
    <t>137 Easton St</t>
  </si>
  <si>
    <t>01109</t>
  </si>
  <si>
    <t>138 Easton St</t>
  </si>
  <si>
    <t>01110</t>
  </si>
  <si>
    <t>139 Easton St</t>
  </si>
  <si>
    <t>01111</t>
  </si>
  <si>
    <t>140 Easton St</t>
  </si>
  <si>
    <t>01112</t>
  </si>
  <si>
    <t>141 Easton St</t>
  </si>
  <si>
    <t>01113</t>
  </si>
  <si>
    <t>142 Easton St</t>
  </si>
  <si>
    <t>01114</t>
  </si>
  <si>
    <t>143 Easton St</t>
  </si>
  <si>
    <t>01115</t>
  </si>
  <si>
    <t>144 Easton St</t>
  </si>
  <si>
    <t>01116</t>
  </si>
  <si>
    <t>145 Easton St</t>
  </si>
  <si>
    <t>01117</t>
  </si>
  <si>
    <t>146 Easton St</t>
  </si>
  <si>
    <t>01118</t>
  </si>
  <si>
    <t>149 Easton St</t>
  </si>
  <si>
    <t>01121</t>
  </si>
  <si>
    <t>150 Easton St</t>
  </si>
  <si>
    <t>01122</t>
  </si>
  <si>
    <t>151 Easton St</t>
  </si>
  <si>
    <t>01123</t>
  </si>
  <si>
    <t>152 Easton St</t>
  </si>
  <si>
    <t>01124</t>
  </si>
  <si>
    <t>153 Easton St</t>
  </si>
  <si>
    <t>01125</t>
  </si>
  <si>
    <t>154 Easton St</t>
  </si>
  <si>
    <t>01126</t>
  </si>
  <si>
    <t>155 Easton St</t>
  </si>
  <si>
    <t>01127</t>
  </si>
  <si>
    <t>156 Easton St</t>
  </si>
  <si>
    <t>01128</t>
  </si>
  <si>
    <t>157 Easton St</t>
  </si>
  <si>
    <t>01129</t>
  </si>
  <si>
    <t>158 Easton St</t>
  </si>
  <si>
    <t>01130</t>
  </si>
  <si>
    <t>159 Easton St</t>
  </si>
  <si>
    <t>01131</t>
  </si>
  <si>
    <t>160 Easton St</t>
  </si>
  <si>
    <t>01132</t>
  </si>
  <si>
    <t>161 Easton St</t>
  </si>
  <si>
    <t>01133</t>
  </si>
  <si>
    <t>Southwest - PA - SWA</t>
  </si>
  <si>
    <t>Caesars - PA - CSR</t>
  </si>
  <si>
    <t>American Dental Association - PA - ADA</t>
  </si>
  <si>
    <t>Audience Rewards - MD - ARW</t>
  </si>
  <si>
    <t>Penn State - MD - PSU</t>
  </si>
  <si>
    <t>United Airlines - NJ - UAL</t>
  </si>
  <si>
    <t>Delta - NJ - DEL</t>
  </si>
  <si>
    <t>788 - 2,500 bonus, 2 units / $1</t>
  </si>
  <si>
    <t>Amtrak - NY - ATK</t>
  </si>
  <si>
    <t>Caesars - NY - CSR</t>
  </si>
  <si>
    <t>JetBlue - NY - BLU</t>
  </si>
  <si>
    <t>Southwest - NY - SWA</t>
  </si>
  <si>
    <t>SolarSPARC 10%12</t>
  </si>
  <si>
    <t>Pollution Free Farm to Market Reliable Rate</t>
  </si>
  <si>
    <t>Pollution Free TimeWise 12</t>
  </si>
  <si>
    <t>Pollution Free with Google Home Mini 12</t>
  </si>
  <si>
    <t>SolarSPARC 10% 12</t>
  </si>
  <si>
    <t>Carbon Conscious plan</t>
  </si>
  <si>
    <t>NY_area</t>
  </si>
  <si>
    <t>New York City</t>
  </si>
  <si>
    <t>Renewable Plan</t>
  </si>
  <si>
    <t>24M Price Lock Plan</t>
  </si>
  <si>
    <t>Fixed Plan that Benefits Children's Hospital of Philadelphia</t>
  </si>
  <si>
    <t>Fixed plan that benefits Big Brothers Big Sisters</t>
  </si>
  <si>
    <t>Flexible plan that benefits Philabundance</t>
  </si>
  <si>
    <t>PA Power Switch Variable Plan</t>
  </si>
  <si>
    <t>Flexible plan that benefits duPont Hospital for Children</t>
  </si>
  <si>
    <t>FNF Choose to Give - PBN</t>
  </si>
  <si>
    <t>FNF Choose to Give - NEM</t>
  </si>
  <si>
    <t>3M Speak &amp; Play</t>
  </si>
  <si>
    <t>FNF Southwest Airlines</t>
  </si>
  <si>
    <t>18M Speak &amp; Play</t>
  </si>
  <si>
    <t>MA State Shopping Site Plan 6 month</t>
  </si>
  <si>
    <t>MA State Shopping Site Plan 12 month</t>
  </si>
  <si>
    <t>Gas plan that benefits duPont Hospital for Children</t>
  </si>
  <si>
    <t>$25 Cash Back Gas Offer</t>
  </si>
  <si>
    <t>Gas plan that benefits Philabundance</t>
  </si>
  <si>
    <t>FNF American Airlines</t>
  </si>
  <si>
    <t>SKUs not set up for this brand/channel/state/utility/commodity/premise</t>
  </si>
  <si>
    <t>FNF Carbon Offset</t>
  </si>
  <si>
    <t>FNF Power Trip Natural Gas Plan with AAdvantage miles</t>
  </si>
  <si>
    <t>FNF Power Trip Natural Gas Plan with MileagePlus miles</t>
  </si>
  <si>
    <t>Gas plan benefiting The Children's Hospital of Philadelphia</t>
  </si>
  <si>
    <t>Gas plan that benefits Big Brothers Big Sisters</t>
  </si>
  <si>
    <t>FNF Choose to Give - BBS</t>
  </si>
  <si>
    <t>Online Exclusive Fixed Plan</t>
  </si>
  <si>
    <t>Plug in Illinois Fixed Plan</t>
  </si>
  <si>
    <t>Flexible plan that benefits Lurie Children's Hospital</t>
  </si>
  <si>
    <t>Electric Choice Variable Plan</t>
  </si>
  <si>
    <t>FNF Cash Back 6M Fixed</t>
  </si>
  <si>
    <t>Menards Secure Improvement Plan</t>
  </si>
  <si>
    <t>Pollution Free with Goal Zero 6</t>
  </si>
  <si>
    <t>utility_type</t>
  </si>
  <si>
    <t>Fixed</t>
  </si>
  <si>
    <t>Variable</t>
  </si>
  <si>
    <t>Delta - MD - DEL</t>
  </si>
  <si>
    <t>Amtrak - MA - ATK</t>
  </si>
  <si>
    <t>7164 - May 2015 Solo Email</t>
  </si>
  <si>
    <t>099 - 15,000 bonus / 2 per $1</t>
  </si>
  <si>
    <t>015 - $25 check, 3% cash back</t>
  </si>
  <si>
    <t>Audience Rewards - MA - ARW</t>
  </si>
  <si>
    <t>035 - 5,000 Bonus/ 2 for $1</t>
  </si>
  <si>
    <t>Penn State - MA - PSU</t>
  </si>
  <si>
    <t>6400 - Expiration Fwd Camp Aff EP Channel</t>
  </si>
  <si>
    <t>CPAs - MSCPA- MA - ACM</t>
  </si>
  <si>
    <t>024 - Business ($50/5%)</t>
  </si>
  <si>
    <t>UMass Alumni Association - NJ - UMA</t>
  </si>
  <si>
    <t>Builders - PA - PBA</t>
  </si>
  <si>
    <t>015 - Residential - $25 bonus/3%ongoing</t>
  </si>
  <si>
    <t>Farm Bureau - PA - PFB</t>
  </si>
  <si>
    <t>024 - $50 bonus/5% cashback</t>
  </si>
  <si>
    <t>Pharmacists - PA - PPA</t>
  </si>
  <si>
    <t>Pollution Free with Goal Zero 24</t>
  </si>
  <si>
    <t>Temple University Alumni Assn - OH - TUA</t>
  </si>
  <si>
    <t>FNF Renewable</t>
  </si>
  <si>
    <t>FNF Choose to Give - HOP</t>
  </si>
  <si>
    <t>FNF Power Trip Electric Plan with AAdvantage miles</t>
  </si>
  <si>
    <t>Pollution Free with Goal Zero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</si>
</sst>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FF0000"/>
      <name val="Calibri"/>
      <family val="2"/>
      <scheme val="minor"/>
    </font>
    <font>
      <sz val="7"/>
      <color rgb="FF222222"/>
      <name val="Consolas"/>
      <family val="3"/>
    </font>
    <font>
      <sz val="11"/>
      <name val="Calibri"/>
      <family val="2"/>
      <scheme val="minor"/>
    </font>
    <font>
      <b/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</cellStyleXfs>
  <cellXfs count="175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Fill="1"/>
    <xf numFmtId="0" fontId="3" fillId="0" borderId="0" xfId="0" applyFont="1" applyFill="1"/>
    <xf numFmtId="49" fontId="2" fillId="0" borderId="0" xfId="0" applyNumberFormat="1" applyFont="1" applyBorder="1"/>
    <xf numFmtId="0" fontId="2" fillId="0" borderId="0" xfId="0" applyFont="1" applyBorder="1"/>
    <xf numFmtId="1" fontId="1" fillId="0" borderId="0" xfId="0" applyNumberFormat="1" applyFont="1" applyBorder="1"/>
    <xf numFmtId="1" fontId="2" fillId="0" borderId="0" xfId="0" applyNumberFormat="1" applyFont="1" applyBorder="1"/>
    <xf numFmtId="0" fontId="2" fillId="0" borderId="0" xfId="0" applyFont="1" applyFill="1" applyBorder="1"/>
    <xf numFmtId="0" fontId="2" fillId="0" borderId="0" xfId="0" applyFont="1" applyBorder="1"/>
    <xf numFmtId="49" fontId="2" fillId="0" borderId="0" xfId="0" applyNumberFormat="1" applyFont="1" applyBorder="1"/>
    <xf numFmtId="49" fontId="2" fillId="0" borderId="0" xfId="0" applyNumberFormat="1" applyFont="1"/>
    <xf numFmtId="0" fontId="2" fillId="0" borderId="0" xfId="0" applyFont="1"/>
    <xf numFmtId="0" fontId="2" fillId="0" borderId="0" xfId="0" applyFont="1" applyBorder="1" applyAlignment="1">
      <alignment vertical="center"/>
    </xf>
    <xf numFmtId="0" fontId="1" fillId="0" borderId="0" xfId="0" applyFont="1" applyBorder="1"/>
    <xf numFmtId="0" fontId="2" fillId="0" borderId="0" xfId="0" applyFont="1" applyAlignment="1"/>
    <xf numFmtId="1" fontId="2" fillId="0" borderId="0" xfId="0" applyNumberFormat="1" applyFont="1" applyFill="1" applyAlignment="1"/>
    <xf numFmtId="1" fontId="2" fillId="0" borderId="0" xfId="0" applyNumberFormat="1" applyFont="1" applyAlignme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1" fillId="0" borderId="0" xfId="0" applyNumberFormat="1" applyFont="1" applyBorder="1"/>
    <xf numFmtId="49" fontId="2" fillId="0" borderId="0" xfId="0" applyNumberFormat="1" applyFont="1" applyFill="1"/>
    <xf numFmtId="1" fontId="2" fillId="0" borderId="0" xfId="0" applyNumberFormat="1" applyFont="1" applyFill="1"/>
    <xf numFmtId="49" fontId="2" fillId="0" borderId="0" xfId="0" applyNumberFormat="1" applyFont="1" applyFill="1" applyBorder="1"/>
    <xf numFmtId="0" fontId="2" fillId="0" borderId="0" xfId="0" applyFont="1" applyFill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 wrapText="1"/>
    </xf>
    <xf numFmtId="0" fontId="4" fillId="0" borderId="0" xfId="0" applyFont="1" applyBorder="1"/>
    <xf numFmtId="1" fontId="1" fillId="0" borderId="0" xfId="0" applyNumberFormat="1" applyFont="1" applyFill="1" applyBorder="1"/>
    <xf numFmtId="1" fontId="2" fillId="0" borderId="0" xfId="0" applyNumberFormat="1" applyFont="1" applyFill="1" applyBorder="1"/>
    <xf numFmtId="0" fontId="2" fillId="0" borderId="0" xfId="0" applyFont="1" applyFill="1" applyBorder="1"/>
    <xf numFmtId="1" fontId="1" fillId="0" borderId="0" xfId="0" applyNumberFormat="1" applyFont="1"/>
    <xf numFmtId="1" fontId="2" fillId="0" borderId="0" xfId="0" applyNumberFormat="1" applyFont="1"/>
    <xf numFmtId="0" fontId="2" fillId="0" borderId="0" xfId="0" applyFont="1"/>
    <xf numFmtId="0" fontId="2" fillId="0" borderId="0" xfId="0" applyFont="1" applyBorder="1"/>
    <xf numFmtId="49" fontId="2" fillId="0" borderId="0" xfId="0" applyNumberFormat="1" applyFont="1"/>
    <xf numFmtId="0" fontId="1" fillId="0" borderId="0" xfId="0" applyFont="1" applyFill="1" applyBorder="1"/>
    <xf numFmtId="0" fontId="2" fillId="0" borderId="0" xfId="0" applyFont="1" applyFill="1"/>
    <xf numFmtId="0" fontId="1" fillId="0" borderId="0" xfId="0" applyFont="1" applyBorder="1" applyAlignment="1">
      <alignment horizontal="left" vertical="top"/>
    </xf>
    <xf numFmtId="0" fontId="1" fillId="0" borderId="0" xfId="0" quotePrefix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49" fontId="2" fillId="33" borderId="0" xfId="0" applyNumberFormat="1" applyFont="1" applyFill="1" applyBorder="1"/>
    <xf numFmtId="0" fontId="0" fillId="33" borderId="0" xfId="0" applyFill="1"/>
    <xf numFmtId="49" fontId="1" fillId="33" borderId="0" xfId="0" applyNumberFormat="1" applyFont="1" applyFill="1"/>
    <xf numFmtId="0" fontId="2" fillId="33" borderId="0" xfId="0" applyFont="1" applyFill="1" applyBorder="1"/>
    <xf numFmtId="1" fontId="2" fillId="33" borderId="0" xfId="0" applyNumberFormat="1" applyFont="1" applyFill="1" applyBorder="1"/>
    <xf numFmtId="0" fontId="2" fillId="33" borderId="0" xfId="0" applyFont="1" applyFill="1" applyBorder="1" applyAlignment="1">
      <alignment vertical="center" wrapText="1"/>
    </xf>
    <xf numFmtId="0" fontId="1" fillId="33" borderId="0" xfId="0" applyFont="1" applyFill="1"/>
    <xf numFmtId="0" fontId="2" fillId="33" borderId="0" xfId="0" applyFont="1" applyFill="1"/>
    <xf numFmtId="49" fontId="2" fillId="33" borderId="0" xfId="0" applyNumberFormat="1" applyFont="1" applyFill="1"/>
    <xf numFmtId="1" fontId="2" fillId="33" borderId="0" xfId="0" applyNumberFormat="1" applyFont="1" applyFill="1"/>
    <xf numFmtId="1" fontId="1" fillId="33" borderId="0" xfId="0" applyNumberFormat="1" applyFont="1" applyFill="1"/>
    <xf numFmtId="0" fontId="1" fillId="33" borderId="0" xfId="0" applyFont="1" applyFill="1" applyBorder="1"/>
    <xf numFmtId="1" fontId="1" fillId="33" borderId="0" xfId="0" applyNumberFormat="1" applyFont="1" applyFill="1" applyBorder="1"/>
    <xf numFmtId="0" fontId="4" fillId="33" borderId="0" xfId="0" applyFont="1" applyFill="1" applyBorder="1"/>
    <xf numFmtId="49" fontId="1" fillId="0" borderId="0" xfId="0" applyNumberFormat="1" applyFont="1" applyFill="1"/>
    <xf numFmtId="0" fontId="4" fillId="0" borderId="0" xfId="0" applyFont="1" applyFill="1" applyBorder="1"/>
    <xf numFmtId="0" fontId="1" fillId="33" borderId="0" xfId="0" applyNumberFormat="1" applyFont="1" applyFill="1" applyBorder="1"/>
    <xf numFmtId="0" fontId="1" fillId="0" borderId="0" xfId="0" applyFont="1"/>
    <xf numFmtId="49" fontId="2" fillId="0" borderId="0" xfId="0" applyNumberFormat="1" applyFont="1" applyBorder="1"/>
    <xf numFmtId="0" fontId="2" fillId="0" borderId="0" xfId="0" applyFont="1" applyBorder="1"/>
    <xf numFmtId="49" fontId="2" fillId="0" borderId="0" xfId="0" applyNumberFormat="1" applyFont="1" applyFill="1" applyBorder="1"/>
    <xf numFmtId="1" fontId="1" fillId="0" borderId="0" xfId="0" applyNumberFormat="1" applyFont="1" applyBorder="1"/>
    <xf numFmtId="1" fontId="2" fillId="0" borderId="0" xfId="0" applyNumberFormat="1" applyFont="1" applyBorder="1"/>
    <xf numFmtId="0" fontId="2" fillId="0" borderId="0" xfId="0" applyFont="1" applyFill="1" applyBorder="1"/>
    <xf numFmtId="0" fontId="1" fillId="0" borderId="0" xfId="0" applyFont="1" applyBorder="1"/>
    <xf numFmtId="49" fontId="1" fillId="0" borderId="0" xfId="0" applyNumberFormat="1" applyFont="1"/>
    <xf numFmtId="49" fontId="24" fillId="0" borderId="0" xfId="0" applyNumberFormat="1" applyFont="1"/>
    <xf numFmtId="0" fontId="24" fillId="0" borderId="0" xfId="0" applyFont="1"/>
    <xf numFmtId="0" fontId="24" fillId="0" borderId="0" xfId="0" applyFont="1" applyFill="1" applyBorder="1"/>
    <xf numFmtId="1" fontId="24" fillId="0" borderId="0" xfId="0" applyNumberFormat="1" applyFont="1" applyBorder="1"/>
    <xf numFmtId="49" fontId="1" fillId="0" borderId="0" xfId="0" applyNumberFormat="1" applyFont="1" applyBorder="1"/>
    <xf numFmtId="49" fontId="1" fillId="0" borderId="0" xfId="0" applyNumberFormat="1" applyFont="1" applyFill="1" applyBorder="1"/>
    <xf numFmtId="0" fontId="2" fillId="34" borderId="0" xfId="0" applyFont="1" applyFill="1" applyBorder="1" applyAlignment="1">
      <alignment vertical="center"/>
    </xf>
    <xf numFmtId="49" fontId="2" fillId="34" borderId="0" xfId="0" applyNumberFormat="1" applyFont="1" applyFill="1" applyBorder="1"/>
    <xf numFmtId="0" fontId="2" fillId="34" borderId="0" xfId="0" applyFont="1" applyFill="1" applyBorder="1"/>
    <xf numFmtId="0" fontId="1" fillId="34" borderId="0" xfId="0" applyFont="1" applyFill="1" applyBorder="1"/>
    <xf numFmtId="0" fontId="2" fillId="34" borderId="0" xfId="0" applyFont="1" applyFill="1"/>
    <xf numFmtId="0" fontId="1" fillId="34" borderId="0" xfId="0" applyFont="1" applyFill="1"/>
    <xf numFmtId="1" fontId="2" fillId="34" borderId="0" xfId="0" applyNumberFormat="1" applyFont="1" applyFill="1" applyBorder="1"/>
    <xf numFmtId="1" fontId="1" fillId="34" borderId="0" xfId="0" applyNumberFormat="1" applyFont="1" applyFill="1" applyBorder="1"/>
    <xf numFmtId="0" fontId="25" fillId="0" borderId="0" xfId="0" applyFont="1"/>
    <xf numFmtId="0" fontId="2" fillId="34" borderId="10" xfId="0" applyFont="1" applyFill="1" applyBorder="1" applyAlignment="1">
      <alignment vertical="center"/>
    </xf>
    <xf numFmtId="0" fontId="2" fillId="34" borderId="10" xfId="0" applyFont="1" applyFill="1" applyBorder="1"/>
    <xf numFmtId="0" fontId="1" fillId="34" borderId="10" xfId="0" applyFont="1" applyFill="1" applyBorder="1"/>
    <xf numFmtId="0" fontId="0" fillId="34" borderId="10" xfId="0" applyFill="1" applyBorder="1"/>
    <xf numFmtId="0" fontId="2" fillId="34" borderId="0" xfId="0" applyFont="1" applyFill="1" applyBorder="1" applyAlignment="1">
      <alignment vertical="center" wrapText="1"/>
    </xf>
    <xf numFmtId="0" fontId="1" fillId="34" borderId="10" xfId="0" applyFont="1" applyFill="1" applyBorder="1" applyAlignment="1">
      <alignment vertical="center"/>
    </xf>
    <xf numFmtId="0" fontId="2" fillId="34" borderId="10" xfId="0" applyFont="1" applyFill="1" applyBorder="1" applyAlignment="1">
      <alignment vertical="center" wrapText="1"/>
    </xf>
    <xf numFmtId="0" fontId="2" fillId="0" borderId="10" xfId="0" applyFont="1" applyFill="1" applyBorder="1"/>
    <xf numFmtId="0" fontId="1" fillId="0" borderId="10" xfId="0" applyFont="1" applyFill="1" applyBorder="1"/>
    <xf numFmtId="0" fontId="2" fillId="0" borderId="10" xfId="0" applyFont="1" applyBorder="1"/>
    <xf numFmtId="0" fontId="0" fillId="0" borderId="10" xfId="0" applyBorder="1"/>
    <xf numFmtId="0" fontId="2" fillId="0" borderId="10" xfId="0" applyFont="1" applyFill="1" applyBorder="1" applyAlignment="1">
      <alignment vertical="center"/>
    </xf>
    <xf numFmtId="49" fontId="2" fillId="0" borderId="10" xfId="0" applyNumberFormat="1" applyFont="1" applyFill="1" applyBorder="1"/>
    <xf numFmtId="0" fontId="25" fillId="0" borderId="10" xfId="0" applyFont="1" applyFill="1" applyBorder="1"/>
    <xf numFmtId="0" fontId="4" fillId="0" borderId="10" xfId="0" applyFont="1" applyFill="1" applyBorder="1"/>
    <xf numFmtId="1" fontId="2" fillId="0" borderId="10" xfId="0" applyNumberFormat="1" applyFont="1" applyFill="1" applyBorder="1"/>
    <xf numFmtId="0" fontId="1" fillId="0" borderId="10" xfId="0" applyNumberFormat="1" applyFont="1" applyFill="1" applyBorder="1"/>
    <xf numFmtId="49" fontId="1" fillId="0" borderId="10" xfId="0" applyNumberFormat="1" applyFont="1" applyFill="1" applyBorder="1"/>
    <xf numFmtId="1" fontId="1" fillId="0" borderId="10" xfId="0" applyNumberFormat="1" applyFont="1" applyFill="1" applyBorder="1"/>
    <xf numFmtId="0" fontId="0" fillId="0" borderId="10" xfId="0" applyFill="1" applyBorder="1"/>
    <xf numFmtId="1" fontId="2" fillId="0" borderId="10" xfId="0" applyNumberFormat="1" applyFont="1" applyFill="1" applyBorder="1" applyAlignment="1"/>
    <xf numFmtId="0" fontId="2" fillId="0" borderId="10" xfId="0" applyFont="1" applyFill="1" applyBorder="1" applyAlignment="1"/>
    <xf numFmtId="0" fontId="1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 wrapText="1"/>
    </xf>
    <xf numFmtId="0" fontId="26" fillId="0" borderId="10" xfId="0" applyFont="1" applyFill="1" applyBorder="1"/>
    <xf numFmtId="0" fontId="2" fillId="0" borderId="10" xfId="0" applyNumberFormat="1" applyFont="1" applyFill="1" applyBorder="1"/>
    <xf numFmtId="0" fontId="2" fillId="0" borderId="0" xfId="0" applyFont="1" applyFill="1" applyBorder="1" applyAlignment="1">
      <alignment vertical="center"/>
    </xf>
    <xf numFmtId="0" fontId="24" fillId="0" borderId="0" xfId="0" applyFont="1" applyFill="1"/>
    <xf numFmtId="0" fontId="27" fillId="0" borderId="0" xfId="0" applyFont="1" applyBorder="1"/>
    <xf numFmtId="49" fontId="27" fillId="0" borderId="0" xfId="0" applyNumberFormat="1" applyFont="1" applyBorder="1"/>
    <xf numFmtId="0" fontId="2" fillId="0" borderId="11" xfId="0" applyFont="1" applyFill="1" applyBorder="1"/>
    <xf numFmtId="0" fontId="0" fillId="0" borderId="0" xfId="0" applyFill="1"/>
    <xf numFmtId="0" fontId="20" fillId="0" borderId="10" xfId="0" applyFont="1" applyFill="1" applyBorder="1"/>
    <xf numFmtId="0" fontId="20" fillId="0" borderId="10" xfId="0" applyFont="1" applyBorder="1"/>
    <xf numFmtId="0" fontId="2" fillId="0" borderId="11" xfId="0" applyFont="1" applyFill="1" applyBorder="1" applyAlignment="1">
      <alignment vertical="center"/>
    </xf>
    <xf numFmtId="0" fontId="20" fillId="0" borderId="11" xfId="0" applyFont="1" applyFill="1" applyBorder="1"/>
    <xf numFmtId="0" fontId="20" fillId="0" borderId="0" xfId="0" applyFont="1" applyFill="1" applyBorder="1"/>
    <xf numFmtId="0" fontId="0" fillId="35" borderId="0" xfId="0" applyFill="1"/>
    <xf numFmtId="0" fontId="0" fillId="0" borderId="11" xfId="0" applyFill="1" applyBorder="1"/>
    <xf numFmtId="49" fontId="24" fillId="0" borderId="10" xfId="0" applyNumberFormat="1" applyFont="1" applyFill="1" applyBorder="1"/>
    <xf numFmtId="0" fontId="2" fillId="36" borderId="10" xfId="0" applyFont="1" applyFill="1" applyBorder="1"/>
    <xf numFmtId="0" fontId="2" fillId="35" borderId="0" xfId="0" applyFont="1" applyFill="1"/>
    <xf numFmtId="49" fontId="2" fillId="35" borderId="10" xfId="0" applyNumberFormat="1" applyFont="1" applyFill="1" applyBorder="1"/>
    <xf numFmtId="0" fontId="2" fillId="35" borderId="10" xfId="0" applyFont="1" applyFill="1" applyBorder="1"/>
    <xf numFmtId="49" fontId="1" fillId="0" borderId="12" xfId="0" applyNumberFormat="1" applyFont="1" applyFill="1" applyBorder="1"/>
    <xf numFmtId="49" fontId="2" fillId="0" borderId="12" xfId="0" applyNumberFormat="1" applyFont="1" applyFill="1" applyBorder="1"/>
    <xf numFmtId="0" fontId="2" fillId="0" borderId="12" xfId="0" applyFont="1" applyFill="1" applyBorder="1"/>
    <xf numFmtId="1" fontId="2" fillId="0" borderId="12" xfId="0" applyNumberFormat="1" applyFont="1" applyFill="1" applyBorder="1"/>
    <xf numFmtId="49" fontId="2" fillId="0" borderId="10" xfId="0" applyNumberFormat="1" applyFont="1" applyBorder="1"/>
    <xf numFmtId="0" fontId="24" fillId="0" borderId="10" xfId="0" applyFont="1" applyFill="1" applyBorder="1"/>
    <xf numFmtId="0" fontId="0" fillId="35" borderId="10" xfId="0" applyFill="1" applyBorder="1"/>
    <xf numFmtId="0" fontId="2" fillId="37" borderId="10" xfId="0" applyFont="1" applyFill="1" applyBorder="1"/>
    <xf numFmtId="49" fontId="2" fillId="37" borderId="10" xfId="0" applyNumberFormat="1" applyFont="1" applyFill="1" applyBorder="1"/>
    <xf numFmtId="49" fontId="24" fillId="37" borderId="10" xfId="0" applyNumberFormat="1" applyFont="1" applyFill="1" applyBorder="1"/>
    <xf numFmtId="0" fontId="2" fillId="37" borderId="0" xfId="0" applyFont="1" applyFill="1"/>
    <xf numFmtId="0" fontId="0" fillId="37" borderId="10" xfId="0" applyFill="1" applyBorder="1"/>
    <xf numFmtId="49" fontId="24" fillId="35" borderId="10" xfId="0" applyNumberFormat="1" applyFont="1" applyFill="1" applyBorder="1"/>
    <xf numFmtId="49" fontId="25" fillId="0" borderId="10" xfId="0" applyNumberFormat="1" applyFont="1" applyFill="1" applyBorder="1"/>
    <xf numFmtId="49" fontId="0" fillId="0" borderId="10" xfId="0" applyNumberFormat="1" applyFill="1" applyBorder="1"/>
    <xf numFmtId="0" fontId="0" fillId="37" borderId="0" xfId="0" applyFill="1"/>
    <xf numFmtId="0" fontId="2" fillId="37" borderId="10" xfId="0" applyFont="1" applyFill="1" applyBorder="1" applyAlignment="1">
      <alignment vertical="center"/>
    </xf>
    <xf numFmtId="49" fontId="25" fillId="37" borderId="10" xfId="0" applyNumberFormat="1" applyFont="1" applyFill="1" applyBorder="1"/>
    <xf numFmtId="0" fontId="25" fillId="37" borderId="10" xfId="0" applyFont="1" applyFill="1" applyBorder="1"/>
    <xf numFmtId="1" fontId="2" fillId="37" borderId="10" xfId="0" applyNumberFormat="1" applyFont="1" applyFill="1" applyBorder="1"/>
    <xf numFmtId="0" fontId="2" fillId="37" borderId="12" xfId="0" applyFont="1" applyFill="1" applyBorder="1"/>
    <xf numFmtId="1" fontId="2" fillId="37" borderId="12" xfId="0" applyNumberFormat="1" applyFont="1" applyFill="1" applyBorder="1"/>
    <xf numFmtId="0" fontId="1" fillId="37" borderId="10" xfId="0" applyFont="1" applyFill="1" applyBorder="1"/>
    <xf numFmtId="0" fontId="25" fillId="0" borderId="0" xfId="0" applyFont="1" applyFill="1"/>
    <xf numFmtId="0" fontId="2" fillId="38" borderId="10" xfId="0" applyFont="1" applyFill="1" applyBorder="1"/>
    <xf numFmtId="49" fontId="2" fillId="38" borderId="10" xfId="0" applyNumberFormat="1" applyFont="1" applyFill="1" applyBorder="1"/>
    <xf numFmtId="1" fontId="2" fillId="38" borderId="10" xfId="0" applyNumberFormat="1" applyFont="1" applyFill="1" applyBorder="1" applyAlignment="1"/>
    <xf numFmtId="0" fontId="2" fillId="38" borderId="12" xfId="0" applyFont="1" applyFill="1" applyBorder="1"/>
    <xf numFmtId="0" fontId="26" fillId="38" borderId="10" xfId="0" applyFont="1" applyFill="1" applyBorder="1"/>
    <xf numFmtId="0" fontId="2" fillId="38" borderId="0" xfId="0" applyFont="1" applyFill="1"/>
    <xf numFmtId="0" fontId="2" fillId="39" borderId="10" xfId="0" applyFont="1" applyFill="1" applyBorder="1"/>
    <xf numFmtId="49" fontId="2" fillId="39" borderId="10" xfId="0" applyNumberFormat="1" applyFont="1" applyFill="1" applyBorder="1"/>
    <xf numFmtId="0" fontId="1" fillId="39" borderId="10" xfId="0" applyFont="1" applyFill="1" applyBorder="1"/>
    <xf numFmtId="1" fontId="2" fillId="39" borderId="10" xfId="0" applyNumberFormat="1" applyFont="1" applyFill="1" applyBorder="1"/>
    <xf numFmtId="49" fontId="1" fillId="39" borderId="10" xfId="0" applyNumberFormat="1" applyFont="1" applyFill="1" applyBorder="1"/>
    <xf numFmtId="1" fontId="1" fillId="39" borderId="10" xfId="0" applyNumberFormat="1" applyFont="1" applyFill="1" applyBorder="1"/>
    <xf numFmtId="49" fontId="24" fillId="39" borderId="10" xfId="0" applyNumberFormat="1" applyFont="1" applyFill="1" applyBorder="1"/>
    <xf numFmtId="0" fontId="2" fillId="39" borderId="0" xfId="0" applyFont="1" applyFill="1"/>
    <xf numFmtId="49" fontId="2" fillId="39" borderId="0" xfId="0" applyNumberFormat="1" applyFont="1" applyFill="1"/>
    <xf numFmtId="0" fontId="2" fillId="40" borderId="10" xfId="0" applyFont="1" applyFill="1" applyBorder="1"/>
    <xf numFmtId="49" fontId="2" fillId="40" borderId="10" xfId="0" applyNumberFormat="1" applyFont="1" applyFill="1" applyBorder="1"/>
    <xf numFmtId="0" fontId="0" fillId="40" borderId="10" xfId="0" applyFill="1" applyBorder="1"/>
    <xf numFmtId="49" fontId="24" fillId="40" borderId="10" xfId="0" applyNumberFormat="1" applyFont="1" applyFill="1" applyBorder="1"/>
    <xf numFmtId="0" fontId="2" fillId="40" borderId="0" xfId="0" applyFont="1" applyFill="1"/>
    <xf numFmtId="0" fontId="0" fillId="40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 xr:uid="{00000000-0005-0000-0000-000021000000}"/>
    <cellStyle name="Hyperlink 3" xfId="42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cuments/zip_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llinois"/>
      <sheetName val="Connecticut"/>
      <sheetName val="Delaware"/>
      <sheetName val="District Of Columbia"/>
      <sheetName val="New Jersey"/>
      <sheetName val="New York"/>
      <sheetName val="Ohio"/>
      <sheetName val="Pennsylvania"/>
      <sheetName val="Maryland"/>
      <sheetName val="Massachusetts"/>
    </sheetNames>
    <sheetDataSet>
      <sheetData sheetId="0"/>
      <sheetData sheetId="1">
        <row r="16">
          <cell r="B16">
            <v>6025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F8D4-52FD-49CC-AAC6-FFB55591FD7A}">
  <dimension ref="A1:AC208"/>
  <sheetViews>
    <sheetView tabSelected="1" zoomScale="85" zoomScaleNormal="85" workbookViewId="0">
      <pane ySplit="1" topLeftCell="A11" activePane="bottomLeft" state="frozen"/>
      <selection pane="bottomLeft" activeCell="J32" sqref="J32"/>
    </sheetView>
  </sheetViews>
  <sheetFormatPr defaultColWidth="9.109375" defaultRowHeight="14.4" x14ac:dyDescent="0.3"/>
  <cols>
    <col min="1" max="1" width="11.21875" style="37" customWidth="1"/>
    <col min="2" max="2" width="14" style="37" customWidth="1"/>
    <col min="3" max="4" width="12.5546875" style="37" bestFit="1" customWidth="1"/>
    <col min="5" max="5" width="8.33203125" style="37" bestFit="1" customWidth="1"/>
    <col min="6" max="6" width="27.109375" style="37" bestFit="1" customWidth="1"/>
    <col min="7" max="7" width="11.33203125" style="37" bestFit="1" customWidth="1"/>
    <col min="8" max="8" width="26" style="37" bestFit="1" customWidth="1"/>
    <col min="12" max="12" width="31.5546875" style="39" customWidth="1"/>
    <col min="13" max="13" width="8.109375" style="64" customWidth="1"/>
    <col min="14" max="14" width="8.109375" style="63" customWidth="1"/>
    <col min="15" max="16" width="21.44140625" style="63" customWidth="1"/>
    <col min="17" max="21" width="7.88671875" style="37" customWidth="1"/>
    <col min="22" max="22" width="30.6640625" style="37" customWidth="1"/>
    <col min="23" max="24" width="20.109375" style="37" customWidth="1"/>
    <col min="25" max="25" width="12.44140625" style="37" bestFit="1" customWidth="1"/>
    <col min="26" max="26" width="14.6640625" style="37" customWidth="1"/>
    <col min="27" max="27" width="15" style="37" customWidth="1"/>
    <col min="28" max="28" width="13.88671875" customWidth="1"/>
    <col min="29" max="29" width="6.6640625" style="37" customWidth="1"/>
    <col min="30" max="16384" width="9.109375" style="37"/>
  </cols>
  <sheetData>
    <row r="1" spans="1:29" s="64" customFormat="1" ht="10.199999999999999" x14ac:dyDescent="0.2">
      <c r="A1" s="95" t="s">
        <v>455</v>
      </c>
      <c r="B1" s="95" t="s">
        <v>504</v>
      </c>
      <c r="C1" s="95" t="s">
        <v>523</v>
      </c>
      <c r="D1" s="95" t="s">
        <v>524</v>
      </c>
      <c r="E1" s="95" t="s">
        <v>0</v>
      </c>
      <c r="F1" s="95" t="s">
        <v>1</v>
      </c>
      <c r="G1" s="95" t="s">
        <v>9</v>
      </c>
      <c r="H1" s="95" t="s">
        <v>450</v>
      </c>
      <c r="I1" s="95" t="s">
        <v>507</v>
      </c>
      <c r="J1" s="95" t="s">
        <v>525</v>
      </c>
      <c r="K1" s="95" t="s">
        <v>509</v>
      </c>
      <c r="L1" s="134" t="s">
        <v>512</v>
      </c>
      <c r="M1" s="95" t="s">
        <v>513</v>
      </c>
      <c r="N1" s="134" t="s">
        <v>488</v>
      </c>
      <c r="O1" s="134" t="s">
        <v>489</v>
      </c>
      <c r="P1" s="134" t="s">
        <v>1095</v>
      </c>
      <c r="Q1" s="95" t="s">
        <v>451</v>
      </c>
      <c r="R1" s="95" t="s">
        <v>539</v>
      </c>
      <c r="S1" s="95" t="s">
        <v>540</v>
      </c>
      <c r="T1" s="134" t="s">
        <v>486</v>
      </c>
      <c r="U1" s="134" t="s">
        <v>487</v>
      </c>
      <c r="V1" s="95" t="s">
        <v>537</v>
      </c>
      <c r="W1" s="64" t="s">
        <v>453</v>
      </c>
      <c r="X1" s="64" t="s">
        <v>454</v>
      </c>
      <c r="Y1" s="64" t="s">
        <v>2</v>
      </c>
      <c r="Z1" s="64" t="s">
        <v>431</v>
      </c>
      <c r="AA1" s="64" t="s">
        <v>432</v>
      </c>
      <c r="AB1" s="64" t="s">
        <v>520</v>
      </c>
      <c r="AC1" s="64" t="s">
        <v>1061</v>
      </c>
    </row>
    <row r="2" spans="1:29" s="60" customFormat="1" ht="10.199999999999999" x14ac:dyDescent="0.2">
      <c r="A2" s="97" t="s">
        <v>478</v>
      </c>
      <c r="B2" s="97" t="s">
        <v>506</v>
      </c>
      <c r="C2" s="97" t="s">
        <v>521</v>
      </c>
      <c r="D2" s="97"/>
      <c r="E2" s="98" t="s">
        <v>456</v>
      </c>
      <c r="F2" s="93" t="str">
        <f>H2</f>
        <v>ComEd</v>
      </c>
      <c r="G2" s="94" t="s">
        <v>47</v>
      </c>
      <c r="H2" s="93" t="s">
        <v>46</v>
      </c>
      <c r="I2" s="93" t="s">
        <v>508</v>
      </c>
      <c r="J2" s="93"/>
      <c r="K2" s="93" t="s">
        <v>510</v>
      </c>
      <c r="L2" s="143" t="s">
        <v>434</v>
      </c>
      <c r="M2" s="93" t="s">
        <v>200</v>
      </c>
      <c r="N2" s="98" t="s">
        <v>182</v>
      </c>
      <c r="O2" s="98" t="s">
        <v>181</v>
      </c>
      <c r="P2" s="98" t="s">
        <v>1096</v>
      </c>
      <c r="Q2" s="100"/>
      <c r="R2" s="100"/>
      <c r="S2" s="100"/>
      <c r="T2" s="100"/>
      <c r="U2" s="100"/>
      <c r="V2" s="102">
        <f ca="1">RANDBETWEEN(7800000000,7899999999)</f>
        <v>7852073495</v>
      </c>
      <c r="W2" s="130"/>
      <c r="X2" s="103"/>
      <c r="Y2" s="104">
        <v>54704249536</v>
      </c>
      <c r="Z2" s="94" t="s">
        <v>109</v>
      </c>
      <c r="AA2" s="94" t="s">
        <v>48</v>
      </c>
      <c r="AB2" s="100"/>
    </row>
    <row r="3" spans="1:29" s="68" customFormat="1" ht="10.199999999999999" x14ac:dyDescent="0.2">
      <c r="A3" s="97" t="s">
        <v>478</v>
      </c>
      <c r="B3" s="97" t="s">
        <v>506</v>
      </c>
      <c r="C3" s="97" t="s">
        <v>521</v>
      </c>
      <c r="D3" s="97"/>
      <c r="E3" s="98" t="s">
        <v>457</v>
      </c>
      <c r="F3" s="93" t="str">
        <f t="shared" ref="F3:F61" si="0">H3</f>
        <v>BGE</v>
      </c>
      <c r="G3" s="94" t="s">
        <v>53</v>
      </c>
      <c r="H3" s="93" t="s">
        <v>50</v>
      </c>
      <c r="I3" s="93" t="s">
        <v>508</v>
      </c>
      <c r="J3" s="93"/>
      <c r="K3" s="93" t="s">
        <v>510</v>
      </c>
      <c r="L3" s="143" t="s">
        <v>434</v>
      </c>
      <c r="M3" s="93" t="s">
        <v>192</v>
      </c>
      <c r="N3" s="98" t="s">
        <v>423</v>
      </c>
      <c r="O3" s="98" t="s">
        <v>424</v>
      </c>
      <c r="P3" s="98" t="s">
        <v>1096</v>
      </c>
      <c r="Q3" s="93"/>
      <c r="R3" s="93"/>
      <c r="S3" s="93"/>
      <c r="T3" s="93"/>
      <c r="U3" s="93"/>
      <c r="V3" s="102">
        <f ca="1">RANDBETWEEN(2000000000,5999999999)</f>
        <v>5838080513</v>
      </c>
      <c r="W3" s="130"/>
      <c r="X3" s="103"/>
      <c r="Y3" s="104">
        <v>54680356088</v>
      </c>
      <c r="Z3" s="104" t="s">
        <v>110</v>
      </c>
      <c r="AA3" s="104" t="s">
        <v>163</v>
      </c>
      <c r="AB3" s="93"/>
    </row>
    <row r="4" spans="1:29" s="68" customFormat="1" ht="10.199999999999999" x14ac:dyDescent="0.2">
      <c r="A4" s="97" t="s">
        <v>478</v>
      </c>
      <c r="B4" s="97" t="s">
        <v>506</v>
      </c>
      <c r="C4" s="97" t="s">
        <v>521</v>
      </c>
      <c r="D4" s="97"/>
      <c r="E4" s="98" t="s">
        <v>458</v>
      </c>
      <c r="F4" s="93" t="str">
        <f t="shared" si="0"/>
        <v>Delmarva Power</v>
      </c>
      <c r="G4" s="94" t="s">
        <v>53</v>
      </c>
      <c r="H4" s="93" t="s">
        <v>51</v>
      </c>
      <c r="I4" s="93" t="s">
        <v>508</v>
      </c>
      <c r="J4" s="93"/>
      <c r="K4" s="93" t="s">
        <v>510</v>
      </c>
      <c r="L4" s="143" t="s">
        <v>635</v>
      </c>
      <c r="M4" s="93" t="s">
        <v>1098</v>
      </c>
      <c r="N4" s="98" t="s">
        <v>530</v>
      </c>
      <c r="O4" s="98" t="s">
        <v>546</v>
      </c>
      <c r="P4" s="98" t="s">
        <v>1097</v>
      </c>
      <c r="Q4" s="93"/>
      <c r="R4" s="93"/>
      <c r="S4" s="93"/>
      <c r="T4" s="93"/>
      <c r="U4" s="93"/>
      <c r="V4" s="98" t="str">
        <f ca="1">CONCATENATE("05",RANDBETWEEN(11111111111111100000,99999999999999900000),"")</f>
        <v>0585014999219623900000</v>
      </c>
      <c r="W4" s="131"/>
      <c r="X4" s="98"/>
      <c r="Y4" s="104">
        <v>54370190181</v>
      </c>
      <c r="Z4" s="104" t="s">
        <v>111</v>
      </c>
      <c r="AA4" s="104" t="s">
        <v>163</v>
      </c>
      <c r="AB4" s="93"/>
    </row>
    <row r="5" spans="1:29" s="40" customFormat="1" ht="10.199999999999999" x14ac:dyDescent="0.2">
      <c r="A5" s="97" t="s">
        <v>478</v>
      </c>
      <c r="B5" s="97" t="s">
        <v>506</v>
      </c>
      <c r="C5" s="97" t="s">
        <v>521</v>
      </c>
      <c r="D5" s="97"/>
      <c r="E5" s="98" t="s">
        <v>459</v>
      </c>
      <c r="F5" s="93" t="str">
        <f t="shared" si="0"/>
        <v>Pepco</v>
      </c>
      <c r="G5" s="94" t="s">
        <v>53</v>
      </c>
      <c r="H5" s="93" t="s">
        <v>52</v>
      </c>
      <c r="I5" s="93" t="s">
        <v>508</v>
      </c>
      <c r="J5" s="93"/>
      <c r="K5" s="93" t="s">
        <v>510</v>
      </c>
      <c r="L5" s="143" t="s">
        <v>528</v>
      </c>
      <c r="M5" s="85" t="s">
        <v>529</v>
      </c>
      <c r="N5" s="98" t="s">
        <v>530</v>
      </c>
      <c r="O5" s="98" t="s">
        <v>1102</v>
      </c>
      <c r="P5" s="98" t="s">
        <v>1097</v>
      </c>
      <c r="Q5" s="94"/>
      <c r="R5" s="94"/>
      <c r="S5" s="94"/>
      <c r="T5" s="94"/>
      <c r="U5" s="94"/>
      <c r="V5" s="93" t="str">
        <f ca="1">CONCATENATE("05",RANDBETWEEN(11111111111111100000,99999999999999900000),"")</f>
        <v>0541997402322595100000</v>
      </c>
      <c r="W5" s="131"/>
      <c r="X5" s="98"/>
      <c r="Y5" s="104">
        <v>54438205173</v>
      </c>
      <c r="Z5" s="98" t="s">
        <v>112</v>
      </c>
      <c r="AA5" s="98" t="s">
        <v>163</v>
      </c>
      <c r="AB5" s="94"/>
    </row>
    <row r="6" spans="1:29" s="68" customFormat="1" ht="10.199999999999999" x14ac:dyDescent="0.2">
      <c r="A6" s="97" t="s">
        <v>478</v>
      </c>
      <c r="B6" s="97" t="s">
        <v>506</v>
      </c>
      <c r="C6" s="97" t="s">
        <v>521</v>
      </c>
      <c r="D6" s="97"/>
      <c r="E6" s="98" t="s">
        <v>460</v>
      </c>
      <c r="F6" s="93" t="str">
        <f t="shared" si="0"/>
        <v>Eversource Energy (Western Massachusetts)</v>
      </c>
      <c r="G6" s="94" t="s">
        <v>42</v>
      </c>
      <c r="H6" s="97" t="s">
        <v>514</v>
      </c>
      <c r="I6" s="93" t="s">
        <v>508</v>
      </c>
      <c r="J6" s="93"/>
      <c r="K6" s="93" t="s">
        <v>510</v>
      </c>
      <c r="L6" s="143" t="s">
        <v>544</v>
      </c>
      <c r="M6" s="93" t="s">
        <v>1099</v>
      </c>
      <c r="N6" s="98" t="s">
        <v>1100</v>
      </c>
      <c r="O6" s="98" t="s">
        <v>1101</v>
      </c>
      <c r="P6" s="98"/>
      <c r="Q6" s="93"/>
      <c r="R6" s="93"/>
      <c r="S6" s="93"/>
      <c r="T6" s="93"/>
      <c r="U6" s="93"/>
      <c r="V6" s="104">
        <f ca="1">RANDBETWEEN(10000000000,99999999999)</f>
        <v>17297413835</v>
      </c>
      <c r="W6" s="130"/>
      <c r="X6" s="103"/>
      <c r="Y6" s="104">
        <v>54192688920</v>
      </c>
      <c r="Z6" s="93" t="s">
        <v>114</v>
      </c>
      <c r="AA6" s="93" t="s">
        <v>43</v>
      </c>
      <c r="AB6" s="93"/>
    </row>
    <row r="7" spans="1:29" s="68" customFormat="1" ht="10.199999999999999" x14ac:dyDescent="0.2">
      <c r="A7" s="97" t="s">
        <v>478</v>
      </c>
      <c r="B7" s="97" t="s">
        <v>506</v>
      </c>
      <c r="C7" s="97" t="s">
        <v>521</v>
      </c>
      <c r="D7" s="97"/>
      <c r="E7" s="98" t="s">
        <v>461</v>
      </c>
      <c r="F7" s="93" t="str">
        <f t="shared" si="0"/>
        <v>Eversource Energy (Eastern Massachusetts)</v>
      </c>
      <c r="G7" s="94" t="s">
        <v>42</v>
      </c>
      <c r="H7" s="97" t="s">
        <v>517</v>
      </c>
      <c r="I7" s="93" t="s">
        <v>508</v>
      </c>
      <c r="J7" s="93"/>
      <c r="K7" s="93" t="s">
        <v>510</v>
      </c>
      <c r="L7" s="143" t="s">
        <v>532</v>
      </c>
      <c r="M7" s="93" t="s">
        <v>1103</v>
      </c>
      <c r="N7" s="98" t="s">
        <v>182</v>
      </c>
      <c r="O7" s="98" t="s">
        <v>1104</v>
      </c>
      <c r="P7" s="98"/>
      <c r="Q7" s="93"/>
      <c r="R7" s="93"/>
      <c r="S7" s="93"/>
      <c r="T7" s="93"/>
      <c r="U7" s="93"/>
      <c r="V7" s="104">
        <f ca="1">RANDBETWEEN(10000000000,99999999999)</f>
        <v>34011565810</v>
      </c>
      <c r="W7" s="131"/>
      <c r="X7" s="98"/>
      <c r="Y7" s="104">
        <v>54425880452</v>
      </c>
      <c r="Z7" s="93" t="s">
        <v>114</v>
      </c>
      <c r="AA7" s="93" t="s">
        <v>43</v>
      </c>
      <c r="AB7" s="93"/>
    </row>
    <row r="8" spans="1:29" s="41" customFormat="1" ht="10.199999999999999" x14ac:dyDescent="0.2">
      <c r="A8" s="97" t="s">
        <v>478</v>
      </c>
      <c r="B8" s="97" t="s">
        <v>506</v>
      </c>
      <c r="C8" s="97" t="s">
        <v>521</v>
      </c>
      <c r="D8" s="97"/>
      <c r="E8" s="98" t="s">
        <v>462</v>
      </c>
      <c r="F8" s="93" t="str">
        <f t="shared" si="0"/>
        <v>National Grid</v>
      </c>
      <c r="G8" s="93" t="s">
        <v>42</v>
      </c>
      <c r="H8" s="93" t="s">
        <v>41</v>
      </c>
      <c r="I8" s="93" t="s">
        <v>508</v>
      </c>
      <c r="J8" s="93"/>
      <c r="K8" s="93" t="s">
        <v>510</v>
      </c>
      <c r="L8" s="143" t="s">
        <v>534</v>
      </c>
      <c r="M8" s="93" t="s">
        <v>1105</v>
      </c>
      <c r="N8" s="98" t="s">
        <v>1106</v>
      </c>
      <c r="O8" s="98" t="s">
        <v>667</v>
      </c>
      <c r="P8" s="98"/>
      <c r="Q8" s="93"/>
      <c r="R8" s="93"/>
      <c r="S8" s="93"/>
      <c r="T8" s="93"/>
      <c r="U8" s="93"/>
      <c r="V8" s="104">
        <f ca="1">RANDBETWEEN(10000000000,99999999999)</f>
        <v>74558182741</v>
      </c>
      <c r="W8" s="131"/>
      <c r="X8" s="98"/>
      <c r="Y8" s="93">
        <v>54517467619</v>
      </c>
      <c r="Z8" s="93" t="s">
        <v>114</v>
      </c>
      <c r="AA8" s="93" t="s">
        <v>43</v>
      </c>
      <c r="AB8" s="93"/>
    </row>
    <row r="9" spans="1:29" s="41" customFormat="1" ht="10.199999999999999" x14ac:dyDescent="0.2">
      <c r="A9" s="97" t="s">
        <v>478</v>
      </c>
      <c r="B9" s="97" t="s">
        <v>506</v>
      </c>
      <c r="C9" s="97" t="s">
        <v>521</v>
      </c>
      <c r="D9" s="97"/>
      <c r="E9" s="98" t="s">
        <v>463</v>
      </c>
      <c r="F9" s="93" t="str">
        <f t="shared" si="0"/>
        <v>Eversource Energy (Western Massachusetts)</v>
      </c>
      <c r="G9" s="93" t="s">
        <v>42</v>
      </c>
      <c r="H9" s="97" t="s">
        <v>514</v>
      </c>
      <c r="I9" s="93" t="s">
        <v>518</v>
      </c>
      <c r="J9" s="93"/>
      <c r="K9" s="93" t="s">
        <v>510</v>
      </c>
      <c r="L9" s="143" t="s">
        <v>434</v>
      </c>
      <c r="M9" s="93" t="s">
        <v>516</v>
      </c>
      <c r="N9" s="98" t="s">
        <v>515</v>
      </c>
      <c r="O9" s="98" t="s">
        <v>424</v>
      </c>
      <c r="P9" s="98" t="s">
        <v>1096</v>
      </c>
      <c r="Q9" s="93"/>
      <c r="R9" s="93"/>
      <c r="S9" s="93"/>
      <c r="T9" s="93"/>
      <c r="U9" s="93"/>
      <c r="V9" s="104">
        <f ca="1">RANDBETWEEN(100000000,999999999)</f>
        <v>137809690</v>
      </c>
      <c r="W9" s="131"/>
      <c r="X9" s="98"/>
      <c r="Y9" s="93">
        <v>54639269300</v>
      </c>
      <c r="Z9" s="93" t="s">
        <v>116</v>
      </c>
      <c r="AA9" s="93" t="s">
        <v>43</v>
      </c>
      <c r="AB9" s="93" t="s">
        <v>519</v>
      </c>
    </row>
    <row r="10" spans="1:29" s="41" customFormat="1" ht="10.199999999999999" x14ac:dyDescent="0.2">
      <c r="A10" s="97" t="s">
        <v>478</v>
      </c>
      <c r="B10" s="97" t="s">
        <v>506</v>
      </c>
      <c r="C10" s="97" t="s">
        <v>521</v>
      </c>
      <c r="D10" s="97"/>
      <c r="E10" s="98" t="s">
        <v>464</v>
      </c>
      <c r="F10" s="93" t="str">
        <f t="shared" si="0"/>
        <v>National Grid</v>
      </c>
      <c r="G10" s="93" t="s">
        <v>42</v>
      </c>
      <c r="H10" s="93" t="s">
        <v>41</v>
      </c>
      <c r="I10" s="93" t="s">
        <v>518</v>
      </c>
      <c r="J10" s="93"/>
      <c r="K10" s="93" t="s">
        <v>510</v>
      </c>
      <c r="L10" s="143" t="s">
        <v>528</v>
      </c>
      <c r="M10" s="93" t="s">
        <v>1107</v>
      </c>
      <c r="N10" s="98" t="s">
        <v>663</v>
      </c>
      <c r="O10" s="98" t="s">
        <v>1108</v>
      </c>
      <c r="P10" s="98" t="s">
        <v>1097</v>
      </c>
      <c r="Q10" s="93"/>
      <c r="R10" s="93"/>
      <c r="S10" s="93"/>
      <c r="T10" s="93"/>
      <c r="U10" s="93"/>
      <c r="V10" s="104">
        <f ca="1">RANDBETWEEN(1000000000,9999999999)</f>
        <v>7482600650</v>
      </c>
      <c r="W10" s="131"/>
      <c r="X10" s="98"/>
      <c r="Y10" s="93">
        <v>54439099484</v>
      </c>
      <c r="Z10" s="93" t="s">
        <v>117</v>
      </c>
      <c r="AA10" s="93" t="s">
        <v>43</v>
      </c>
      <c r="AB10" s="93" t="s">
        <v>519</v>
      </c>
    </row>
    <row r="11" spans="1:29" s="41" customFormat="1" ht="10.199999999999999" x14ac:dyDescent="0.2">
      <c r="A11" s="97" t="s">
        <v>478</v>
      </c>
      <c r="B11" s="97" t="s">
        <v>506</v>
      </c>
      <c r="C11" s="97" t="s">
        <v>521</v>
      </c>
      <c r="D11" s="97"/>
      <c r="E11" s="98" t="s">
        <v>465</v>
      </c>
      <c r="F11" s="93" t="str">
        <f t="shared" si="0"/>
        <v>National Grid</v>
      </c>
      <c r="G11" s="93" t="s">
        <v>42</v>
      </c>
      <c r="H11" s="93" t="s">
        <v>41</v>
      </c>
      <c r="I11" s="93" t="s">
        <v>508</v>
      </c>
      <c r="J11" s="93"/>
      <c r="K11" s="93" t="s">
        <v>510</v>
      </c>
      <c r="L11" s="143" t="s">
        <v>434</v>
      </c>
      <c r="M11" s="93" t="s">
        <v>516</v>
      </c>
      <c r="N11" s="98" t="s">
        <v>182</v>
      </c>
      <c r="O11" s="98" t="s">
        <v>181</v>
      </c>
      <c r="P11" s="98"/>
      <c r="Q11" s="93"/>
      <c r="R11" s="93"/>
      <c r="S11" s="93"/>
      <c r="T11" s="93"/>
      <c r="U11" s="93"/>
      <c r="V11" s="104">
        <f ca="1">RANDBETWEEN(1000000000,9999999999)</f>
        <v>4766628318</v>
      </c>
      <c r="W11" s="131"/>
      <c r="X11" s="98"/>
      <c r="Y11" s="93">
        <v>54109027558</v>
      </c>
      <c r="Z11" s="93" t="s">
        <v>117</v>
      </c>
      <c r="AA11" s="93" t="s">
        <v>43</v>
      </c>
      <c r="AB11" s="93"/>
    </row>
    <row r="12" spans="1:29" s="41" customFormat="1" ht="10.199999999999999" x14ac:dyDescent="0.2">
      <c r="A12" s="97" t="s">
        <v>478</v>
      </c>
      <c r="B12" s="97" t="s">
        <v>506</v>
      </c>
      <c r="C12" s="97" t="s">
        <v>521</v>
      </c>
      <c r="D12" s="97"/>
      <c r="E12" s="98" t="s">
        <v>466</v>
      </c>
      <c r="F12" s="93" t="str">
        <f t="shared" si="0"/>
        <v>Atlantic City Electric</v>
      </c>
      <c r="G12" s="93" t="s">
        <v>8</v>
      </c>
      <c r="H12" s="93" t="s">
        <v>7</v>
      </c>
      <c r="I12" s="93" t="s">
        <v>508</v>
      </c>
      <c r="J12" s="93"/>
      <c r="K12" s="93" t="s">
        <v>510</v>
      </c>
      <c r="L12" s="143" t="s">
        <v>635</v>
      </c>
      <c r="M12" s="93" t="s">
        <v>1049</v>
      </c>
      <c r="N12" s="98" t="s">
        <v>530</v>
      </c>
      <c r="O12" s="98" t="s">
        <v>648</v>
      </c>
      <c r="P12" s="98" t="s">
        <v>1097</v>
      </c>
      <c r="Q12" s="93"/>
      <c r="R12" s="93"/>
      <c r="S12" s="93"/>
      <c r="T12" s="93"/>
      <c r="U12" s="93"/>
      <c r="V12" s="93" t="str">
        <f ca="1">CONCATENATE("05",RANDBETWEEN(11111111111111100000,99999999999999900000),"")</f>
        <v>0520198893654069800000</v>
      </c>
      <c r="W12" s="131"/>
      <c r="X12" s="98"/>
      <c r="Y12" s="93">
        <v>54918481729</v>
      </c>
      <c r="Z12" s="93" t="s">
        <v>119</v>
      </c>
      <c r="AA12" s="93" t="s">
        <v>20</v>
      </c>
      <c r="AB12" s="93"/>
    </row>
    <row r="13" spans="1:29" s="41" customFormat="1" ht="10.199999999999999" x14ac:dyDescent="0.2">
      <c r="A13" s="97" t="s">
        <v>478</v>
      </c>
      <c r="B13" s="97" t="s">
        <v>506</v>
      </c>
      <c r="C13" s="97" t="s">
        <v>521</v>
      </c>
      <c r="D13" s="97"/>
      <c r="E13" s="98" t="s">
        <v>467</v>
      </c>
      <c r="F13" s="93" t="str">
        <f t="shared" si="0"/>
        <v>Jersey Central Power &amp; Light (JCP&amp;L)</v>
      </c>
      <c r="G13" s="93" t="s">
        <v>8</v>
      </c>
      <c r="H13" s="93" t="s">
        <v>13</v>
      </c>
      <c r="I13" s="93" t="s">
        <v>508</v>
      </c>
      <c r="J13" s="93"/>
      <c r="K13" s="93" t="s">
        <v>510</v>
      </c>
      <c r="L13" s="143" t="s">
        <v>434</v>
      </c>
      <c r="M13" s="93" t="s">
        <v>193</v>
      </c>
      <c r="N13" s="98" t="s">
        <v>182</v>
      </c>
      <c r="O13" s="98" t="s">
        <v>653</v>
      </c>
      <c r="P13" s="98" t="s">
        <v>1097</v>
      </c>
      <c r="Q13" s="93"/>
      <c r="R13" s="93"/>
      <c r="S13" s="93"/>
      <c r="T13" s="93"/>
      <c r="U13" s="93"/>
      <c r="V13" s="93" t="str">
        <f ca="1">CONCATENATE("08",RANDBETWEEN(111111111111110000,999999999999990000),"")</f>
        <v>08401512868504915000</v>
      </c>
      <c r="W13" s="131"/>
      <c r="X13" s="98"/>
      <c r="Y13" s="93">
        <v>54279639996</v>
      </c>
      <c r="Z13" s="93" t="s">
        <v>120</v>
      </c>
      <c r="AA13" s="93" t="s">
        <v>20</v>
      </c>
      <c r="AB13" s="93"/>
    </row>
    <row r="14" spans="1:29" s="41" customFormat="1" ht="10.199999999999999" x14ac:dyDescent="0.2">
      <c r="A14" s="97" t="s">
        <v>478</v>
      </c>
      <c r="B14" s="97" t="s">
        <v>506</v>
      </c>
      <c r="C14" s="97" t="s">
        <v>521</v>
      </c>
      <c r="D14" s="97"/>
      <c r="E14" s="98" t="s">
        <v>468</v>
      </c>
      <c r="F14" s="93" t="str">
        <f t="shared" si="0"/>
        <v>PSE&amp;G</v>
      </c>
      <c r="G14" s="93" t="s">
        <v>8</v>
      </c>
      <c r="H14" s="93" t="s">
        <v>14</v>
      </c>
      <c r="I14" s="93" t="s">
        <v>508</v>
      </c>
      <c r="J14" s="93"/>
      <c r="K14" s="93" t="s">
        <v>510</v>
      </c>
      <c r="L14" s="143" t="s">
        <v>434</v>
      </c>
      <c r="M14" s="93" t="s">
        <v>193</v>
      </c>
      <c r="N14" s="98" t="s">
        <v>423</v>
      </c>
      <c r="O14" s="98" t="s">
        <v>424</v>
      </c>
      <c r="P14" s="98" t="s">
        <v>1096</v>
      </c>
      <c r="Q14" s="93"/>
      <c r="R14" s="93"/>
      <c r="S14" s="93"/>
      <c r="T14" s="93"/>
      <c r="U14" s="93"/>
      <c r="V14" s="93" t="str">
        <f ca="1">CONCATENATE("PE",RANDBETWEEN(111111111111110000,999999999999900000),"")</f>
        <v>PE731404303914394000</v>
      </c>
      <c r="W14" s="131"/>
      <c r="X14" s="98"/>
      <c r="Y14" s="93">
        <v>54773708434</v>
      </c>
      <c r="Z14" s="93" t="s">
        <v>122</v>
      </c>
      <c r="AA14" s="93" t="s">
        <v>20</v>
      </c>
      <c r="AB14" s="93"/>
    </row>
    <row r="15" spans="1:29" s="41" customFormat="1" ht="10.199999999999999" x14ac:dyDescent="0.2">
      <c r="A15" s="97" t="s">
        <v>478</v>
      </c>
      <c r="B15" s="97" t="s">
        <v>506</v>
      </c>
      <c r="C15" s="97" t="s">
        <v>521</v>
      </c>
      <c r="D15" s="97"/>
      <c r="E15" s="98" t="s">
        <v>469</v>
      </c>
      <c r="F15" s="93" t="str">
        <f t="shared" si="0"/>
        <v>Rockland Electric Company (O&amp;R)</v>
      </c>
      <c r="G15" s="93" t="s">
        <v>8</v>
      </c>
      <c r="H15" s="93" t="s">
        <v>15</v>
      </c>
      <c r="I15" s="93" t="s">
        <v>508</v>
      </c>
      <c r="J15" s="93"/>
      <c r="K15" s="93" t="s">
        <v>510</v>
      </c>
      <c r="L15" s="143" t="s">
        <v>534</v>
      </c>
      <c r="M15" s="93" t="s">
        <v>1109</v>
      </c>
      <c r="N15" s="98" t="s">
        <v>664</v>
      </c>
      <c r="O15" s="98" t="s">
        <v>181</v>
      </c>
      <c r="P15" s="98"/>
      <c r="Q15" s="93"/>
      <c r="R15" s="93"/>
      <c r="S15" s="93"/>
      <c r="T15" s="93"/>
      <c r="U15" s="93"/>
      <c r="V15" s="104">
        <f ca="1">RANDBETWEEN(7800000000,7899999999)</f>
        <v>7858002058</v>
      </c>
      <c r="W15" s="131"/>
      <c r="X15" s="98"/>
      <c r="Y15" s="93">
        <v>54593507322</v>
      </c>
      <c r="Z15" s="93" t="s">
        <v>123</v>
      </c>
      <c r="AA15" s="93" t="s">
        <v>20</v>
      </c>
      <c r="AB15" s="93"/>
    </row>
    <row r="16" spans="1:29" s="41" customFormat="1" ht="10.199999999999999" x14ac:dyDescent="0.2">
      <c r="A16" s="97" t="s">
        <v>478</v>
      </c>
      <c r="B16" s="97" t="s">
        <v>506</v>
      </c>
      <c r="C16" s="97" t="s">
        <v>521</v>
      </c>
      <c r="D16" s="97"/>
      <c r="E16" s="98" t="s">
        <v>470</v>
      </c>
      <c r="F16" s="93" t="str">
        <f t="shared" si="0"/>
        <v>Duke Energy Ohio</v>
      </c>
      <c r="G16" s="93" t="s">
        <v>39</v>
      </c>
      <c r="H16" s="93" t="s">
        <v>35</v>
      </c>
      <c r="I16" s="93" t="s">
        <v>508</v>
      </c>
      <c r="J16" s="93"/>
      <c r="K16" s="93" t="s">
        <v>510</v>
      </c>
      <c r="L16" s="143" t="s">
        <v>534</v>
      </c>
      <c r="M16" s="93" t="s">
        <v>1116</v>
      </c>
      <c r="N16" s="98" t="s">
        <v>659</v>
      </c>
      <c r="O16" s="98" t="s">
        <v>665</v>
      </c>
      <c r="P16" s="98" t="s">
        <v>1097</v>
      </c>
      <c r="Q16" s="93"/>
      <c r="R16" s="93"/>
      <c r="S16" s="93"/>
      <c r="T16" s="93"/>
      <c r="U16" s="93"/>
      <c r="V16" s="101">
        <f ca="1">RANDBETWEEN(23456789123,23999999999)</f>
        <v>23712473733</v>
      </c>
      <c r="W16" s="131"/>
      <c r="X16" s="98"/>
      <c r="Y16" s="93">
        <v>54561479465</v>
      </c>
      <c r="Z16" s="93" t="s">
        <v>151</v>
      </c>
      <c r="AA16" s="93" t="s">
        <v>164</v>
      </c>
      <c r="AB16" s="93"/>
    </row>
    <row r="17" spans="1:28" s="41" customFormat="1" ht="10.199999999999999" x14ac:dyDescent="0.2">
      <c r="A17" s="97" t="s">
        <v>478</v>
      </c>
      <c r="B17" s="97" t="s">
        <v>506</v>
      </c>
      <c r="C17" s="97" t="s">
        <v>521</v>
      </c>
      <c r="D17" s="97"/>
      <c r="E17" s="98" t="s">
        <v>471</v>
      </c>
      <c r="F17" s="93" t="str">
        <f t="shared" si="0"/>
        <v>Duquesne Light Company</v>
      </c>
      <c r="G17" s="93" t="s">
        <v>60</v>
      </c>
      <c r="H17" s="93" t="s">
        <v>55</v>
      </c>
      <c r="I17" s="93" t="s">
        <v>508</v>
      </c>
      <c r="J17" s="93"/>
      <c r="K17" s="93" t="s">
        <v>510</v>
      </c>
      <c r="L17" s="143" t="s">
        <v>638</v>
      </c>
      <c r="M17" s="93" t="s">
        <v>1044</v>
      </c>
      <c r="N17" s="98" t="s">
        <v>530</v>
      </c>
      <c r="O17" s="98" t="s">
        <v>648</v>
      </c>
      <c r="P17" s="98" t="s">
        <v>1097</v>
      </c>
      <c r="Q17" s="93"/>
      <c r="R17" s="93"/>
      <c r="S17" s="93"/>
      <c r="T17" s="93"/>
      <c r="U17" s="93"/>
      <c r="V17" s="104">
        <f ca="1">RANDBETWEEN(2000000000000,5999999999999)</f>
        <v>2810246763515</v>
      </c>
      <c r="W17" s="131"/>
      <c r="X17" s="98"/>
      <c r="Y17" s="93">
        <v>54933048498</v>
      </c>
      <c r="Z17" s="93" t="s">
        <v>155</v>
      </c>
      <c r="AA17" s="93" t="s">
        <v>165</v>
      </c>
      <c r="AB17" s="93"/>
    </row>
    <row r="18" spans="1:28" s="41" customFormat="1" ht="10.199999999999999" x14ac:dyDescent="0.2">
      <c r="A18" s="97" t="s">
        <v>478</v>
      </c>
      <c r="B18" s="97" t="s">
        <v>506</v>
      </c>
      <c r="C18" s="97" t="s">
        <v>521</v>
      </c>
      <c r="D18" s="97"/>
      <c r="E18" s="98" t="s">
        <v>472</v>
      </c>
      <c r="F18" s="93" t="str">
        <f t="shared" si="0"/>
        <v>Met-Ed</v>
      </c>
      <c r="G18" s="93" t="s">
        <v>60</v>
      </c>
      <c r="H18" s="93" t="s">
        <v>56</v>
      </c>
      <c r="I18" s="93" t="s">
        <v>508</v>
      </c>
      <c r="J18" s="93"/>
      <c r="K18" s="93" t="s">
        <v>510</v>
      </c>
      <c r="L18" s="143" t="s">
        <v>528</v>
      </c>
      <c r="M18" s="93" t="s">
        <v>1045</v>
      </c>
      <c r="N18" s="98" t="s">
        <v>660</v>
      </c>
      <c r="O18" s="98" t="s">
        <v>181</v>
      </c>
      <c r="P18" s="98" t="s">
        <v>1097</v>
      </c>
      <c r="Q18" s="93"/>
      <c r="R18" s="93"/>
      <c r="S18" s="93"/>
      <c r="T18" s="93"/>
      <c r="U18" s="93"/>
      <c r="V18" s="93" t="str">
        <f ca="1">CONCATENATE("08",RANDBETWEEN(111111111111110000,999999999999990000),"")</f>
        <v>08301410093307943000</v>
      </c>
      <c r="W18" s="131"/>
      <c r="X18" s="98"/>
      <c r="Y18" s="93">
        <v>54260210074</v>
      </c>
      <c r="Z18" s="93" t="s">
        <v>157</v>
      </c>
      <c r="AA18" s="93" t="s">
        <v>165</v>
      </c>
      <c r="AB18" s="93"/>
    </row>
    <row r="19" spans="1:28" s="41" customFormat="1" ht="10.199999999999999" x14ac:dyDescent="0.2">
      <c r="A19" s="97" t="s">
        <v>478</v>
      </c>
      <c r="B19" s="97" t="s">
        <v>506</v>
      </c>
      <c r="C19" s="97" t="s">
        <v>521</v>
      </c>
      <c r="D19" s="97"/>
      <c r="E19" s="98" t="s">
        <v>473</v>
      </c>
      <c r="F19" s="93" t="str">
        <f t="shared" si="0"/>
        <v>PECO</v>
      </c>
      <c r="G19" s="93" t="s">
        <v>60</v>
      </c>
      <c r="H19" s="93" t="s">
        <v>57</v>
      </c>
      <c r="I19" s="93" t="s">
        <v>508</v>
      </c>
      <c r="J19" s="93"/>
      <c r="K19" s="93" t="s">
        <v>510</v>
      </c>
      <c r="L19" s="143" t="s">
        <v>528</v>
      </c>
      <c r="M19" s="93" t="s">
        <v>1110</v>
      </c>
      <c r="N19" s="98" t="s">
        <v>659</v>
      </c>
      <c r="O19" s="98" t="s">
        <v>1111</v>
      </c>
      <c r="P19" s="98" t="s">
        <v>1097</v>
      </c>
      <c r="Q19" s="93"/>
      <c r="R19" s="93"/>
      <c r="S19" s="93"/>
      <c r="T19" s="93"/>
      <c r="U19" s="93"/>
      <c r="V19" s="101">
        <f ca="1">RANDBETWEEN(6000000000,9999999999)</f>
        <v>6547738205</v>
      </c>
      <c r="W19" s="131"/>
      <c r="X19" s="98"/>
      <c r="Y19" s="93">
        <v>54688255710</v>
      </c>
      <c r="Z19" s="93" t="s">
        <v>158</v>
      </c>
      <c r="AA19" s="93" t="s">
        <v>165</v>
      </c>
      <c r="AB19" s="93"/>
    </row>
    <row r="20" spans="1:28" s="41" customFormat="1" ht="10.199999999999999" x14ac:dyDescent="0.2">
      <c r="A20" s="97" t="s">
        <v>478</v>
      </c>
      <c r="B20" s="97" t="s">
        <v>506</v>
      </c>
      <c r="C20" s="97" t="s">
        <v>521</v>
      </c>
      <c r="D20" s="97"/>
      <c r="E20" s="98" t="s">
        <v>474</v>
      </c>
      <c r="F20" s="93" t="str">
        <f t="shared" si="0"/>
        <v>Penelec</v>
      </c>
      <c r="G20" s="93" t="s">
        <v>60</v>
      </c>
      <c r="H20" s="93" t="s">
        <v>58</v>
      </c>
      <c r="I20" s="93" t="s">
        <v>508</v>
      </c>
      <c r="J20" s="93"/>
      <c r="K20" s="93" t="s">
        <v>510</v>
      </c>
      <c r="L20" s="143" t="s">
        <v>528</v>
      </c>
      <c r="M20" s="93" t="s">
        <v>1112</v>
      </c>
      <c r="N20" s="98" t="s">
        <v>1106</v>
      </c>
      <c r="O20" s="98" t="s">
        <v>1113</v>
      </c>
      <c r="P20" s="98" t="s">
        <v>1097</v>
      </c>
      <c r="Q20" s="93"/>
      <c r="R20" s="93"/>
      <c r="S20" s="93"/>
      <c r="T20" s="93"/>
      <c r="U20" s="93"/>
      <c r="V20" s="93" t="str">
        <f ca="1">CONCATENATE("08",RANDBETWEEN(111111111111110000,999999999999990000),"")</f>
        <v>08895803156063646000</v>
      </c>
      <c r="W20" s="131"/>
      <c r="X20" s="98"/>
      <c r="Y20" s="93">
        <v>54502560227</v>
      </c>
      <c r="Z20" s="93" t="s">
        <v>159</v>
      </c>
      <c r="AA20" s="93" t="s">
        <v>165</v>
      </c>
      <c r="AB20" s="93"/>
    </row>
    <row r="21" spans="1:28" s="41" customFormat="1" ht="10.199999999999999" x14ac:dyDescent="0.2">
      <c r="A21" s="97" t="s">
        <v>478</v>
      </c>
      <c r="B21" s="97" t="s">
        <v>506</v>
      </c>
      <c r="C21" s="97" t="s">
        <v>521</v>
      </c>
      <c r="D21" s="97"/>
      <c r="E21" s="98" t="s">
        <v>475</v>
      </c>
      <c r="F21" s="93" t="str">
        <f t="shared" si="0"/>
        <v>PPL Electric Utilities</v>
      </c>
      <c r="G21" s="93" t="s">
        <v>60</v>
      </c>
      <c r="H21" s="93" t="s">
        <v>59</v>
      </c>
      <c r="I21" s="93" t="s">
        <v>508</v>
      </c>
      <c r="J21" s="93"/>
      <c r="K21" s="93" t="s">
        <v>510</v>
      </c>
      <c r="L21" s="143" t="s">
        <v>528</v>
      </c>
      <c r="M21" s="93" t="s">
        <v>1114</v>
      </c>
      <c r="N21" s="98" t="s">
        <v>661</v>
      </c>
      <c r="O21" s="98" t="s">
        <v>665</v>
      </c>
      <c r="P21" s="98" t="s">
        <v>1097</v>
      </c>
      <c r="Q21" s="93"/>
      <c r="R21" s="93"/>
      <c r="S21" s="93"/>
      <c r="T21" s="93"/>
      <c r="U21" s="93"/>
      <c r="V21" s="101">
        <f ca="1">RANDBETWEEN(7800000000,7899999999)</f>
        <v>7821892314</v>
      </c>
      <c r="W21" s="131"/>
      <c r="X21" s="98"/>
      <c r="Y21" s="93">
        <v>54473954786</v>
      </c>
      <c r="Z21" s="93" t="s">
        <v>160</v>
      </c>
      <c r="AA21" s="93" t="s">
        <v>165</v>
      </c>
      <c r="AB21" s="93"/>
    </row>
    <row r="22" spans="1:28" s="41" customFormat="1" ht="9.6" customHeight="1" x14ac:dyDescent="0.2">
      <c r="A22" s="97" t="s">
        <v>478</v>
      </c>
      <c r="B22" s="97" t="s">
        <v>506</v>
      </c>
      <c r="C22" s="97" t="s">
        <v>521</v>
      </c>
      <c r="D22" s="97"/>
      <c r="E22" s="98" t="s">
        <v>476</v>
      </c>
      <c r="F22" s="93" t="str">
        <f t="shared" si="0"/>
        <v>West Penn Power</v>
      </c>
      <c r="G22" s="93" t="s">
        <v>60</v>
      </c>
      <c r="H22" s="93" t="s">
        <v>89</v>
      </c>
      <c r="I22" s="93" t="s">
        <v>508</v>
      </c>
      <c r="J22" s="93"/>
      <c r="K22" s="93" t="s">
        <v>510</v>
      </c>
      <c r="L22" s="143" t="s">
        <v>434</v>
      </c>
      <c r="M22" s="93" t="s">
        <v>183</v>
      </c>
      <c r="N22" s="98" t="s">
        <v>423</v>
      </c>
      <c r="O22" s="98" t="s">
        <v>424</v>
      </c>
      <c r="P22" s="98" t="s">
        <v>1097</v>
      </c>
      <c r="Q22" s="93"/>
      <c r="R22" s="93"/>
      <c r="S22" s="93"/>
      <c r="T22" s="93"/>
      <c r="U22" s="93"/>
      <c r="V22" s="93" t="str">
        <f ca="1">CONCATENATE("08",RANDBETWEEN(111111111111110000,999999999999990000),"")</f>
        <v>08243481393046441000</v>
      </c>
      <c r="W22" s="131"/>
      <c r="X22" s="98"/>
      <c r="Y22" s="93">
        <v>54529627965</v>
      </c>
      <c r="Z22" s="93" t="s">
        <v>161</v>
      </c>
      <c r="AA22" s="93" t="s">
        <v>165</v>
      </c>
      <c r="AB22" s="93"/>
    </row>
    <row r="23" spans="1:28" s="41" customFormat="1" x14ac:dyDescent="0.3">
      <c r="A23" s="97" t="s">
        <v>477</v>
      </c>
      <c r="B23" s="97" t="s">
        <v>506</v>
      </c>
      <c r="C23" s="97" t="s">
        <v>522</v>
      </c>
      <c r="D23" s="97"/>
      <c r="E23" s="98" t="s">
        <v>552</v>
      </c>
      <c r="F23" s="93" t="str">
        <f t="shared" si="0"/>
        <v>BGE</v>
      </c>
      <c r="G23" s="94" t="s">
        <v>53</v>
      </c>
      <c r="H23" s="93" t="s">
        <v>50</v>
      </c>
      <c r="I23" s="93" t="s">
        <v>508</v>
      </c>
      <c r="J23" s="93" t="s">
        <v>527</v>
      </c>
      <c r="K23" s="93" t="s">
        <v>510</v>
      </c>
      <c r="L23" s="143" t="s">
        <v>434</v>
      </c>
      <c r="M23" s="93" t="s">
        <v>192</v>
      </c>
      <c r="N23" s="98" t="s">
        <v>182</v>
      </c>
      <c r="O23" s="98" t="s">
        <v>195</v>
      </c>
      <c r="P23" s="98"/>
      <c r="Q23" s="93"/>
      <c r="R23" s="93"/>
      <c r="S23" s="93"/>
      <c r="T23" s="93"/>
      <c r="U23" s="93"/>
      <c r="V23" s="104">
        <f ca="1">RANDBETWEEN(2000000000,5999999999)</f>
        <v>5022156945</v>
      </c>
      <c r="W23" s="132"/>
      <c r="X23" s="93"/>
      <c r="Y23" s="93"/>
      <c r="Z23" s="93"/>
      <c r="AA23" s="93"/>
      <c r="AB23" s="105"/>
    </row>
    <row r="24" spans="1:28" s="41" customFormat="1" x14ac:dyDescent="0.3">
      <c r="A24" s="97" t="s">
        <v>477</v>
      </c>
      <c r="B24" s="97" t="s">
        <v>506</v>
      </c>
      <c r="C24" s="97" t="s">
        <v>522</v>
      </c>
      <c r="D24" s="97"/>
      <c r="E24" s="98" t="s">
        <v>553</v>
      </c>
      <c r="F24" s="93" t="str">
        <f t="shared" si="0"/>
        <v>Washington Gas</v>
      </c>
      <c r="G24" s="94" t="s">
        <v>53</v>
      </c>
      <c r="H24" s="93" t="s">
        <v>202</v>
      </c>
      <c r="I24" s="93" t="s">
        <v>508</v>
      </c>
      <c r="J24" s="93" t="s">
        <v>527</v>
      </c>
      <c r="K24" s="93" t="s">
        <v>510</v>
      </c>
      <c r="L24" s="98" t="s">
        <v>528</v>
      </c>
      <c r="M24" s="93" t="s">
        <v>529</v>
      </c>
      <c r="N24" s="93" t="s">
        <v>530</v>
      </c>
      <c r="O24" s="93" t="s">
        <v>531</v>
      </c>
      <c r="P24" s="93"/>
      <c r="Q24" s="93"/>
      <c r="R24" s="93"/>
      <c r="S24" s="93"/>
      <c r="T24" s="93"/>
      <c r="U24" s="93"/>
      <c r="V24" s="104">
        <f ca="1">RANDBETWEEN(100000000000,999999999999)</f>
        <v>713010594914</v>
      </c>
      <c r="W24" s="132"/>
      <c r="X24" s="93"/>
      <c r="Y24" s="93"/>
      <c r="Z24" s="93"/>
      <c r="AA24" s="93"/>
      <c r="AB24" s="105"/>
    </row>
    <row r="25" spans="1:28" s="41" customFormat="1" x14ac:dyDescent="0.3">
      <c r="A25" s="97" t="s">
        <v>477</v>
      </c>
      <c r="B25" s="97" t="s">
        <v>506</v>
      </c>
      <c r="C25" s="97" t="s">
        <v>522</v>
      </c>
      <c r="D25" s="97"/>
      <c r="E25" s="98" t="s">
        <v>554</v>
      </c>
      <c r="F25" s="93" t="str">
        <f t="shared" si="0"/>
        <v>New Jersey Natural Gas</v>
      </c>
      <c r="G25" s="93" t="s">
        <v>8</v>
      </c>
      <c r="H25" s="93" t="s">
        <v>24</v>
      </c>
      <c r="I25" s="93" t="s">
        <v>508</v>
      </c>
      <c r="J25" s="93" t="s">
        <v>526</v>
      </c>
      <c r="K25" s="93" t="s">
        <v>510</v>
      </c>
      <c r="L25" s="98" t="s">
        <v>532</v>
      </c>
      <c r="M25" s="93" t="s">
        <v>533</v>
      </c>
      <c r="N25" s="98" t="s">
        <v>182</v>
      </c>
      <c r="O25" s="98" t="s">
        <v>502</v>
      </c>
      <c r="P25" s="98"/>
      <c r="Q25" s="93"/>
      <c r="R25" s="93"/>
      <c r="S25" s="93"/>
      <c r="T25" s="93"/>
      <c r="U25" s="93"/>
      <c r="V25" s="101">
        <f ca="1">RANDBETWEEN(100000000000,999999999999)</f>
        <v>544462717920</v>
      </c>
      <c r="W25" s="132"/>
      <c r="X25" s="93"/>
      <c r="Y25" s="93"/>
      <c r="Z25" s="93"/>
      <c r="AA25" s="93"/>
      <c r="AB25" s="105"/>
    </row>
    <row r="26" spans="1:28" s="41" customFormat="1" x14ac:dyDescent="0.3">
      <c r="A26" s="97" t="s">
        <v>477</v>
      </c>
      <c r="B26" s="97" t="s">
        <v>506</v>
      </c>
      <c r="C26" s="97" t="s">
        <v>522</v>
      </c>
      <c r="D26" s="97"/>
      <c r="E26" s="98" t="s">
        <v>555</v>
      </c>
      <c r="F26" s="93" t="str">
        <f t="shared" si="0"/>
        <v>PSE&amp;G Gas</v>
      </c>
      <c r="G26" s="93" t="s">
        <v>8</v>
      </c>
      <c r="H26" s="93" t="s">
        <v>422</v>
      </c>
      <c r="I26" s="93" t="s">
        <v>508</v>
      </c>
      <c r="J26" s="93" t="s">
        <v>526</v>
      </c>
      <c r="K26" s="93" t="s">
        <v>510</v>
      </c>
      <c r="L26" s="98" t="s">
        <v>534</v>
      </c>
      <c r="M26" s="93" t="s">
        <v>535</v>
      </c>
      <c r="N26" s="98" t="s">
        <v>538</v>
      </c>
      <c r="O26" s="98" t="s">
        <v>536</v>
      </c>
      <c r="P26" s="98"/>
      <c r="Q26" s="93"/>
      <c r="R26" s="93"/>
      <c r="S26" s="93"/>
      <c r="T26" s="93"/>
      <c r="U26" s="93"/>
      <c r="V26" s="93" t="str">
        <f ca="1">CONCATENATE("PG",RANDBETWEEN(111111111111110000,999999999999990000),"")</f>
        <v>PG590299302701879000</v>
      </c>
      <c r="W26" s="132"/>
      <c r="X26" s="93"/>
      <c r="Y26" s="93"/>
      <c r="Z26" s="93"/>
      <c r="AA26" s="93"/>
      <c r="AB26" s="105"/>
    </row>
    <row r="27" spans="1:28" s="41" customFormat="1" x14ac:dyDescent="0.3">
      <c r="A27" s="93" t="s">
        <v>479</v>
      </c>
      <c r="B27" s="97" t="s">
        <v>506</v>
      </c>
      <c r="C27" s="97" t="s">
        <v>521</v>
      </c>
      <c r="D27" s="97" t="s">
        <v>522</v>
      </c>
      <c r="E27" s="98" t="s">
        <v>556</v>
      </c>
      <c r="F27" s="93" t="str">
        <f t="shared" si="0"/>
        <v>PSE&amp;G</v>
      </c>
      <c r="G27" s="93" t="s">
        <v>8</v>
      </c>
      <c r="H27" s="93" t="s">
        <v>14</v>
      </c>
      <c r="I27" s="93" t="s">
        <v>508</v>
      </c>
      <c r="J27" s="93" t="s">
        <v>527</v>
      </c>
      <c r="K27" s="93" t="s">
        <v>510</v>
      </c>
      <c r="L27" s="143" t="s">
        <v>434</v>
      </c>
      <c r="M27" s="98" t="s">
        <v>193</v>
      </c>
      <c r="N27" s="93" t="s">
        <v>182</v>
      </c>
      <c r="O27" s="93" t="s">
        <v>181</v>
      </c>
      <c r="P27" s="98" t="s">
        <v>1097</v>
      </c>
      <c r="Q27" s="93" t="s">
        <v>422</v>
      </c>
      <c r="R27" s="99" t="s">
        <v>434</v>
      </c>
      <c r="S27" s="93" t="s">
        <v>193</v>
      </c>
      <c r="T27" s="98" t="s">
        <v>182</v>
      </c>
      <c r="U27" s="93" t="s">
        <v>425</v>
      </c>
      <c r="V27" s="93" t="s">
        <v>542</v>
      </c>
      <c r="W27" s="132"/>
      <c r="X27" s="93" t="str">
        <f ca="1">CONCATENATE("PG",RANDBETWEEN(111111111111110000,999999999999990000),"")</f>
        <v>PG681352440888057000</v>
      </c>
      <c r="Y27" s="93"/>
      <c r="Z27" s="93"/>
      <c r="AA27" s="93"/>
      <c r="AB27" s="105"/>
    </row>
    <row r="28" spans="1:28" s="41" customFormat="1" x14ac:dyDescent="0.3">
      <c r="A28" s="93" t="s">
        <v>480</v>
      </c>
      <c r="B28" s="97" t="s">
        <v>506</v>
      </c>
      <c r="C28" s="97" t="s">
        <v>521</v>
      </c>
      <c r="D28" s="97" t="s">
        <v>521</v>
      </c>
      <c r="E28" s="98" t="s">
        <v>557</v>
      </c>
      <c r="F28" s="93" t="str">
        <f t="shared" si="0"/>
        <v>PECO</v>
      </c>
      <c r="G28" s="93" t="s">
        <v>60</v>
      </c>
      <c r="H28" s="93" t="s">
        <v>57</v>
      </c>
      <c r="I28" s="93" t="s">
        <v>508</v>
      </c>
      <c r="J28" s="93" t="s">
        <v>527</v>
      </c>
      <c r="K28" s="93" t="s">
        <v>510</v>
      </c>
      <c r="L28" s="143" t="s">
        <v>434</v>
      </c>
      <c r="M28" s="93" t="s">
        <v>183</v>
      </c>
      <c r="N28" s="93" t="s">
        <v>423</v>
      </c>
      <c r="O28" s="93" t="s">
        <v>424</v>
      </c>
      <c r="P28" s="98" t="s">
        <v>1097</v>
      </c>
      <c r="Q28" s="93" t="s">
        <v>59</v>
      </c>
      <c r="R28" s="93" t="s">
        <v>544</v>
      </c>
      <c r="S28" s="99" t="s">
        <v>545</v>
      </c>
      <c r="T28" s="98" t="s">
        <v>530</v>
      </c>
      <c r="U28" s="98" t="s">
        <v>546</v>
      </c>
      <c r="V28" s="101">
        <f ca="1">RANDBETWEEN(1111111111,9999999999)</f>
        <v>2476819437</v>
      </c>
      <c r="W28" s="133">
        <f ca="1">RANDBETWEEN(1111111111,9999999999)</f>
        <v>2697614540</v>
      </c>
      <c r="X28" s="93"/>
      <c r="Y28" s="93"/>
      <c r="Z28" s="93"/>
      <c r="AA28" s="93"/>
      <c r="AB28" s="105"/>
    </row>
    <row r="29" spans="1:28" s="41" customFormat="1" x14ac:dyDescent="0.3">
      <c r="A29" s="93" t="s">
        <v>481</v>
      </c>
      <c r="B29" s="93" t="s">
        <v>481</v>
      </c>
      <c r="C29" s="97" t="s">
        <v>521</v>
      </c>
      <c r="D29" s="93"/>
      <c r="E29" s="98" t="s">
        <v>558</v>
      </c>
      <c r="F29" s="93" t="str">
        <f t="shared" si="0"/>
        <v>BGE</v>
      </c>
      <c r="G29" s="93" t="s">
        <v>53</v>
      </c>
      <c r="H29" s="93" t="s">
        <v>50</v>
      </c>
      <c r="I29" s="93" t="s">
        <v>508</v>
      </c>
      <c r="J29" s="93"/>
      <c r="K29" s="93" t="s">
        <v>510</v>
      </c>
      <c r="L29" s="98" t="s">
        <v>427</v>
      </c>
      <c r="M29" s="93"/>
      <c r="N29" s="98"/>
      <c r="O29" s="98"/>
      <c r="P29" s="98"/>
      <c r="Q29" s="93"/>
      <c r="R29" s="93"/>
      <c r="S29" s="93"/>
      <c r="T29" s="93"/>
      <c r="U29" s="93"/>
      <c r="V29" s="106">
        <f ca="1">RANDBETWEEN(6171111111,6179999999)</f>
        <v>6173610099</v>
      </c>
      <c r="W29" s="132"/>
      <c r="X29" s="93"/>
      <c r="Y29" s="93"/>
      <c r="Z29" s="93"/>
      <c r="AA29" s="93"/>
      <c r="AB29" s="105"/>
    </row>
    <row r="30" spans="1:28" s="140" customFormat="1" x14ac:dyDescent="0.3">
      <c r="A30" s="137" t="s">
        <v>481</v>
      </c>
      <c r="B30" s="137" t="s">
        <v>481</v>
      </c>
      <c r="C30" s="146" t="s">
        <v>521</v>
      </c>
      <c r="D30" s="137"/>
      <c r="E30" s="98" t="s">
        <v>559</v>
      </c>
      <c r="F30" s="137" t="str">
        <f t="shared" si="0"/>
        <v>Delmarva Power</v>
      </c>
      <c r="G30" s="137" t="s">
        <v>53</v>
      </c>
      <c r="H30" s="137" t="s">
        <v>51</v>
      </c>
      <c r="I30" s="137" t="s">
        <v>508</v>
      </c>
      <c r="J30" s="137"/>
      <c r="K30" s="137" t="s">
        <v>510</v>
      </c>
      <c r="L30" s="138" t="s">
        <v>1115</v>
      </c>
      <c r="M30" s="137"/>
      <c r="N30" s="138"/>
      <c r="O30" s="138"/>
      <c r="Q30" s="137"/>
      <c r="R30" s="137"/>
      <c r="S30" s="137"/>
      <c r="T30" s="137"/>
      <c r="U30" s="137"/>
      <c r="V30" s="137" t="str">
        <f ca="1">CONCATENATE("05",RANDBETWEEN(11111111111111100000,99999999999999900000),"")</f>
        <v>0518766199694420800000</v>
      </c>
      <c r="W30" s="150"/>
      <c r="X30" s="137"/>
      <c r="Y30" s="137"/>
      <c r="Z30" s="137"/>
      <c r="AA30" s="137"/>
      <c r="AB30" s="141"/>
    </row>
    <row r="31" spans="1:28" s="140" customFormat="1" x14ac:dyDescent="0.3">
      <c r="A31" s="137" t="s">
        <v>481</v>
      </c>
      <c r="B31" s="137" t="s">
        <v>481</v>
      </c>
      <c r="C31" s="146" t="s">
        <v>521</v>
      </c>
      <c r="D31" s="137"/>
      <c r="E31" s="138" t="s">
        <v>560</v>
      </c>
      <c r="F31" s="137" t="str">
        <f t="shared" si="0"/>
        <v>Pepco</v>
      </c>
      <c r="G31" s="137" t="s">
        <v>53</v>
      </c>
      <c r="H31" s="137" t="s">
        <v>52</v>
      </c>
      <c r="I31" s="137" t="s">
        <v>508</v>
      </c>
      <c r="J31" s="137"/>
      <c r="K31" s="137" t="s">
        <v>510</v>
      </c>
      <c r="L31" s="138" t="s">
        <v>1120</v>
      </c>
      <c r="M31" s="137"/>
      <c r="N31" s="138"/>
      <c r="O31" s="138"/>
      <c r="P31" s="138"/>
      <c r="Q31" s="137"/>
      <c r="R31" s="137"/>
      <c r="S31" s="137"/>
      <c r="T31" s="137"/>
      <c r="U31" s="137"/>
      <c r="V31" s="137" t="str">
        <f ca="1">CONCATENATE("05",RANDBETWEEN(11111111111111100000,99999999999999900000),"")</f>
        <v>0572808672928908000000</v>
      </c>
      <c r="W31" s="150"/>
      <c r="X31" s="137"/>
      <c r="Y31" s="137"/>
      <c r="Z31" s="137"/>
      <c r="AA31" s="137"/>
      <c r="AB31" s="141"/>
    </row>
    <row r="32" spans="1:28" s="41" customFormat="1" x14ac:dyDescent="0.3">
      <c r="A32" s="93" t="s">
        <v>481</v>
      </c>
      <c r="B32" s="93" t="s">
        <v>481</v>
      </c>
      <c r="C32" s="97" t="s">
        <v>521</v>
      </c>
      <c r="D32" s="93"/>
      <c r="E32" s="98" t="s">
        <v>561</v>
      </c>
      <c r="F32" s="93" t="str">
        <f t="shared" si="0"/>
        <v>National Grid</v>
      </c>
      <c r="G32" s="94" t="s">
        <v>42</v>
      </c>
      <c r="H32" s="93" t="s">
        <v>41</v>
      </c>
      <c r="I32" s="93" t="s">
        <v>508</v>
      </c>
      <c r="J32" s="93"/>
      <c r="K32" s="93" t="s">
        <v>510</v>
      </c>
      <c r="L32" s="98" t="s">
        <v>1055</v>
      </c>
      <c r="M32" s="93"/>
      <c r="N32" s="98"/>
      <c r="O32" s="98"/>
      <c r="P32" s="98"/>
      <c r="Q32" s="93"/>
      <c r="R32" s="93"/>
      <c r="S32" s="93"/>
      <c r="T32" s="93"/>
      <c r="U32" s="93"/>
      <c r="V32" s="101">
        <f ca="1">RANDBETWEEN(1000000000,9999999999)</f>
        <v>2491034204</v>
      </c>
      <c r="W32" s="132"/>
      <c r="X32" s="93"/>
      <c r="Y32" s="93"/>
      <c r="Z32" s="93"/>
      <c r="AA32" s="93"/>
      <c r="AB32" s="105"/>
    </row>
    <row r="33" spans="1:28" s="41" customFormat="1" x14ac:dyDescent="0.3">
      <c r="A33" s="93" t="s">
        <v>481</v>
      </c>
      <c r="B33" s="93" t="s">
        <v>481</v>
      </c>
      <c r="C33" s="97" t="s">
        <v>521</v>
      </c>
      <c r="D33" s="93"/>
      <c r="E33" s="98" t="s">
        <v>562</v>
      </c>
      <c r="F33" s="93" t="str">
        <f t="shared" si="0"/>
        <v>Eversource Energy (NSTAR)</v>
      </c>
      <c r="G33" s="94" t="s">
        <v>42</v>
      </c>
      <c r="H33" s="93" t="s">
        <v>90</v>
      </c>
      <c r="I33" s="93" t="s">
        <v>508</v>
      </c>
      <c r="J33" s="93"/>
      <c r="K33" s="93" t="s">
        <v>510</v>
      </c>
      <c r="L33" s="98" t="s">
        <v>427</v>
      </c>
      <c r="M33" s="93"/>
      <c r="N33" s="98"/>
      <c r="O33" s="98"/>
      <c r="P33" s="98"/>
      <c r="Q33" s="93"/>
      <c r="R33" s="93"/>
      <c r="S33" s="93"/>
      <c r="T33" s="93"/>
      <c r="U33" s="93"/>
      <c r="V33" s="101">
        <f ca="1">RANDBETWEEN(10000000000,99999999999)</f>
        <v>84425161720</v>
      </c>
      <c r="W33" s="132"/>
      <c r="X33" s="93"/>
      <c r="Y33" s="93"/>
      <c r="Z33" s="93"/>
      <c r="AA33" s="93"/>
      <c r="AB33" s="105"/>
    </row>
    <row r="34" spans="1:28" s="41" customFormat="1" x14ac:dyDescent="0.3">
      <c r="A34" s="93" t="s">
        <v>481</v>
      </c>
      <c r="B34" s="93" t="s">
        <v>481</v>
      </c>
      <c r="C34" s="97" t="s">
        <v>521</v>
      </c>
      <c r="D34" s="93"/>
      <c r="E34" s="98" t="s">
        <v>563</v>
      </c>
      <c r="F34" s="93" t="str">
        <f t="shared" si="0"/>
        <v>Eversource Energy (WMECo)</v>
      </c>
      <c r="G34" s="94" t="s">
        <v>42</v>
      </c>
      <c r="H34" s="93" t="s">
        <v>91</v>
      </c>
      <c r="I34" s="93" t="s">
        <v>508</v>
      </c>
      <c r="J34" s="93"/>
      <c r="K34" s="93" t="s">
        <v>510</v>
      </c>
      <c r="L34" s="98" t="s">
        <v>427</v>
      </c>
      <c r="M34" s="93"/>
      <c r="N34" s="98"/>
      <c r="O34" s="98"/>
      <c r="P34" s="98"/>
      <c r="Q34" s="93"/>
      <c r="R34" s="93"/>
      <c r="S34" s="93"/>
      <c r="T34" s="93"/>
      <c r="U34" s="93"/>
      <c r="V34" s="107">
        <f ca="1">RANDBETWEEN(100000000,999999999)</f>
        <v>176797805</v>
      </c>
      <c r="W34" s="132"/>
      <c r="X34" s="93"/>
      <c r="Y34" s="93">
        <f ca="1">RANDBETWEEN(54000000000,54999999999)</f>
        <v>54971694963</v>
      </c>
      <c r="Z34" s="93"/>
      <c r="AA34" s="93"/>
      <c r="AB34" s="105"/>
    </row>
    <row r="35" spans="1:28" s="41" customFormat="1" x14ac:dyDescent="0.3">
      <c r="A35" s="93" t="s">
        <v>481</v>
      </c>
      <c r="B35" s="93" t="s">
        <v>481</v>
      </c>
      <c r="C35" s="97" t="s">
        <v>521</v>
      </c>
      <c r="D35" s="93"/>
      <c r="E35" s="98" t="s">
        <v>564</v>
      </c>
      <c r="F35" s="93" t="str">
        <f t="shared" si="0"/>
        <v>Duquesne Light Company</v>
      </c>
      <c r="G35" s="94" t="s">
        <v>60</v>
      </c>
      <c r="H35" s="108" t="s">
        <v>55</v>
      </c>
      <c r="I35" s="93" t="s">
        <v>508</v>
      </c>
      <c r="J35" s="93"/>
      <c r="K35" s="93" t="s">
        <v>510</v>
      </c>
      <c r="L35" s="98" t="s">
        <v>1055</v>
      </c>
      <c r="M35" s="93"/>
      <c r="N35" s="98"/>
      <c r="O35" s="98"/>
      <c r="P35" s="98"/>
      <c r="Q35" s="93"/>
      <c r="R35" s="93"/>
      <c r="S35" s="93"/>
      <c r="T35" s="93"/>
      <c r="U35" s="93"/>
      <c r="V35" s="106">
        <f ca="1">RANDBETWEEN(2000000000000,5999999999999)</f>
        <v>5314889964872</v>
      </c>
      <c r="W35" s="132"/>
      <c r="X35" s="93"/>
      <c r="Y35" s="93"/>
      <c r="Z35" s="93"/>
      <c r="AA35" s="93"/>
      <c r="AB35" s="105"/>
    </row>
    <row r="36" spans="1:28" s="41" customFormat="1" x14ac:dyDescent="0.3">
      <c r="A36" s="93" t="s">
        <v>481</v>
      </c>
      <c r="B36" s="93" t="s">
        <v>481</v>
      </c>
      <c r="C36" s="97" t="s">
        <v>521</v>
      </c>
      <c r="D36" s="93"/>
      <c r="E36" s="98" t="s">
        <v>565</v>
      </c>
      <c r="F36" s="93" t="str">
        <f t="shared" si="0"/>
        <v>Met-Ed</v>
      </c>
      <c r="G36" s="93" t="s">
        <v>60</v>
      </c>
      <c r="H36" s="97" t="s">
        <v>56</v>
      </c>
      <c r="I36" s="93" t="s">
        <v>508</v>
      </c>
      <c r="J36" s="93"/>
      <c r="K36" s="93" t="s">
        <v>510</v>
      </c>
      <c r="L36" s="98" t="s">
        <v>427</v>
      </c>
      <c r="M36" s="93"/>
      <c r="N36" s="98"/>
      <c r="O36" s="98"/>
      <c r="P36" s="98"/>
      <c r="Q36" s="93"/>
      <c r="R36" s="93"/>
      <c r="S36" s="93"/>
      <c r="T36" s="93"/>
      <c r="U36" s="93"/>
      <c r="V36" s="93" t="str">
        <f ca="1">CONCATENATE("08",RANDBETWEEN(111111111111111000,999999999999999000),"")</f>
        <v>08538535903597763000</v>
      </c>
      <c r="W36" s="133"/>
      <c r="X36" s="93"/>
      <c r="Y36" s="93"/>
      <c r="Z36" s="93"/>
      <c r="AA36" s="93"/>
      <c r="AB36" s="105"/>
    </row>
    <row r="37" spans="1:28" s="41" customFormat="1" x14ac:dyDescent="0.3">
      <c r="A37" s="93" t="s">
        <v>481</v>
      </c>
      <c r="B37" s="93" t="s">
        <v>481</v>
      </c>
      <c r="C37" s="97" t="s">
        <v>521</v>
      </c>
      <c r="D37" s="93"/>
      <c r="E37" s="98" t="s">
        <v>566</v>
      </c>
      <c r="F37" s="93" t="str">
        <f t="shared" si="0"/>
        <v>PECO</v>
      </c>
      <c r="G37" s="94" t="s">
        <v>60</v>
      </c>
      <c r="H37" s="108" t="s">
        <v>57</v>
      </c>
      <c r="I37" s="93" t="s">
        <v>508</v>
      </c>
      <c r="J37" s="93"/>
      <c r="K37" s="93" t="s">
        <v>510</v>
      </c>
      <c r="L37" s="98" t="s">
        <v>427</v>
      </c>
      <c r="M37" s="93"/>
      <c r="N37" s="98"/>
      <c r="O37" s="98"/>
      <c r="P37" s="98"/>
      <c r="Q37" s="93"/>
      <c r="R37" s="93"/>
      <c r="S37" s="93"/>
      <c r="T37" s="93"/>
      <c r="U37" s="93"/>
      <c r="V37" s="106">
        <f ca="1">RANDBETWEEN(6000000000,9999999999)</f>
        <v>9520155472</v>
      </c>
      <c r="W37" s="132"/>
      <c r="X37" s="93"/>
      <c r="Y37" s="93"/>
      <c r="Z37" s="93"/>
      <c r="AA37" s="93"/>
      <c r="AB37" s="105"/>
    </row>
    <row r="38" spans="1:28" s="41" customFormat="1" x14ac:dyDescent="0.3">
      <c r="A38" s="93" t="s">
        <v>481</v>
      </c>
      <c r="B38" s="93" t="s">
        <v>481</v>
      </c>
      <c r="C38" s="97" t="s">
        <v>521</v>
      </c>
      <c r="D38" s="93"/>
      <c r="E38" s="98" t="s">
        <v>567</v>
      </c>
      <c r="F38" s="93" t="str">
        <f t="shared" si="0"/>
        <v>Penelec</v>
      </c>
      <c r="G38" s="94" t="s">
        <v>60</v>
      </c>
      <c r="H38" s="108" t="s">
        <v>58</v>
      </c>
      <c r="I38" s="93" t="s">
        <v>508</v>
      </c>
      <c r="J38" s="93"/>
      <c r="K38" s="93" t="s">
        <v>510</v>
      </c>
      <c r="L38" s="98" t="s">
        <v>427</v>
      </c>
      <c r="M38" s="93"/>
      <c r="N38" s="98"/>
      <c r="O38" s="98"/>
      <c r="P38" s="98"/>
      <c r="Q38" s="93"/>
      <c r="R38" s="93"/>
      <c r="S38" s="93"/>
      <c r="T38" s="93"/>
      <c r="U38" s="93"/>
      <c r="V38" s="93" t="str">
        <f ca="1">CONCATENATE("08",RANDBETWEEN(111111111111111000,999999999999999000),"")</f>
        <v>08812673169448104000</v>
      </c>
      <c r="W38" s="133"/>
      <c r="X38" s="93"/>
      <c r="Y38" s="93"/>
      <c r="Z38" s="93"/>
      <c r="AA38" s="93"/>
      <c r="AB38" s="105"/>
    </row>
    <row r="39" spans="1:28" s="41" customFormat="1" x14ac:dyDescent="0.3">
      <c r="A39" s="93" t="s">
        <v>481</v>
      </c>
      <c r="B39" s="93" t="s">
        <v>481</v>
      </c>
      <c r="C39" s="97" t="s">
        <v>521</v>
      </c>
      <c r="D39" s="93"/>
      <c r="E39" s="98" t="s">
        <v>568</v>
      </c>
      <c r="F39" s="93" t="str">
        <f t="shared" si="0"/>
        <v>PPL Electric Utilities</v>
      </c>
      <c r="G39" s="93" t="s">
        <v>60</v>
      </c>
      <c r="H39" s="97" t="s">
        <v>59</v>
      </c>
      <c r="I39" s="93" t="s">
        <v>508</v>
      </c>
      <c r="J39" s="93"/>
      <c r="K39" s="93" t="s">
        <v>510</v>
      </c>
      <c r="L39" s="98" t="s">
        <v>427</v>
      </c>
      <c r="M39" s="93"/>
      <c r="N39" s="98"/>
      <c r="O39" s="98"/>
      <c r="P39" s="98"/>
      <c r="Q39" s="93"/>
      <c r="R39" s="93"/>
      <c r="S39" s="93"/>
      <c r="T39" s="93"/>
      <c r="U39" s="93"/>
      <c r="V39" s="101">
        <f ca="1">RANDBETWEEN(7800000000,7899999999)</f>
        <v>7858503667</v>
      </c>
      <c r="W39" s="133"/>
      <c r="X39" s="93"/>
      <c r="Y39" s="93"/>
      <c r="Z39" s="93"/>
      <c r="AA39" s="93"/>
      <c r="AB39" s="105"/>
    </row>
    <row r="40" spans="1:28" s="41" customFormat="1" x14ac:dyDescent="0.3">
      <c r="A40" s="93" t="s">
        <v>481</v>
      </c>
      <c r="B40" s="93" t="s">
        <v>481</v>
      </c>
      <c r="C40" s="97" t="s">
        <v>521</v>
      </c>
      <c r="D40" s="93"/>
      <c r="E40" s="98" t="s">
        <v>569</v>
      </c>
      <c r="F40" s="93" t="str">
        <f t="shared" si="0"/>
        <v>West Penn Power</v>
      </c>
      <c r="G40" s="93" t="s">
        <v>60</v>
      </c>
      <c r="H40" s="97" t="s">
        <v>89</v>
      </c>
      <c r="I40" s="93" t="s">
        <v>508</v>
      </c>
      <c r="J40" s="93"/>
      <c r="K40" s="93" t="s">
        <v>510</v>
      </c>
      <c r="L40" s="98" t="s">
        <v>427</v>
      </c>
      <c r="M40" s="93"/>
      <c r="N40" s="98"/>
      <c r="O40" s="98"/>
      <c r="P40" s="98"/>
      <c r="Q40" s="93"/>
      <c r="R40" s="93"/>
      <c r="S40" s="93"/>
      <c r="T40" s="93"/>
      <c r="U40" s="93"/>
      <c r="V40" s="93" t="str">
        <f ca="1">CONCATENATE("08",RANDBETWEEN(111111111111111000,999999999999999000),"")</f>
        <v>08616806755007946000</v>
      </c>
      <c r="W40" s="133"/>
      <c r="X40" s="93"/>
      <c r="Y40" s="93"/>
      <c r="Z40" s="93"/>
      <c r="AA40" s="93"/>
      <c r="AB40" s="105"/>
    </row>
    <row r="41" spans="1:28" s="41" customFormat="1" x14ac:dyDescent="0.3">
      <c r="A41" s="93" t="s">
        <v>481</v>
      </c>
      <c r="B41" s="93" t="s">
        <v>481</v>
      </c>
      <c r="C41" s="97" t="s">
        <v>521</v>
      </c>
      <c r="D41" s="93"/>
      <c r="E41" s="98" t="s">
        <v>570</v>
      </c>
      <c r="F41" s="93" t="str">
        <f t="shared" si="0"/>
        <v>Penn Power</v>
      </c>
      <c r="G41" s="93" t="s">
        <v>60</v>
      </c>
      <c r="H41" s="97" t="s">
        <v>285</v>
      </c>
      <c r="I41" s="93" t="s">
        <v>508</v>
      </c>
      <c r="J41" s="93"/>
      <c r="K41" s="93" t="s">
        <v>510</v>
      </c>
      <c r="L41" s="98" t="s">
        <v>427</v>
      </c>
      <c r="M41" s="93"/>
      <c r="N41" s="98"/>
      <c r="O41" s="98"/>
      <c r="P41" s="98"/>
      <c r="Q41" s="93"/>
      <c r="R41" s="93"/>
      <c r="S41" s="93"/>
      <c r="T41" s="93"/>
      <c r="U41" s="93"/>
      <c r="V41" s="93" t="str">
        <f ca="1">CONCATENATE("08",RANDBETWEEN(111111111111111000,999999999999999000),"")</f>
        <v>08577634555669386000</v>
      </c>
      <c r="W41" s="133"/>
      <c r="X41" s="93"/>
      <c r="Y41" s="93"/>
      <c r="Z41" s="93"/>
      <c r="AA41" s="93"/>
      <c r="AB41" s="105"/>
    </row>
    <row r="42" spans="1:28" s="41" customFormat="1" x14ac:dyDescent="0.3">
      <c r="A42" s="93" t="s">
        <v>481</v>
      </c>
      <c r="B42" s="93" t="s">
        <v>481</v>
      </c>
      <c r="C42" s="97" t="s">
        <v>521</v>
      </c>
      <c r="D42" s="93"/>
      <c r="E42" s="98" t="s">
        <v>571</v>
      </c>
      <c r="F42" s="93" t="str">
        <f t="shared" si="0"/>
        <v>Central Hudson</v>
      </c>
      <c r="G42" s="93" t="s">
        <v>33</v>
      </c>
      <c r="H42" s="93" t="s">
        <v>25</v>
      </c>
      <c r="I42" s="93" t="s">
        <v>508</v>
      </c>
      <c r="J42" s="93"/>
      <c r="K42" s="93" t="s">
        <v>510</v>
      </c>
      <c r="L42" s="98" t="s">
        <v>428</v>
      </c>
      <c r="M42" s="93"/>
      <c r="N42" s="98"/>
      <c r="O42" s="98"/>
      <c r="P42" s="98"/>
      <c r="Q42" s="93"/>
      <c r="R42" s="93"/>
      <c r="S42" s="93"/>
      <c r="T42" s="93"/>
      <c r="U42" s="93"/>
      <c r="V42" s="104">
        <f ca="1">RANDBETWEEN(10000000000,19999999999)</f>
        <v>10864991031</v>
      </c>
      <c r="W42" s="132"/>
      <c r="X42" s="93"/>
      <c r="Y42" s="93"/>
      <c r="Z42" s="93"/>
      <c r="AA42" s="93"/>
      <c r="AB42" s="105"/>
    </row>
    <row r="43" spans="1:28" s="41" customFormat="1" x14ac:dyDescent="0.3">
      <c r="A43" s="93" t="s">
        <v>481</v>
      </c>
      <c r="B43" s="93" t="s">
        <v>481</v>
      </c>
      <c r="C43" s="97" t="s">
        <v>521</v>
      </c>
      <c r="D43" s="93"/>
      <c r="E43" s="98" t="s">
        <v>572</v>
      </c>
      <c r="F43" s="93" t="str">
        <f t="shared" si="0"/>
        <v>Consolidated Edison</v>
      </c>
      <c r="G43" s="93" t="s">
        <v>33</v>
      </c>
      <c r="H43" s="93" t="s">
        <v>26</v>
      </c>
      <c r="I43" s="93" t="s">
        <v>508</v>
      </c>
      <c r="J43" s="93"/>
      <c r="K43" s="93" t="s">
        <v>510</v>
      </c>
      <c r="L43" s="98" t="s">
        <v>428</v>
      </c>
      <c r="M43" s="93"/>
      <c r="N43" s="98"/>
      <c r="O43" s="98"/>
      <c r="P43" s="98"/>
      <c r="Q43" s="93"/>
      <c r="R43" s="93"/>
      <c r="S43" s="93"/>
      <c r="T43" s="93"/>
      <c r="U43" s="93"/>
      <c r="V43" s="104">
        <f ca="1">RANDBETWEEN(100000000000000,199999999999999)</f>
        <v>198191299986853</v>
      </c>
      <c r="W43" s="132"/>
      <c r="X43" s="93"/>
      <c r="Y43" s="93"/>
      <c r="Z43" s="93"/>
      <c r="AA43" s="93"/>
      <c r="AB43" s="105"/>
    </row>
    <row r="44" spans="1:28" s="41" customFormat="1" x14ac:dyDescent="0.3">
      <c r="A44" s="93" t="s">
        <v>481</v>
      </c>
      <c r="B44" s="93" t="s">
        <v>481</v>
      </c>
      <c r="C44" s="97" t="s">
        <v>521</v>
      </c>
      <c r="D44" s="93"/>
      <c r="E44" s="98" t="s">
        <v>573</v>
      </c>
      <c r="F44" s="93" t="str">
        <f t="shared" si="0"/>
        <v>National Grid / Niagara Mohawk</v>
      </c>
      <c r="G44" s="93" t="s">
        <v>33</v>
      </c>
      <c r="H44" s="109" t="s">
        <v>27</v>
      </c>
      <c r="I44" s="93" t="s">
        <v>508</v>
      </c>
      <c r="J44" s="93"/>
      <c r="K44" s="93" t="s">
        <v>510</v>
      </c>
      <c r="L44" s="98" t="s">
        <v>428</v>
      </c>
      <c r="M44" s="93"/>
      <c r="N44" s="98"/>
      <c r="O44" s="98"/>
      <c r="P44" s="98"/>
      <c r="Q44" s="93"/>
      <c r="R44" s="93"/>
      <c r="S44" s="93"/>
      <c r="T44" s="93"/>
      <c r="U44" s="93"/>
      <c r="V44" s="101">
        <f ca="1">RANDBETWEEN(7800000000,7899999999)</f>
        <v>7848273671</v>
      </c>
      <c r="W44" s="132"/>
      <c r="X44" s="93"/>
      <c r="Y44" s="93"/>
      <c r="Z44" s="93"/>
      <c r="AA44" s="93"/>
      <c r="AB44" s="105"/>
    </row>
    <row r="45" spans="1:28" s="41" customFormat="1" x14ac:dyDescent="0.3">
      <c r="A45" s="93" t="s">
        <v>481</v>
      </c>
      <c r="B45" s="93" t="s">
        <v>481</v>
      </c>
      <c r="C45" s="97" t="s">
        <v>521</v>
      </c>
      <c r="D45" s="93"/>
      <c r="E45" s="98" t="s">
        <v>574</v>
      </c>
      <c r="F45" s="93" t="str">
        <f t="shared" si="0"/>
        <v>NYSEG</v>
      </c>
      <c r="G45" s="93" t="s">
        <v>33</v>
      </c>
      <c r="H45" s="93" t="s">
        <v>28</v>
      </c>
      <c r="I45" s="93" t="s">
        <v>508</v>
      </c>
      <c r="J45" s="93"/>
      <c r="K45" s="93" t="s">
        <v>510</v>
      </c>
      <c r="L45" s="98" t="s">
        <v>428</v>
      </c>
      <c r="M45" s="93"/>
      <c r="N45" s="98"/>
      <c r="O45" s="98"/>
      <c r="P45" s="98"/>
      <c r="Q45" s="93"/>
      <c r="R45" s="93"/>
      <c r="S45" s="93"/>
      <c r="T45" s="93"/>
      <c r="U45" s="93"/>
      <c r="V45" s="93" t="str">
        <f ca="1">CONCATENATE("N01",RANDBETWEEN(111111111111,999999999990),"")</f>
        <v>N01568382008011</v>
      </c>
      <c r="W45" s="132"/>
      <c r="X45" s="93"/>
      <c r="Y45" s="93"/>
      <c r="Z45" s="93"/>
      <c r="AA45" s="93"/>
      <c r="AB45" s="105"/>
    </row>
    <row r="46" spans="1:28" s="41" customFormat="1" x14ac:dyDescent="0.3">
      <c r="A46" s="93" t="s">
        <v>481</v>
      </c>
      <c r="B46" s="93" t="s">
        <v>481</v>
      </c>
      <c r="C46" s="97" t="s">
        <v>521</v>
      </c>
      <c r="D46" s="93"/>
      <c r="E46" s="98" t="s">
        <v>575</v>
      </c>
      <c r="F46" s="93" t="str">
        <f t="shared" si="0"/>
        <v>Orange &amp; Rockland</v>
      </c>
      <c r="G46" s="93" t="s">
        <v>33</v>
      </c>
      <c r="H46" s="93" t="s">
        <v>29</v>
      </c>
      <c r="I46" s="93" t="s">
        <v>508</v>
      </c>
      <c r="J46" s="93"/>
      <c r="K46" s="93" t="s">
        <v>510</v>
      </c>
      <c r="L46" s="98" t="s">
        <v>428</v>
      </c>
      <c r="M46" s="93"/>
      <c r="N46" s="98"/>
      <c r="O46" s="98"/>
      <c r="P46" s="98"/>
      <c r="Q46" s="93"/>
      <c r="R46" s="93"/>
      <c r="S46" s="93"/>
      <c r="T46" s="93"/>
      <c r="U46" s="93"/>
      <c r="V46" s="101">
        <f ca="1">RANDBETWEEN(7800000000,7899999999)</f>
        <v>7883088771</v>
      </c>
      <c r="W46" s="132"/>
      <c r="X46" s="93"/>
      <c r="Y46" s="93"/>
      <c r="Z46" s="93"/>
      <c r="AA46" s="93"/>
      <c r="AB46" s="110"/>
    </row>
    <row r="47" spans="1:28" s="41" customFormat="1" x14ac:dyDescent="0.3">
      <c r="A47" s="93" t="s">
        <v>481</v>
      </c>
      <c r="B47" s="93" t="s">
        <v>481</v>
      </c>
      <c r="C47" s="97" t="s">
        <v>521</v>
      </c>
      <c r="D47" s="93"/>
      <c r="E47" s="98" t="s">
        <v>576</v>
      </c>
      <c r="F47" s="93" t="str">
        <f t="shared" si="0"/>
        <v>RG&amp;E</v>
      </c>
      <c r="G47" s="93" t="s">
        <v>33</v>
      </c>
      <c r="H47" s="93" t="s">
        <v>30</v>
      </c>
      <c r="I47" s="93" t="s">
        <v>508</v>
      </c>
      <c r="J47" s="93"/>
      <c r="K47" s="93" t="s">
        <v>510</v>
      </c>
      <c r="L47" s="98" t="s">
        <v>428</v>
      </c>
      <c r="M47" s="93"/>
      <c r="N47" s="98"/>
      <c r="O47" s="98"/>
      <c r="P47" s="98"/>
      <c r="Q47" s="93"/>
      <c r="R47" s="93"/>
      <c r="S47" s="93"/>
      <c r="T47" s="93"/>
      <c r="U47" s="93"/>
      <c r="V47" s="93" t="str">
        <f ca="1">CONCATENATE("R01",RANDBETWEEN(111111111111,999999999990),"")</f>
        <v>R01561287098154</v>
      </c>
      <c r="W47" s="132"/>
      <c r="X47" s="93"/>
      <c r="Y47" s="93"/>
      <c r="Z47" s="93"/>
      <c r="AA47" s="93"/>
      <c r="AB47" s="110"/>
    </row>
    <row r="48" spans="1:28" s="41" customFormat="1" x14ac:dyDescent="0.3">
      <c r="A48" s="93" t="s">
        <v>481</v>
      </c>
      <c r="B48" s="93" t="s">
        <v>481</v>
      </c>
      <c r="C48" s="97" t="s">
        <v>521</v>
      </c>
      <c r="D48" s="93"/>
      <c r="E48" s="98" t="s">
        <v>577</v>
      </c>
      <c r="F48" s="93" t="str">
        <f t="shared" si="0"/>
        <v>Jersey Central Power &amp; Light (JCP&amp;L)</v>
      </c>
      <c r="G48" s="93" t="s">
        <v>8</v>
      </c>
      <c r="H48" s="93" t="s">
        <v>13</v>
      </c>
      <c r="I48" s="93" t="s">
        <v>508</v>
      </c>
      <c r="J48" s="93"/>
      <c r="K48" s="93" t="s">
        <v>510</v>
      </c>
      <c r="L48" s="98" t="s">
        <v>427</v>
      </c>
      <c r="M48" s="93"/>
      <c r="N48" s="98"/>
      <c r="O48" s="98"/>
      <c r="P48" s="98"/>
      <c r="Q48" s="93"/>
      <c r="R48" s="93"/>
      <c r="S48" s="93"/>
      <c r="T48" s="93"/>
      <c r="U48" s="93"/>
      <c r="V48" s="93" t="str">
        <f ca="1">CONCATENATE("08",RANDBETWEEN(111111111111111000,999999999999999000),"")</f>
        <v>08984612602062865000</v>
      </c>
      <c r="W48" s="132"/>
      <c r="X48" s="93"/>
      <c r="Y48" s="93"/>
      <c r="Z48" s="93"/>
      <c r="AA48" s="93"/>
      <c r="AB48" s="110"/>
    </row>
    <row r="49" spans="1:28" s="41" customFormat="1" x14ac:dyDescent="0.3">
      <c r="A49" s="93" t="s">
        <v>481</v>
      </c>
      <c r="B49" s="93" t="s">
        <v>481</v>
      </c>
      <c r="C49" s="97" t="s">
        <v>521</v>
      </c>
      <c r="D49" s="93"/>
      <c r="E49" s="98" t="s">
        <v>578</v>
      </c>
      <c r="F49" s="93" t="str">
        <f t="shared" si="0"/>
        <v>PSE&amp;G</v>
      </c>
      <c r="G49" s="93" t="s">
        <v>8</v>
      </c>
      <c r="H49" s="93" t="s">
        <v>14</v>
      </c>
      <c r="I49" s="93" t="s">
        <v>508</v>
      </c>
      <c r="J49" s="93"/>
      <c r="K49" s="93" t="s">
        <v>510</v>
      </c>
      <c r="L49" s="98" t="s">
        <v>427</v>
      </c>
      <c r="M49" s="93"/>
      <c r="N49" s="98"/>
      <c r="O49" s="98"/>
      <c r="P49" s="98"/>
      <c r="Q49" s="93"/>
      <c r="R49" s="93"/>
      <c r="S49" s="93"/>
      <c r="T49" s="93"/>
      <c r="U49" s="93"/>
      <c r="V49" s="93" t="str">
        <f ca="1">CONCATENATE("PE",RANDBETWEEN(111111111111111000,999999999999999000),"")</f>
        <v>PE552697786190700000</v>
      </c>
      <c r="W49" s="132"/>
      <c r="X49" s="93"/>
      <c r="Y49" s="93"/>
      <c r="Z49" s="93"/>
      <c r="AA49" s="93"/>
      <c r="AB49" s="110"/>
    </row>
    <row r="50" spans="1:28" s="41" customFormat="1" x14ac:dyDescent="0.3">
      <c r="A50" s="93" t="s">
        <v>481</v>
      </c>
      <c r="B50" s="93" t="s">
        <v>481</v>
      </c>
      <c r="C50" s="97" t="s">
        <v>521</v>
      </c>
      <c r="D50" s="93"/>
      <c r="E50" s="98" t="s">
        <v>579</v>
      </c>
      <c r="F50" s="93" t="str">
        <f t="shared" si="0"/>
        <v>Rockland Electric Company (O&amp;R)</v>
      </c>
      <c r="G50" s="93" t="s">
        <v>8</v>
      </c>
      <c r="H50" s="93" t="s">
        <v>15</v>
      </c>
      <c r="I50" s="93" t="s">
        <v>508</v>
      </c>
      <c r="J50" s="93"/>
      <c r="K50" s="93" t="s">
        <v>510</v>
      </c>
      <c r="L50" s="98" t="s">
        <v>427</v>
      </c>
      <c r="M50" s="93"/>
      <c r="N50" s="98"/>
      <c r="O50" s="98"/>
      <c r="P50" s="98"/>
      <c r="Q50" s="93"/>
      <c r="R50" s="93"/>
      <c r="S50" s="93"/>
      <c r="T50" s="93"/>
      <c r="U50" s="93"/>
      <c r="V50" s="106">
        <f ca="1">RANDBETWEEN(2000000000,5999999999)</f>
        <v>5409409809</v>
      </c>
      <c r="W50" s="132"/>
      <c r="X50" s="93"/>
      <c r="Y50" s="93"/>
      <c r="Z50" s="93"/>
      <c r="AA50" s="93"/>
      <c r="AB50" s="110"/>
    </row>
    <row r="51" spans="1:28" s="41" customFormat="1" x14ac:dyDescent="0.3">
      <c r="A51" s="93" t="s">
        <v>481</v>
      </c>
      <c r="B51" s="93" t="s">
        <v>481</v>
      </c>
      <c r="C51" s="97" t="s">
        <v>521</v>
      </c>
      <c r="D51" s="93"/>
      <c r="E51" s="98" t="s">
        <v>580</v>
      </c>
      <c r="F51" s="93" t="str">
        <f t="shared" si="0"/>
        <v>Atlantic City Electric</v>
      </c>
      <c r="G51" s="93" t="s">
        <v>8</v>
      </c>
      <c r="H51" s="93" t="s">
        <v>7</v>
      </c>
      <c r="I51" s="93" t="s">
        <v>508</v>
      </c>
      <c r="J51" s="93"/>
      <c r="K51" s="93" t="s">
        <v>510</v>
      </c>
      <c r="L51" s="98" t="s">
        <v>427</v>
      </c>
      <c r="M51" s="93"/>
      <c r="N51" s="98"/>
      <c r="O51" s="98"/>
      <c r="P51" s="98"/>
      <c r="Q51" s="93"/>
      <c r="R51" s="93"/>
      <c r="S51" s="93"/>
      <c r="T51" s="93"/>
      <c r="U51" s="93"/>
      <c r="V51" s="111" t="str">
        <f ca="1">CONCATENATE("05",RANDBETWEEN(11111111111111100000,99999999999999900000),"")</f>
        <v>0585671275585454600000</v>
      </c>
      <c r="W51" s="133"/>
      <c r="X51" s="93"/>
      <c r="Y51" s="93"/>
      <c r="Z51" s="93"/>
      <c r="AA51" s="93"/>
      <c r="AB51" s="110"/>
    </row>
    <row r="52" spans="1:28" s="41" customFormat="1" x14ac:dyDescent="0.3">
      <c r="A52" s="93" t="s">
        <v>481</v>
      </c>
      <c r="B52" s="93" t="s">
        <v>481</v>
      </c>
      <c r="C52" s="97" t="s">
        <v>521</v>
      </c>
      <c r="D52" s="93"/>
      <c r="E52" s="98" t="s">
        <v>581</v>
      </c>
      <c r="F52" s="93" t="str">
        <f t="shared" si="0"/>
        <v>ComEd</v>
      </c>
      <c r="G52" s="93" t="s">
        <v>47</v>
      </c>
      <c r="H52" s="93" t="s">
        <v>46</v>
      </c>
      <c r="I52" s="93" t="s">
        <v>508</v>
      </c>
      <c r="J52" s="93"/>
      <c r="K52" s="93" t="s">
        <v>510</v>
      </c>
      <c r="L52" s="98" t="s">
        <v>429</v>
      </c>
      <c r="M52" s="93"/>
      <c r="N52" s="98"/>
      <c r="O52" s="98"/>
      <c r="P52" s="98"/>
      <c r="Q52" s="93"/>
      <c r="R52" s="93"/>
      <c r="S52" s="93"/>
      <c r="T52" s="93"/>
      <c r="U52" s="93"/>
      <c r="V52" s="101">
        <f ca="1">RANDBETWEEN(7800000000,7899999999)</f>
        <v>7828219463</v>
      </c>
      <c r="W52" s="132"/>
      <c r="X52" s="93"/>
      <c r="Y52" s="93"/>
      <c r="Z52" s="93"/>
      <c r="AA52" s="93"/>
      <c r="AB52" s="110"/>
    </row>
    <row r="53" spans="1:28" s="41" customFormat="1" x14ac:dyDescent="0.3">
      <c r="A53" s="93" t="s">
        <v>482</v>
      </c>
      <c r="B53" s="93" t="s">
        <v>481</v>
      </c>
      <c r="C53" s="97" t="s">
        <v>521</v>
      </c>
      <c r="D53" s="93" t="s">
        <v>522</v>
      </c>
      <c r="E53" s="98" t="s">
        <v>582</v>
      </c>
      <c r="F53" s="93" t="str">
        <f t="shared" si="0"/>
        <v>Duquesne Light Company</v>
      </c>
      <c r="G53" s="93" t="s">
        <v>60</v>
      </c>
      <c r="H53" s="97" t="s">
        <v>55</v>
      </c>
      <c r="I53" s="93" t="s">
        <v>508</v>
      </c>
      <c r="J53" s="93"/>
      <c r="K53" s="93" t="s">
        <v>510</v>
      </c>
      <c r="L53" s="98" t="s">
        <v>427</v>
      </c>
      <c r="M53" s="93"/>
      <c r="N53" s="93"/>
      <c r="O53" s="93"/>
      <c r="P53" s="93"/>
      <c r="Q53" s="93" t="s">
        <v>357</v>
      </c>
      <c r="R53" s="93"/>
      <c r="S53" s="93"/>
      <c r="T53" s="93"/>
      <c r="U53" s="93"/>
      <c r="V53" s="106">
        <f ca="1">RANDBETWEEN(2000000000000,5999999999999)</f>
        <v>3623642590232</v>
      </c>
      <c r="W53" s="132"/>
      <c r="X53" s="93"/>
      <c r="Y53" s="93"/>
      <c r="Z53" s="93"/>
      <c r="AA53" s="93"/>
      <c r="AB53" s="110"/>
    </row>
    <row r="54" spans="1:28" s="41" customFormat="1" x14ac:dyDescent="0.3">
      <c r="A54" s="93" t="s">
        <v>419</v>
      </c>
      <c r="B54" s="93" t="s">
        <v>505</v>
      </c>
      <c r="C54" s="93" t="s">
        <v>521</v>
      </c>
      <c r="D54" s="93"/>
      <c r="E54" s="98" t="s">
        <v>583</v>
      </c>
      <c r="F54" s="93" t="str">
        <f t="shared" si="0"/>
        <v>Pepco</v>
      </c>
      <c r="G54" s="93" t="s">
        <v>88</v>
      </c>
      <c r="H54" s="93" t="s">
        <v>52</v>
      </c>
      <c r="I54" s="93" t="s">
        <v>508</v>
      </c>
      <c r="J54" s="93"/>
      <c r="K54" s="93" t="s">
        <v>510</v>
      </c>
      <c r="L54" s="98" t="s">
        <v>1117</v>
      </c>
      <c r="M54" s="93"/>
      <c r="N54" s="98"/>
      <c r="O54" s="98"/>
      <c r="P54" s="98"/>
      <c r="Q54" s="93"/>
      <c r="R54" s="93"/>
      <c r="S54" s="93"/>
      <c r="T54" s="93"/>
      <c r="U54" s="93"/>
      <c r="V54" s="111" t="str">
        <f ca="1">CONCATENATE("05",RANDBETWEEN(11111111111111100000,99999999999999900000),"")</f>
        <v>0590455883027110600000</v>
      </c>
      <c r="W54" s="132"/>
      <c r="X54" s="93"/>
      <c r="Y54" s="93"/>
      <c r="Z54" s="93"/>
      <c r="AA54" s="93"/>
      <c r="AB54" s="110"/>
    </row>
    <row r="55" spans="1:28" s="41" customFormat="1" x14ac:dyDescent="0.3">
      <c r="A55" s="93" t="s">
        <v>419</v>
      </c>
      <c r="B55" s="93" t="s">
        <v>505</v>
      </c>
      <c r="C55" s="93" t="s">
        <v>521</v>
      </c>
      <c r="D55" s="93"/>
      <c r="E55" s="98" t="s">
        <v>584</v>
      </c>
      <c r="F55" s="93" t="str">
        <f t="shared" si="0"/>
        <v>ComEd</v>
      </c>
      <c r="G55" s="93" t="s">
        <v>47</v>
      </c>
      <c r="H55" s="93" t="s">
        <v>46</v>
      </c>
      <c r="I55" s="93" t="s">
        <v>508</v>
      </c>
      <c r="J55" s="93"/>
      <c r="K55" s="93" t="s">
        <v>510</v>
      </c>
      <c r="L55" s="98" t="s">
        <v>547</v>
      </c>
      <c r="M55" s="93"/>
      <c r="N55" s="98"/>
      <c r="O55" s="98"/>
      <c r="P55" s="98"/>
      <c r="Q55" s="93"/>
      <c r="R55" s="93"/>
      <c r="S55" s="93"/>
      <c r="T55" s="93"/>
      <c r="U55" s="93"/>
      <c r="V55" s="101">
        <f ca="1">RANDBETWEEN(7800000000,7899999999)</f>
        <v>7870256943</v>
      </c>
      <c r="W55" s="132"/>
      <c r="X55" s="93"/>
      <c r="Y55" s="93"/>
      <c r="Z55" s="93"/>
      <c r="AA55" s="93"/>
      <c r="AB55" s="110"/>
    </row>
    <row r="56" spans="1:28" s="41" customFormat="1" x14ac:dyDescent="0.3">
      <c r="A56" s="93" t="s">
        <v>419</v>
      </c>
      <c r="B56" s="93" t="s">
        <v>505</v>
      </c>
      <c r="C56" s="93" t="s">
        <v>521</v>
      </c>
      <c r="D56" s="93"/>
      <c r="E56" s="98" t="s">
        <v>585</v>
      </c>
      <c r="F56" s="93" t="str">
        <f t="shared" si="0"/>
        <v>BGE</v>
      </c>
      <c r="G56" s="93" t="s">
        <v>53</v>
      </c>
      <c r="H56" s="93" t="s">
        <v>50</v>
      </c>
      <c r="I56" s="93" t="s">
        <v>508</v>
      </c>
      <c r="J56" s="93"/>
      <c r="K56" s="93" t="s">
        <v>510</v>
      </c>
      <c r="L56" s="98" t="s">
        <v>180</v>
      </c>
      <c r="M56" s="93"/>
      <c r="N56" s="98"/>
      <c r="O56" s="98"/>
      <c r="P56" s="98"/>
      <c r="Q56" s="93"/>
      <c r="R56" s="93"/>
      <c r="S56" s="93"/>
      <c r="T56" s="93"/>
      <c r="U56" s="93"/>
      <c r="V56" s="106">
        <f ca="1">RANDBETWEEN(61711111111,61799999999)</f>
        <v>61796658745</v>
      </c>
      <c r="W56" s="132"/>
      <c r="X56" s="93"/>
      <c r="Y56" s="93"/>
      <c r="Z56" s="93"/>
      <c r="AA56" s="93"/>
      <c r="AB56" s="110"/>
    </row>
    <row r="57" spans="1:28" s="41" customFormat="1" x14ac:dyDescent="0.3">
      <c r="A57" s="93" t="s">
        <v>419</v>
      </c>
      <c r="B57" s="93" t="s">
        <v>505</v>
      </c>
      <c r="C57" s="93" t="s">
        <v>521</v>
      </c>
      <c r="D57" s="93"/>
      <c r="E57" s="98" t="s">
        <v>586</v>
      </c>
      <c r="F57" s="93" t="str">
        <f t="shared" si="0"/>
        <v>Pepco</v>
      </c>
      <c r="G57" s="93" t="s">
        <v>53</v>
      </c>
      <c r="H57" s="93" t="s">
        <v>52</v>
      </c>
      <c r="I57" s="93" t="s">
        <v>508</v>
      </c>
      <c r="J57" s="93"/>
      <c r="K57" s="93" t="s">
        <v>510</v>
      </c>
      <c r="L57" s="98" t="s">
        <v>1063</v>
      </c>
      <c r="M57" s="93"/>
      <c r="N57" s="98"/>
      <c r="O57" s="98"/>
      <c r="P57" s="98"/>
      <c r="Q57" s="93"/>
      <c r="R57" s="93"/>
      <c r="S57" s="93"/>
      <c r="T57" s="93"/>
      <c r="U57" s="93"/>
      <c r="V57" s="111" t="str">
        <f ca="1">CONCATENATE("05",RANDBETWEEN(11111111111111100000,99999999999999900000),"")</f>
        <v>0511543561583318200000</v>
      </c>
      <c r="W57" s="132"/>
      <c r="X57" s="93"/>
      <c r="Y57" s="93"/>
      <c r="Z57" s="93"/>
      <c r="AA57" s="93"/>
      <c r="AB57" s="110"/>
    </row>
    <row r="58" spans="1:28" s="159" customFormat="1" x14ac:dyDescent="0.3">
      <c r="A58" s="154" t="s">
        <v>419</v>
      </c>
      <c r="B58" s="154" t="s">
        <v>505</v>
      </c>
      <c r="C58" s="154" t="s">
        <v>521</v>
      </c>
      <c r="D58" s="154"/>
      <c r="E58" s="155" t="s">
        <v>587</v>
      </c>
      <c r="F58" s="154" t="str">
        <f t="shared" si="0"/>
        <v>National Grid</v>
      </c>
      <c r="G58" s="154" t="s">
        <v>42</v>
      </c>
      <c r="H58" s="154" t="s">
        <v>41</v>
      </c>
      <c r="I58" s="154" t="s">
        <v>508</v>
      </c>
      <c r="J58" s="154"/>
      <c r="K58" s="154" t="s">
        <v>510</v>
      </c>
      <c r="L58" s="155" t="s">
        <v>1073</v>
      </c>
      <c r="M58" s="154"/>
      <c r="N58" s="155"/>
      <c r="O58" s="155"/>
      <c r="P58" s="155"/>
      <c r="Q58" s="154"/>
      <c r="R58" s="154"/>
      <c r="S58" s="154"/>
      <c r="T58" s="154"/>
      <c r="U58" s="154"/>
      <c r="V58" s="156">
        <f ca="1">RANDBETWEEN(6171111111,6179999999)</f>
        <v>6179248434</v>
      </c>
      <c r="W58" s="157"/>
      <c r="X58" s="154"/>
      <c r="Y58" s="154"/>
      <c r="Z58" s="154"/>
      <c r="AA58" s="154"/>
      <c r="AB58" s="158"/>
    </row>
    <row r="59" spans="1:28" s="41" customFormat="1" x14ac:dyDescent="0.3">
      <c r="A59" s="93" t="s">
        <v>419</v>
      </c>
      <c r="B59" s="93" t="s">
        <v>505</v>
      </c>
      <c r="C59" s="93" t="s">
        <v>521</v>
      </c>
      <c r="D59" s="93"/>
      <c r="E59" s="98" t="s">
        <v>588</v>
      </c>
      <c r="F59" s="93" t="str">
        <f t="shared" si="0"/>
        <v>Eversource (Eastern Massachusetts)</v>
      </c>
      <c r="G59" s="93" t="s">
        <v>42</v>
      </c>
      <c r="H59" s="93" t="s">
        <v>549</v>
      </c>
      <c r="I59" s="93" t="s">
        <v>508</v>
      </c>
      <c r="J59" s="93"/>
      <c r="K59" s="93" t="s">
        <v>510</v>
      </c>
      <c r="L59" s="98" t="s">
        <v>1092</v>
      </c>
      <c r="M59" s="93"/>
      <c r="N59" s="98"/>
      <c r="O59" s="98"/>
      <c r="P59" s="98"/>
      <c r="Q59" s="93"/>
      <c r="R59" s="93"/>
      <c r="S59" s="93"/>
      <c r="T59" s="93"/>
      <c r="U59" s="93"/>
      <c r="V59" s="106">
        <f ca="1">RANDBETWEEN(61711111111,61799999999)</f>
        <v>61778705418</v>
      </c>
      <c r="W59" s="132"/>
      <c r="X59" s="93"/>
      <c r="Z59" s="93"/>
      <c r="AA59" s="93"/>
      <c r="AB59" s="110"/>
    </row>
    <row r="60" spans="1:28" s="41" customFormat="1" x14ac:dyDescent="0.3">
      <c r="A60" s="93" t="s">
        <v>419</v>
      </c>
      <c r="B60" s="93" t="s">
        <v>505</v>
      </c>
      <c r="C60" s="93" t="s">
        <v>521</v>
      </c>
      <c r="D60" s="93"/>
      <c r="E60" s="98" t="s">
        <v>589</v>
      </c>
      <c r="F60" s="93" t="str">
        <f t="shared" si="0"/>
        <v>Eversource (Western Massachusetts)</v>
      </c>
      <c r="G60" s="93" t="s">
        <v>42</v>
      </c>
      <c r="H60" s="93" t="s">
        <v>548</v>
      </c>
      <c r="I60" s="93" t="s">
        <v>508</v>
      </c>
      <c r="J60" s="93"/>
      <c r="K60" s="93" t="s">
        <v>510</v>
      </c>
      <c r="L60" s="98" t="s">
        <v>1076</v>
      </c>
      <c r="M60" s="93"/>
      <c r="N60" s="98"/>
      <c r="O60" s="98"/>
      <c r="P60" s="98"/>
      <c r="Q60" s="93"/>
      <c r="R60" s="93"/>
      <c r="S60" s="93"/>
      <c r="T60" s="93"/>
      <c r="U60" s="93"/>
      <c r="V60" s="106">
        <f ca="1">RANDBETWEEN(617111111,617999999)</f>
        <v>617357102</v>
      </c>
      <c r="W60" s="132"/>
      <c r="X60" s="93"/>
      <c r="Y60" s="106">
        <v>54447361058</v>
      </c>
      <c r="Z60" s="93"/>
      <c r="AA60" s="93"/>
      <c r="AB60" s="110"/>
    </row>
    <row r="61" spans="1:28" s="41" customFormat="1" x14ac:dyDescent="0.3">
      <c r="A61" s="93" t="s">
        <v>419</v>
      </c>
      <c r="B61" s="93" t="s">
        <v>505</v>
      </c>
      <c r="C61" s="93" t="s">
        <v>521</v>
      </c>
      <c r="D61" s="93"/>
      <c r="E61" s="98" t="s">
        <v>590</v>
      </c>
      <c r="F61" s="93" t="str">
        <f t="shared" si="0"/>
        <v>Atlantic City Electric</v>
      </c>
      <c r="G61" s="93" t="s">
        <v>8</v>
      </c>
      <c r="H61" s="93" t="s">
        <v>7</v>
      </c>
      <c r="I61" s="93" t="s">
        <v>508</v>
      </c>
      <c r="J61" s="93"/>
      <c r="K61" s="93" t="s">
        <v>510</v>
      </c>
      <c r="L61" s="98" t="s">
        <v>180</v>
      </c>
      <c r="M61" s="93"/>
      <c r="N61" s="98"/>
      <c r="O61" s="98"/>
      <c r="P61" s="98"/>
      <c r="Q61" s="93"/>
      <c r="R61" s="93"/>
      <c r="S61" s="93"/>
      <c r="T61" s="93"/>
      <c r="U61" s="93"/>
      <c r="V61" s="111" t="str">
        <f ca="1">CONCATENATE("05",RANDBETWEEN(11111111111111100000,99999999999999900000),"")</f>
        <v>0595360163248228500000</v>
      </c>
      <c r="W61" s="132"/>
      <c r="X61" s="93"/>
      <c r="Y61" s="93"/>
      <c r="Z61" s="93"/>
      <c r="AA61" s="93"/>
      <c r="AB61" s="110"/>
    </row>
    <row r="62" spans="1:28" s="41" customFormat="1" x14ac:dyDescent="0.3">
      <c r="A62" s="93" t="s">
        <v>419</v>
      </c>
      <c r="B62" s="93" t="s">
        <v>505</v>
      </c>
      <c r="C62" s="93" t="s">
        <v>521</v>
      </c>
      <c r="D62" s="93"/>
      <c r="E62" s="98" t="s">
        <v>592</v>
      </c>
      <c r="F62" s="93" t="str">
        <f t="shared" ref="F62:F80" si="1">H62</f>
        <v>Jersey Central Power &amp; Light (JCP&amp;L)</v>
      </c>
      <c r="G62" s="93" t="s">
        <v>8</v>
      </c>
      <c r="H62" s="93" t="s">
        <v>13</v>
      </c>
      <c r="I62" s="93" t="s">
        <v>508</v>
      </c>
      <c r="J62" s="93"/>
      <c r="K62" s="93" t="s">
        <v>510</v>
      </c>
      <c r="L62" s="98" t="s">
        <v>1087</v>
      </c>
      <c r="M62" s="93"/>
      <c r="N62" s="98"/>
      <c r="O62" s="98"/>
      <c r="P62" s="98"/>
      <c r="Q62" s="93"/>
      <c r="R62" s="93"/>
      <c r="S62" s="93"/>
      <c r="T62" s="93"/>
      <c r="U62" s="93"/>
      <c r="V62" s="111" t="str">
        <f ca="1">CONCATENATE("08",RANDBETWEEN(111111111111111000,999999999999999000),"")</f>
        <v>08582751060380171000</v>
      </c>
      <c r="W62" s="132"/>
      <c r="X62" s="93"/>
      <c r="Y62" s="93"/>
      <c r="Z62" s="93"/>
      <c r="AA62" s="93"/>
      <c r="AB62" s="110"/>
    </row>
    <row r="63" spans="1:28" s="41" customFormat="1" x14ac:dyDescent="0.3">
      <c r="A63" s="93" t="s">
        <v>419</v>
      </c>
      <c r="B63" s="93" t="s">
        <v>505</v>
      </c>
      <c r="C63" s="93" t="s">
        <v>521</v>
      </c>
      <c r="D63" s="93"/>
      <c r="E63" s="98" t="s">
        <v>593</v>
      </c>
      <c r="F63" s="93" t="str">
        <f t="shared" si="1"/>
        <v>PSE&amp;G</v>
      </c>
      <c r="G63" s="93" t="s">
        <v>8</v>
      </c>
      <c r="H63" s="93" t="s">
        <v>14</v>
      </c>
      <c r="I63" s="93" t="s">
        <v>508</v>
      </c>
      <c r="J63" s="93"/>
      <c r="K63" s="93" t="s">
        <v>510</v>
      </c>
      <c r="L63" s="98" t="s">
        <v>1070</v>
      </c>
      <c r="M63" s="93"/>
      <c r="N63" s="98"/>
      <c r="O63" s="98"/>
      <c r="P63" s="98"/>
      <c r="Q63" s="93"/>
      <c r="R63" s="93"/>
      <c r="S63" s="93"/>
      <c r="T63" s="93"/>
      <c r="U63" s="93"/>
      <c r="V63" s="111" t="str">
        <f ca="1">CONCATENATE("PE",RANDBETWEEN(111111111111111000,999999999999999000),"")</f>
        <v>PE403695007145131000</v>
      </c>
      <c r="W63" s="132"/>
      <c r="X63" s="93"/>
      <c r="Y63" s="93"/>
      <c r="Z63" s="93"/>
      <c r="AA63" s="93"/>
      <c r="AB63" s="110"/>
    </row>
    <row r="64" spans="1:28" s="41" customFormat="1" x14ac:dyDescent="0.3">
      <c r="A64" s="93" t="s">
        <v>419</v>
      </c>
      <c r="B64" s="93" t="s">
        <v>505</v>
      </c>
      <c r="C64" s="93" t="s">
        <v>521</v>
      </c>
      <c r="D64" s="93"/>
      <c r="E64" s="98" t="s">
        <v>594</v>
      </c>
      <c r="F64" s="93" t="str">
        <f t="shared" si="1"/>
        <v>Rockland Electric Company (O&amp;R)</v>
      </c>
      <c r="G64" s="93" t="s">
        <v>8</v>
      </c>
      <c r="H64" s="93" t="s">
        <v>15</v>
      </c>
      <c r="I64" s="93" t="s">
        <v>508</v>
      </c>
      <c r="J64" s="93"/>
      <c r="K64" s="93" t="s">
        <v>510</v>
      </c>
      <c r="L64" s="98" t="s">
        <v>1118</v>
      </c>
      <c r="M64" s="93"/>
      <c r="N64" s="98"/>
      <c r="O64" s="98"/>
      <c r="P64" s="98"/>
      <c r="Q64" s="93"/>
      <c r="R64" s="93"/>
      <c r="S64" s="93"/>
      <c r="T64" s="93"/>
      <c r="U64" s="93"/>
      <c r="V64" s="101">
        <f ca="1">RANDBETWEEN(7800000000,7899999999)</f>
        <v>7812047732</v>
      </c>
      <c r="W64" s="132"/>
      <c r="X64" s="93"/>
      <c r="Y64" s="93"/>
      <c r="Z64" s="93"/>
      <c r="AA64" s="93"/>
      <c r="AB64" s="110"/>
    </row>
    <row r="65" spans="1:28" s="41" customFormat="1" x14ac:dyDescent="0.3">
      <c r="A65" s="93" t="s">
        <v>419</v>
      </c>
      <c r="B65" s="93" t="s">
        <v>505</v>
      </c>
      <c r="C65" s="93" t="s">
        <v>521</v>
      </c>
      <c r="D65" s="93"/>
      <c r="E65" s="98" t="s">
        <v>595</v>
      </c>
      <c r="F65" s="93" t="str">
        <f t="shared" si="1"/>
        <v>Duquesne Light Company</v>
      </c>
      <c r="G65" s="93" t="s">
        <v>60</v>
      </c>
      <c r="H65" s="97" t="s">
        <v>55</v>
      </c>
      <c r="I65" s="93" t="s">
        <v>508</v>
      </c>
      <c r="J65" s="93"/>
      <c r="K65" s="93" t="s">
        <v>510</v>
      </c>
      <c r="L65" s="98" t="s">
        <v>1092</v>
      </c>
      <c r="M65" s="93"/>
      <c r="N65" s="98"/>
      <c r="O65" s="98"/>
      <c r="P65" s="98"/>
      <c r="Q65" s="93"/>
      <c r="R65" s="93"/>
      <c r="S65" s="93"/>
      <c r="T65" s="93"/>
      <c r="U65" s="93"/>
      <c r="V65" s="106">
        <f ca="1">RANDBETWEEN(2000000000000,5999999999999)</f>
        <v>3604073241281</v>
      </c>
      <c r="W65" s="132"/>
      <c r="X65" s="93"/>
      <c r="Y65" s="93"/>
      <c r="Z65" s="93"/>
      <c r="AA65" s="93"/>
      <c r="AB65" s="110"/>
    </row>
    <row r="66" spans="1:28" s="41" customFormat="1" x14ac:dyDescent="0.3">
      <c r="A66" s="93" t="s">
        <v>419</v>
      </c>
      <c r="B66" s="93" t="s">
        <v>505</v>
      </c>
      <c r="C66" s="93" t="s">
        <v>521</v>
      </c>
      <c r="D66" s="93"/>
      <c r="E66" s="98" t="s">
        <v>596</v>
      </c>
      <c r="F66" s="93" t="str">
        <f t="shared" si="1"/>
        <v>Met-Ed</v>
      </c>
      <c r="G66" s="93" t="s">
        <v>60</v>
      </c>
      <c r="H66" s="97" t="s">
        <v>56</v>
      </c>
      <c r="I66" s="93" t="s">
        <v>508</v>
      </c>
      <c r="J66" s="93"/>
      <c r="K66" s="93" t="s">
        <v>510</v>
      </c>
      <c r="L66" s="98" t="s">
        <v>1119</v>
      </c>
      <c r="M66" s="93"/>
      <c r="N66" s="98"/>
      <c r="O66" s="98"/>
      <c r="P66" s="98"/>
      <c r="Q66" s="93"/>
      <c r="R66" s="93"/>
      <c r="S66" s="93"/>
      <c r="T66" s="93"/>
      <c r="U66" s="93"/>
      <c r="V66" s="111" t="str">
        <f ca="1">CONCATENATE("08",RANDBETWEEN(111111111111111000,999999999999999000),"")</f>
        <v>08146428469481531000</v>
      </c>
      <c r="W66" s="132"/>
      <c r="X66" s="93"/>
      <c r="Y66" s="93"/>
      <c r="Z66" s="93"/>
      <c r="AA66" s="93"/>
      <c r="AB66" s="110"/>
    </row>
    <row r="67" spans="1:28" s="41" customFormat="1" x14ac:dyDescent="0.3">
      <c r="A67" s="93" t="s">
        <v>419</v>
      </c>
      <c r="B67" s="93" t="s">
        <v>505</v>
      </c>
      <c r="C67" s="93" t="s">
        <v>521</v>
      </c>
      <c r="D67" s="93"/>
      <c r="E67" s="98" t="s">
        <v>597</v>
      </c>
      <c r="F67" s="93" t="str">
        <f t="shared" si="1"/>
        <v>PECO</v>
      </c>
      <c r="G67" s="93" t="s">
        <v>60</v>
      </c>
      <c r="H67" s="97" t="s">
        <v>57</v>
      </c>
      <c r="I67" s="93" t="s">
        <v>508</v>
      </c>
      <c r="J67" s="93"/>
      <c r="K67" s="93" t="s">
        <v>510</v>
      </c>
      <c r="L67" s="98" t="s">
        <v>1117</v>
      </c>
      <c r="M67" s="93"/>
      <c r="N67" s="98"/>
      <c r="O67" s="98"/>
      <c r="P67" s="98"/>
      <c r="Q67" s="93"/>
      <c r="R67" s="93"/>
      <c r="S67" s="93"/>
      <c r="T67" s="93"/>
      <c r="U67" s="93"/>
      <c r="V67" s="106">
        <f ca="1">RANDBETWEEN(6000000000,9999999999)</f>
        <v>9747776465</v>
      </c>
      <c r="W67" s="132"/>
      <c r="X67" s="93"/>
      <c r="Y67" s="93"/>
      <c r="Z67" s="93"/>
      <c r="AA67" s="93"/>
      <c r="AB67" s="110"/>
    </row>
    <row r="68" spans="1:28" s="41" customFormat="1" x14ac:dyDescent="0.3">
      <c r="A68" s="93" t="s">
        <v>419</v>
      </c>
      <c r="B68" s="93" t="s">
        <v>505</v>
      </c>
      <c r="C68" s="93" t="s">
        <v>521</v>
      </c>
      <c r="D68" s="93"/>
      <c r="E68" s="98" t="s">
        <v>598</v>
      </c>
      <c r="F68" s="93" t="str">
        <f t="shared" si="1"/>
        <v>Penelec</v>
      </c>
      <c r="G68" s="93" t="s">
        <v>60</v>
      </c>
      <c r="H68" s="97" t="s">
        <v>58</v>
      </c>
      <c r="I68" s="93" t="s">
        <v>508</v>
      </c>
      <c r="J68" s="93"/>
      <c r="K68" s="93" t="s">
        <v>510</v>
      </c>
      <c r="L68" s="98" t="s">
        <v>180</v>
      </c>
      <c r="M68" s="93"/>
      <c r="N68" s="98"/>
      <c r="O68" s="98"/>
      <c r="P68" s="98"/>
      <c r="Q68" s="93"/>
      <c r="R68" s="93"/>
      <c r="S68" s="93"/>
      <c r="T68" s="93"/>
      <c r="U68" s="93"/>
      <c r="V68" s="111" t="str">
        <f ca="1">CONCATENATE("08",RANDBETWEEN(111111111111100000,999999999999900000),"")</f>
        <v>08236631484517865000</v>
      </c>
      <c r="W68" s="132"/>
      <c r="X68" s="93"/>
      <c r="Y68" s="93"/>
      <c r="Z68" s="93"/>
      <c r="AA68" s="93"/>
      <c r="AB68" s="110"/>
    </row>
    <row r="69" spans="1:28" s="41" customFormat="1" x14ac:dyDescent="0.3">
      <c r="A69" s="93" t="s">
        <v>419</v>
      </c>
      <c r="B69" s="93" t="s">
        <v>505</v>
      </c>
      <c r="C69" s="93" t="s">
        <v>521</v>
      </c>
      <c r="D69" s="93"/>
      <c r="E69" s="98" t="s">
        <v>599</v>
      </c>
      <c r="F69" s="93" t="str">
        <f t="shared" si="1"/>
        <v>PPL Electric Utilities</v>
      </c>
      <c r="G69" s="93" t="s">
        <v>60</v>
      </c>
      <c r="H69" s="97" t="s">
        <v>59</v>
      </c>
      <c r="I69" s="93" t="s">
        <v>508</v>
      </c>
      <c r="J69" s="93"/>
      <c r="K69" s="93" t="s">
        <v>510</v>
      </c>
      <c r="L69" s="98" t="s">
        <v>547</v>
      </c>
      <c r="M69" s="93"/>
      <c r="N69" s="98"/>
      <c r="O69" s="98"/>
      <c r="P69" s="98"/>
      <c r="Q69" s="93"/>
      <c r="R69" s="93"/>
      <c r="S69" s="93"/>
      <c r="T69" s="93"/>
      <c r="U69" s="93"/>
      <c r="V69" s="106">
        <f ca="1">RANDBETWEEN(6000000000,9999999999)</f>
        <v>7213897655</v>
      </c>
      <c r="W69" s="132"/>
      <c r="X69" s="93"/>
      <c r="Y69" s="93"/>
      <c r="Z69" s="93"/>
      <c r="AA69" s="93"/>
      <c r="AB69" s="110"/>
    </row>
    <row r="70" spans="1:28" s="41" customFormat="1" x14ac:dyDescent="0.3">
      <c r="A70" s="93" t="s">
        <v>419</v>
      </c>
      <c r="B70" s="93" t="s">
        <v>505</v>
      </c>
      <c r="C70" s="93" t="s">
        <v>521</v>
      </c>
      <c r="D70" s="93"/>
      <c r="E70" s="98" t="s">
        <v>600</v>
      </c>
      <c r="F70" s="93" t="str">
        <f t="shared" si="1"/>
        <v>West Penn Power</v>
      </c>
      <c r="G70" s="93" t="s">
        <v>60</v>
      </c>
      <c r="H70" s="97" t="s">
        <v>89</v>
      </c>
      <c r="I70" s="93" t="s">
        <v>508</v>
      </c>
      <c r="J70" s="93"/>
      <c r="K70" s="93" t="s">
        <v>510</v>
      </c>
      <c r="L70" s="98" t="s">
        <v>1067</v>
      </c>
      <c r="M70" s="93"/>
      <c r="N70" s="98"/>
      <c r="O70" s="98"/>
      <c r="P70" s="98"/>
      <c r="Q70" s="93"/>
      <c r="R70" s="93"/>
      <c r="S70" s="93"/>
      <c r="T70" s="93"/>
      <c r="U70" s="93"/>
      <c r="V70" s="111" t="str">
        <f ca="1">CONCATENATE("08",RANDBETWEEN(111111111111111000,999999999999999000),"")</f>
        <v>08239553305360922000</v>
      </c>
      <c r="W70" s="132"/>
      <c r="X70" s="93"/>
      <c r="Y70" s="93"/>
      <c r="Z70" s="93"/>
      <c r="AA70" s="93"/>
      <c r="AB70" s="110"/>
    </row>
    <row r="71" spans="1:28" s="41" customFormat="1" x14ac:dyDescent="0.3">
      <c r="A71" s="93" t="s">
        <v>419</v>
      </c>
      <c r="B71" s="93" t="s">
        <v>505</v>
      </c>
      <c r="C71" s="93" t="s">
        <v>521</v>
      </c>
      <c r="D71" s="93"/>
      <c r="E71" s="98" t="s">
        <v>601</v>
      </c>
      <c r="F71" s="93" t="str">
        <f t="shared" si="1"/>
        <v>Potomac Edison</v>
      </c>
      <c r="G71" s="93" t="s">
        <v>53</v>
      </c>
      <c r="H71" s="93" t="s">
        <v>251</v>
      </c>
      <c r="I71" s="93" t="s">
        <v>508</v>
      </c>
      <c r="J71" s="93"/>
      <c r="K71" s="93" t="s">
        <v>510</v>
      </c>
      <c r="L71" s="98" t="s">
        <v>180</v>
      </c>
      <c r="M71" s="93"/>
      <c r="N71" s="98"/>
      <c r="O71" s="98"/>
      <c r="P71" s="98"/>
      <c r="Q71" s="93"/>
      <c r="R71" s="93"/>
      <c r="S71" s="93"/>
      <c r="T71" s="93"/>
      <c r="U71" s="93"/>
      <c r="V71" s="111" t="str">
        <f ca="1">CONCATENATE("08",RANDBETWEEN(111111111111100000,999999999999900000),"")</f>
        <v>08282615467898284000</v>
      </c>
      <c r="W71" s="132"/>
      <c r="X71" s="93"/>
      <c r="Y71" s="93"/>
      <c r="Z71" s="93"/>
      <c r="AA71" s="93"/>
      <c r="AB71" s="110"/>
    </row>
    <row r="72" spans="1:28" s="41" customFormat="1" x14ac:dyDescent="0.3">
      <c r="A72" s="93" t="s">
        <v>483</v>
      </c>
      <c r="B72" s="93" t="s">
        <v>505</v>
      </c>
      <c r="C72" s="93" t="s">
        <v>522</v>
      </c>
      <c r="D72" s="93"/>
      <c r="E72" s="98" t="s">
        <v>602</v>
      </c>
      <c r="F72" s="93" t="str">
        <f t="shared" si="1"/>
        <v>Nicor Gas</v>
      </c>
      <c r="G72" s="93" t="s">
        <v>47</v>
      </c>
      <c r="H72" s="109" t="s">
        <v>106</v>
      </c>
      <c r="I72" s="93" t="s">
        <v>508</v>
      </c>
      <c r="J72" s="93" t="s">
        <v>527</v>
      </c>
      <c r="K72" s="93" t="s">
        <v>510</v>
      </c>
      <c r="L72" s="98" t="s">
        <v>551</v>
      </c>
      <c r="M72" s="93"/>
      <c r="N72" s="93"/>
      <c r="O72" s="93"/>
      <c r="P72" s="93"/>
      <c r="Q72" s="93"/>
      <c r="R72" s="93"/>
      <c r="S72" s="93"/>
      <c r="T72" s="93"/>
      <c r="U72" s="93"/>
      <c r="V72" s="101">
        <f ca="1">RANDBETWEEN(7800000000,7899999999)</f>
        <v>7850279633</v>
      </c>
      <c r="W72" s="132"/>
      <c r="X72" s="93"/>
      <c r="Y72" s="101">
        <v>7814948024</v>
      </c>
      <c r="Z72" s="93"/>
      <c r="AA72" s="93"/>
      <c r="AB72" s="105"/>
    </row>
    <row r="73" spans="1:28" s="41" customFormat="1" x14ac:dyDescent="0.3">
      <c r="A73" s="93" t="s">
        <v>483</v>
      </c>
      <c r="B73" s="93" t="s">
        <v>505</v>
      </c>
      <c r="C73" s="93" t="s">
        <v>522</v>
      </c>
      <c r="D73" s="93"/>
      <c r="E73" s="98" t="s">
        <v>603</v>
      </c>
      <c r="F73" s="93" t="str">
        <f t="shared" si="1"/>
        <v>Peoples Gas</v>
      </c>
      <c r="G73" s="93" t="s">
        <v>47</v>
      </c>
      <c r="H73" s="109" t="s">
        <v>322</v>
      </c>
      <c r="I73" s="93" t="s">
        <v>508</v>
      </c>
      <c r="J73" s="93" t="s">
        <v>527</v>
      </c>
      <c r="K73" s="93" t="s">
        <v>510</v>
      </c>
      <c r="L73" s="98" t="s">
        <v>550</v>
      </c>
      <c r="M73" s="93"/>
      <c r="N73" s="98"/>
      <c r="O73" s="98"/>
      <c r="P73" s="98"/>
      <c r="Q73" s="93"/>
      <c r="R73" s="93"/>
      <c r="S73" s="93"/>
      <c r="T73" s="93"/>
      <c r="U73" s="93"/>
      <c r="V73" s="106">
        <f ca="1">RANDBETWEEN(7800000000666,7899999999666)</f>
        <v>7829206537752</v>
      </c>
      <c r="W73" s="132"/>
      <c r="X73" s="93"/>
      <c r="Y73" s="101">
        <v>7874614441</v>
      </c>
      <c r="Z73" s="93"/>
      <c r="AA73" s="93"/>
      <c r="AB73" s="105"/>
    </row>
    <row r="74" spans="1:28" s="41" customFormat="1" x14ac:dyDescent="0.3">
      <c r="A74" s="93" t="s">
        <v>483</v>
      </c>
      <c r="B74" s="93" t="s">
        <v>505</v>
      </c>
      <c r="C74" s="93" t="s">
        <v>522</v>
      </c>
      <c r="D74" s="93"/>
      <c r="E74" s="98" t="s">
        <v>604</v>
      </c>
      <c r="F74" s="93" t="str">
        <f t="shared" si="1"/>
        <v>BGE</v>
      </c>
      <c r="G74" s="93" t="s">
        <v>53</v>
      </c>
      <c r="H74" s="93" t="s">
        <v>50</v>
      </c>
      <c r="I74" s="93" t="s">
        <v>508</v>
      </c>
      <c r="J74" s="93" t="s">
        <v>526</v>
      </c>
      <c r="K74" s="93" t="s">
        <v>510</v>
      </c>
      <c r="L74" s="98" t="s">
        <v>180</v>
      </c>
      <c r="M74" s="93"/>
      <c r="N74" s="98"/>
      <c r="O74" s="98"/>
      <c r="P74" s="98"/>
      <c r="Q74" s="93"/>
      <c r="R74" s="93"/>
      <c r="S74" s="93"/>
      <c r="T74" s="93"/>
      <c r="U74" s="93"/>
      <c r="V74" s="106">
        <f ca="1">RANDBETWEEN(61711111111,61799999999)</f>
        <v>61759727663</v>
      </c>
      <c r="W74" s="132"/>
      <c r="X74" s="93"/>
      <c r="Y74" s="101">
        <v>7857251406</v>
      </c>
      <c r="Z74" s="93"/>
      <c r="AA74" s="93"/>
      <c r="AB74" s="105"/>
    </row>
    <row r="75" spans="1:28" s="41" customFormat="1" x14ac:dyDescent="0.3">
      <c r="A75" s="93" t="s">
        <v>483</v>
      </c>
      <c r="B75" s="93" t="s">
        <v>505</v>
      </c>
      <c r="C75" s="93" t="s">
        <v>522</v>
      </c>
      <c r="D75" s="93"/>
      <c r="E75" s="98" t="s">
        <v>605</v>
      </c>
      <c r="F75" s="93" t="str">
        <f t="shared" si="1"/>
        <v>UGI North</v>
      </c>
      <c r="G75" s="93" t="s">
        <v>60</v>
      </c>
      <c r="H75" s="93" t="s">
        <v>449</v>
      </c>
      <c r="I75" s="93" t="s">
        <v>508</v>
      </c>
      <c r="J75" s="93" t="s">
        <v>526</v>
      </c>
      <c r="K75" s="93" t="s">
        <v>510</v>
      </c>
      <c r="L75" s="98" t="s">
        <v>1077</v>
      </c>
      <c r="M75" s="109"/>
      <c r="N75" s="98"/>
      <c r="O75" s="98"/>
      <c r="P75" s="98"/>
      <c r="Q75" s="93"/>
      <c r="R75" s="93"/>
      <c r="S75" s="93"/>
      <c r="T75" s="93"/>
      <c r="U75" s="93"/>
      <c r="V75" s="106">
        <f ca="1">RANDBETWEEN(7800000000666,7899999999666)</f>
        <v>7800946744282</v>
      </c>
      <c r="W75" s="132"/>
      <c r="X75" s="93"/>
      <c r="Y75" s="101">
        <v>7860178911</v>
      </c>
      <c r="Z75" s="93"/>
      <c r="AA75" s="93"/>
      <c r="AB75" s="105"/>
    </row>
    <row r="76" spans="1:28" s="41" customFormat="1" x14ac:dyDescent="0.3">
      <c r="A76" s="93" t="s">
        <v>483</v>
      </c>
      <c r="B76" s="93" t="s">
        <v>505</v>
      </c>
      <c r="C76" s="93" t="s">
        <v>522</v>
      </c>
      <c r="D76" s="93"/>
      <c r="E76" s="98" t="s">
        <v>606</v>
      </c>
      <c r="F76" s="93" t="str">
        <f t="shared" si="1"/>
        <v>UGI Central</v>
      </c>
      <c r="G76" s="93" t="s">
        <v>60</v>
      </c>
      <c r="H76" s="93" t="s">
        <v>448</v>
      </c>
      <c r="I76" s="93" t="s">
        <v>508</v>
      </c>
      <c r="J76" s="93" t="s">
        <v>527</v>
      </c>
      <c r="K76" s="93" t="s">
        <v>510</v>
      </c>
      <c r="L76" s="98" t="s">
        <v>1079</v>
      </c>
      <c r="M76" s="109"/>
      <c r="N76" s="98"/>
      <c r="O76" s="98"/>
      <c r="P76" s="98"/>
      <c r="Q76" s="93"/>
      <c r="R76" s="93"/>
      <c r="S76" s="93"/>
      <c r="T76" s="93"/>
      <c r="U76" s="93"/>
      <c r="V76" s="111" t="str">
        <f ca="1">CONCATENATE(RANDBETWEEN(211111111111,299999999999),"")</f>
        <v>250266673078</v>
      </c>
      <c r="W76" s="132"/>
      <c r="X76" s="93"/>
      <c r="Y76" s="101">
        <v>7881071096</v>
      </c>
      <c r="Z76" s="93"/>
      <c r="AA76" s="93"/>
      <c r="AB76" s="110"/>
    </row>
    <row r="77" spans="1:28" s="41" customFormat="1" x14ac:dyDescent="0.3">
      <c r="A77" s="93" t="s">
        <v>483</v>
      </c>
      <c r="B77" s="93" t="s">
        <v>505</v>
      </c>
      <c r="C77" s="93" t="s">
        <v>522</v>
      </c>
      <c r="D77" s="93"/>
      <c r="E77" s="98" t="s">
        <v>607</v>
      </c>
      <c r="F77" s="93" t="str">
        <f t="shared" si="1"/>
        <v>Columbia Gas of Pennsylvania</v>
      </c>
      <c r="G77" s="93" t="s">
        <v>60</v>
      </c>
      <c r="H77" s="93" t="s">
        <v>430</v>
      </c>
      <c r="I77" s="93" t="s">
        <v>508</v>
      </c>
      <c r="J77" s="93" t="s">
        <v>527</v>
      </c>
      <c r="K77" s="93" t="s">
        <v>510</v>
      </c>
      <c r="L77" s="98" t="s">
        <v>1085</v>
      </c>
      <c r="M77" s="93"/>
      <c r="N77" s="98"/>
      <c r="O77" s="98"/>
      <c r="P77" s="98"/>
      <c r="Q77" s="93"/>
      <c r="R77" s="93"/>
      <c r="S77" s="93"/>
      <c r="T77" s="93"/>
      <c r="U77" s="93"/>
      <c r="V77" s="111" t="str">
        <f>CONCATENATE("0",[1]Connecticut!$B$16)</f>
        <v>06025</v>
      </c>
      <c r="W77" s="132"/>
      <c r="X77" s="93"/>
      <c r="Y77" s="101">
        <v>7866587484</v>
      </c>
      <c r="Z77" s="93"/>
      <c r="AA77" s="93"/>
      <c r="AB77" s="105"/>
    </row>
    <row r="78" spans="1:28" s="41" customFormat="1" x14ac:dyDescent="0.3">
      <c r="A78" s="94" t="s">
        <v>483</v>
      </c>
      <c r="B78" s="94" t="s">
        <v>505</v>
      </c>
      <c r="C78" s="94" t="s">
        <v>522</v>
      </c>
      <c r="D78" s="94"/>
      <c r="E78" s="98" t="s">
        <v>608</v>
      </c>
      <c r="F78" s="94" t="str">
        <f t="shared" si="1"/>
        <v>PECO Gas</v>
      </c>
      <c r="G78" s="94" t="s">
        <v>60</v>
      </c>
      <c r="H78" s="94" t="s">
        <v>357</v>
      </c>
      <c r="I78" s="94" t="s">
        <v>508</v>
      </c>
      <c r="J78" s="94" t="s">
        <v>526</v>
      </c>
      <c r="K78" s="94" t="s">
        <v>510</v>
      </c>
      <c r="L78" s="94" t="s">
        <v>1086</v>
      </c>
      <c r="M78" s="94"/>
      <c r="N78" s="94"/>
      <c r="O78" s="94"/>
      <c r="P78" s="94"/>
      <c r="Q78" s="93"/>
      <c r="R78" s="93"/>
      <c r="S78" s="93"/>
      <c r="T78" s="93"/>
      <c r="U78" s="93"/>
      <c r="V78" s="101">
        <f ca="1">RANDBETWEEN(7800000000,7890999999)</f>
        <v>7803346228</v>
      </c>
      <c r="W78" s="132"/>
      <c r="X78" s="93"/>
      <c r="Y78" s="101">
        <v>7875935098</v>
      </c>
      <c r="Z78" s="93"/>
      <c r="AA78" s="93"/>
      <c r="AB78" s="105"/>
    </row>
    <row r="79" spans="1:28" s="41" customFormat="1" x14ac:dyDescent="0.3">
      <c r="A79" s="94" t="s">
        <v>483</v>
      </c>
      <c r="B79" s="94" t="s">
        <v>505</v>
      </c>
      <c r="C79" s="94" t="s">
        <v>522</v>
      </c>
      <c r="D79" s="94"/>
      <c r="E79" s="98" t="s">
        <v>609</v>
      </c>
      <c r="F79" s="94" t="str">
        <f t="shared" si="1"/>
        <v>National Fuel Gas Company (PA)</v>
      </c>
      <c r="G79" s="94" t="s">
        <v>60</v>
      </c>
      <c r="H79" s="94" t="s">
        <v>242</v>
      </c>
      <c r="I79" s="94" t="s">
        <v>508</v>
      </c>
      <c r="J79" s="94" t="s">
        <v>526</v>
      </c>
      <c r="K79" s="94" t="s">
        <v>510</v>
      </c>
      <c r="L79" s="94" t="s">
        <v>550</v>
      </c>
      <c r="M79" s="94"/>
      <c r="N79" s="94"/>
      <c r="O79" s="94"/>
      <c r="P79" s="94"/>
      <c r="Q79" s="93"/>
      <c r="R79" s="93"/>
      <c r="S79" s="93"/>
      <c r="T79" s="93"/>
      <c r="U79" s="93"/>
      <c r="V79" s="101">
        <f ca="1">RANDBETWEEN(780000000,789999999)</f>
        <v>781789327</v>
      </c>
      <c r="W79" s="132"/>
      <c r="X79" s="93"/>
      <c r="Y79" s="101">
        <v>7895735740</v>
      </c>
      <c r="Z79" s="93"/>
      <c r="AA79" s="93"/>
      <c r="AB79" s="105"/>
    </row>
    <row r="80" spans="1:28" s="41" customFormat="1" x14ac:dyDescent="0.3">
      <c r="A80" s="94" t="s">
        <v>483</v>
      </c>
      <c r="B80" s="94" t="s">
        <v>505</v>
      </c>
      <c r="C80" s="94" t="s">
        <v>522</v>
      </c>
      <c r="D80" s="94"/>
      <c r="E80" s="98" t="s">
        <v>610</v>
      </c>
      <c r="F80" s="94" t="str">
        <f t="shared" si="1"/>
        <v>Philadelphia Gas Works</v>
      </c>
      <c r="G80" s="94" t="s">
        <v>60</v>
      </c>
      <c r="H80" s="94" t="s">
        <v>243</v>
      </c>
      <c r="I80" s="94" t="s">
        <v>508</v>
      </c>
      <c r="J80" s="94" t="s">
        <v>526</v>
      </c>
      <c r="K80" s="94" t="s">
        <v>510</v>
      </c>
      <c r="L80" s="94" t="s">
        <v>180</v>
      </c>
      <c r="M80" s="94"/>
      <c r="N80" s="94"/>
      <c r="O80" s="94"/>
      <c r="P80" s="94"/>
      <c r="Q80" s="93"/>
      <c r="R80" s="93"/>
      <c r="S80" s="93"/>
      <c r="T80" s="93"/>
      <c r="U80" s="93"/>
      <c r="V80" s="101">
        <f ca="1">RANDBETWEEN(7800000000,7899999999)</f>
        <v>7840230849</v>
      </c>
      <c r="W80" s="132"/>
      <c r="X80" s="93"/>
      <c r="Y80" s="101">
        <v>7834561636</v>
      </c>
      <c r="Z80" s="93"/>
      <c r="AA80" s="93"/>
      <c r="AB80" s="105"/>
    </row>
    <row r="81" spans="1:28" s="41" customFormat="1" x14ac:dyDescent="0.3">
      <c r="A81" s="94" t="s">
        <v>484</v>
      </c>
      <c r="B81" s="94" t="s">
        <v>505</v>
      </c>
      <c r="C81" s="94" t="s">
        <v>521</v>
      </c>
      <c r="D81" s="94" t="s">
        <v>522</v>
      </c>
      <c r="E81" s="98" t="s">
        <v>611</v>
      </c>
      <c r="F81" s="94" t="str">
        <f>H81</f>
        <v>PECO</v>
      </c>
      <c r="G81" s="94" t="s">
        <v>60</v>
      </c>
      <c r="H81" s="94" t="s">
        <v>57</v>
      </c>
      <c r="I81" s="94" t="s">
        <v>508</v>
      </c>
      <c r="J81" s="94"/>
      <c r="K81" s="94" t="s">
        <v>510</v>
      </c>
      <c r="L81" s="94" t="s">
        <v>180</v>
      </c>
      <c r="M81" s="94"/>
      <c r="N81" s="94"/>
      <c r="O81" s="94"/>
      <c r="P81" s="94"/>
      <c r="Q81" s="93" t="s">
        <v>448</v>
      </c>
      <c r="R81" s="93" t="s">
        <v>551</v>
      </c>
      <c r="S81" s="93"/>
      <c r="T81" s="93"/>
      <c r="U81" s="93"/>
      <c r="V81" s="111" t="str">
        <f ca="1">CONCATENATE("08",RANDBETWEEN(111111111111100000,999999999999900000),"")</f>
        <v>08205849242504378000</v>
      </c>
      <c r="W81" s="132"/>
      <c r="X81" s="111" t="str">
        <f ca="1">CONCATENATE("08",RANDBETWEEN(111111111111100000,999999999999900000),"")</f>
        <v>08351250183886833000</v>
      </c>
      <c r="Y81" s="93"/>
      <c r="Z81" s="93"/>
      <c r="AA81" s="93"/>
      <c r="AB81" s="105"/>
    </row>
    <row r="82" spans="1:28" s="41" customFormat="1" x14ac:dyDescent="0.3">
      <c r="A82" s="94" t="str">
        <f>B82</f>
        <v>Energy_Plus</v>
      </c>
      <c r="B82" s="94" t="s">
        <v>506</v>
      </c>
      <c r="C82" s="94" t="s">
        <v>521</v>
      </c>
      <c r="D82" s="94"/>
      <c r="E82" s="98" t="s">
        <v>612</v>
      </c>
      <c r="F82" s="94" t="str">
        <f>H82</f>
        <v>Consolidated Edison</v>
      </c>
      <c r="G82" s="94" t="s">
        <v>33</v>
      </c>
      <c r="H82" s="94" t="s">
        <v>26</v>
      </c>
      <c r="I82" s="94" t="s">
        <v>508</v>
      </c>
      <c r="J82" s="94"/>
      <c r="K82" s="94" t="s">
        <v>510</v>
      </c>
      <c r="L82" s="94" t="s">
        <v>434</v>
      </c>
      <c r="M82" s="94" t="s">
        <v>190</v>
      </c>
      <c r="N82" s="94" t="s">
        <v>668</v>
      </c>
      <c r="O82" s="94" t="s">
        <v>424</v>
      </c>
      <c r="P82" s="94"/>
      <c r="Q82" s="93"/>
      <c r="R82" s="93"/>
      <c r="S82" s="93"/>
      <c r="T82" s="93"/>
      <c r="U82" s="93"/>
      <c r="V82" s="93" t="str">
        <f t="shared" ref="V82:V83" ca="1" si="2">IF(H82="NYSEG",CONCATENATE("N01",RANDBETWEEN(100000000000,999999999999)), (IF(H82="RG&amp;E",CONCATENATE("R01",RANDBETWEEN(100000000000,999999999999)),(IF(G82="New York", CONCATENATE("08",RANDBETWEEN(111111111111100000,999999999999900000)),CONCATENATE("08",RANDBETWEEN(111111111111110000,999999999999990000)))))))</f>
        <v>08496706911662100000</v>
      </c>
      <c r="W82" s="132"/>
      <c r="X82" s="93"/>
      <c r="Y82" s="93"/>
      <c r="Z82" s="93"/>
      <c r="AA82" s="93"/>
      <c r="AB82" s="105"/>
    </row>
    <row r="83" spans="1:28" s="41" customFormat="1" x14ac:dyDescent="0.3">
      <c r="A83" s="94" t="str">
        <f t="shared" ref="A83:A142" si="3">B83</f>
        <v>Energy_Plus</v>
      </c>
      <c r="B83" s="94" t="s">
        <v>506</v>
      </c>
      <c r="C83" s="94" t="s">
        <v>521</v>
      </c>
      <c r="D83" s="94"/>
      <c r="E83" s="98" t="s">
        <v>613</v>
      </c>
      <c r="F83" s="94" t="str">
        <f t="shared" ref="F83:F84" si="4">H83</f>
        <v>National Grid / Niagara Mohawk</v>
      </c>
      <c r="G83" s="94" t="s">
        <v>33</v>
      </c>
      <c r="H83" s="94" t="s">
        <v>27</v>
      </c>
      <c r="I83" s="94" t="s">
        <v>508</v>
      </c>
      <c r="J83" s="94" t="s">
        <v>190</v>
      </c>
      <c r="K83" s="94" t="s">
        <v>510</v>
      </c>
      <c r="L83" s="94" t="s">
        <v>434</v>
      </c>
      <c r="M83" s="94" t="s">
        <v>190</v>
      </c>
      <c r="N83" s="94" t="s">
        <v>670</v>
      </c>
      <c r="O83" s="94" t="s">
        <v>424</v>
      </c>
      <c r="P83" s="94"/>
      <c r="Q83" s="93"/>
      <c r="R83" s="93"/>
      <c r="S83" s="93"/>
      <c r="T83" s="93"/>
      <c r="U83" s="93"/>
      <c r="V83" s="93" t="str">
        <f t="shared" ca="1" si="2"/>
        <v>08255003694310220000</v>
      </c>
      <c r="W83" s="132"/>
      <c r="X83" s="93"/>
      <c r="Y83" s="93"/>
      <c r="Z83" s="93"/>
      <c r="AA83" s="93"/>
      <c r="AB83" s="105"/>
    </row>
    <row r="84" spans="1:28" s="41" customFormat="1" x14ac:dyDescent="0.3">
      <c r="A84" s="94" t="str">
        <f t="shared" si="3"/>
        <v>Energy_Plus</v>
      </c>
      <c r="B84" s="94" t="str">
        <f>Data!A49</f>
        <v>Energy_Plus</v>
      </c>
      <c r="C84" s="94" t="str">
        <f>Data!B49</f>
        <v>Electric</v>
      </c>
      <c r="D84" s="94"/>
      <c r="E84" s="98" t="s">
        <v>614</v>
      </c>
      <c r="F84" s="94" t="str">
        <f t="shared" si="4"/>
        <v>Central Hudson</v>
      </c>
      <c r="G84" s="94" t="s">
        <v>33</v>
      </c>
      <c r="H84" s="94" t="s">
        <v>25</v>
      </c>
      <c r="I84" s="94" t="s">
        <v>508</v>
      </c>
      <c r="J84" s="94"/>
      <c r="K84" s="94" t="s">
        <v>510</v>
      </c>
      <c r="L84" s="94" t="s">
        <v>434</v>
      </c>
      <c r="M84" s="94" t="s">
        <v>190</v>
      </c>
      <c r="N84" s="94" t="s">
        <v>795</v>
      </c>
      <c r="O84" s="94" t="s">
        <v>424</v>
      </c>
      <c r="P84" s="94"/>
      <c r="Q84" s="93"/>
      <c r="R84" s="93"/>
      <c r="S84" s="93"/>
      <c r="T84" s="93"/>
      <c r="U84" s="93"/>
      <c r="V84" s="93" t="str">
        <f t="shared" ref="V84:V103" ca="1" si="5">IF(H84="NYSEG",CONCATENATE("N01",RANDBETWEEN(100000000000,999999999999)), (IF(H84="RG&amp;E",CONCATENATE("R01",RANDBETWEEN(100000000000,999999999999)),(IF(OR(G84="New York", G84="Pennsylvania"), CONCATENATE("08",RANDBETWEEN(111111111111100000,999999999999900000)),CONCATENATE("08",RANDBETWEEN(111111111111110000,999999999999990000)))))))</f>
        <v>08134642830443276000</v>
      </c>
      <c r="W84" s="132"/>
      <c r="X84" s="93"/>
      <c r="Y84" s="93"/>
      <c r="Z84" s="93"/>
      <c r="AA84" s="93"/>
      <c r="AB84" s="105"/>
    </row>
    <row r="85" spans="1:28" s="41" customFormat="1" x14ac:dyDescent="0.3">
      <c r="A85" s="94" t="str">
        <f t="shared" si="3"/>
        <v>Energy_Plus</v>
      </c>
      <c r="B85" s="94" t="str">
        <f>Data!A50</f>
        <v>Energy_Plus</v>
      </c>
      <c r="C85" s="94" t="str">
        <f>Data!B50</f>
        <v>Electric</v>
      </c>
      <c r="D85" s="94"/>
      <c r="E85" s="98" t="s">
        <v>615</v>
      </c>
      <c r="F85" s="94" t="str">
        <f t="shared" ref="F85:F144" si="6">H85</f>
        <v>NYSEG</v>
      </c>
      <c r="G85" s="94" t="s">
        <v>33</v>
      </c>
      <c r="H85" s="94" t="s">
        <v>28</v>
      </c>
      <c r="I85" s="94" t="s">
        <v>508</v>
      </c>
      <c r="J85" s="94"/>
      <c r="K85" s="94" t="s">
        <v>510</v>
      </c>
      <c r="L85" s="94" t="s">
        <v>434</v>
      </c>
      <c r="M85" s="94" t="s">
        <v>190</v>
      </c>
      <c r="N85" s="94" t="s">
        <v>668</v>
      </c>
      <c r="O85" s="94" t="s">
        <v>424</v>
      </c>
      <c r="P85" s="94"/>
      <c r="Q85" s="93"/>
      <c r="R85" s="93"/>
      <c r="S85" s="93"/>
      <c r="T85" s="93"/>
      <c r="U85" s="93"/>
      <c r="V85" s="93" t="str">
        <f t="shared" ca="1" si="5"/>
        <v>N01167945484358</v>
      </c>
      <c r="W85" s="132"/>
      <c r="X85" s="93"/>
      <c r="Y85" s="93"/>
      <c r="Z85" s="93"/>
      <c r="AA85" s="93"/>
      <c r="AB85" s="105"/>
    </row>
    <row r="86" spans="1:28" s="41" customFormat="1" x14ac:dyDescent="0.3">
      <c r="A86" s="94" t="str">
        <f t="shared" si="3"/>
        <v>Energy_Plus</v>
      </c>
      <c r="B86" s="94" t="str">
        <f>Data!A51</f>
        <v>Energy_Plus</v>
      </c>
      <c r="C86" s="94" t="str">
        <f>Data!B51</f>
        <v>Electric</v>
      </c>
      <c r="D86" s="94"/>
      <c r="E86" s="98" t="s">
        <v>616</v>
      </c>
      <c r="F86" s="94" t="str">
        <f t="shared" si="6"/>
        <v>RG&amp;E</v>
      </c>
      <c r="G86" s="94" t="s">
        <v>33</v>
      </c>
      <c r="H86" s="94" t="s">
        <v>30</v>
      </c>
      <c r="I86" s="94" t="s">
        <v>508</v>
      </c>
      <c r="J86" s="94"/>
      <c r="K86" s="94" t="s">
        <v>510</v>
      </c>
      <c r="L86" s="94" t="s">
        <v>434</v>
      </c>
      <c r="M86" s="94" t="s">
        <v>190</v>
      </c>
      <c r="N86" s="94" t="s">
        <v>670</v>
      </c>
      <c r="O86" s="94" t="s">
        <v>424</v>
      </c>
      <c r="P86" s="94"/>
      <c r="Q86" s="93"/>
      <c r="R86" s="93"/>
      <c r="S86" s="93"/>
      <c r="T86" s="93"/>
      <c r="U86" s="93"/>
      <c r="V86" s="93" t="str">
        <f t="shared" ca="1" si="5"/>
        <v>R01896030348493</v>
      </c>
      <c r="W86" s="132"/>
      <c r="X86" s="93"/>
      <c r="Y86" s="93"/>
      <c r="Z86" s="93"/>
      <c r="AA86" s="93"/>
      <c r="AB86" s="105"/>
    </row>
    <row r="87" spans="1:28" s="41" customFormat="1" x14ac:dyDescent="0.3">
      <c r="A87" s="94" t="str">
        <f t="shared" si="3"/>
        <v>Energy_Plus</v>
      </c>
      <c r="B87" s="94" t="str">
        <f>Data!A52</f>
        <v>Energy_Plus</v>
      </c>
      <c r="C87" s="94" t="str">
        <f>Data!B52</f>
        <v>Electric</v>
      </c>
      <c r="D87" s="94"/>
      <c r="E87" s="98" t="s">
        <v>617</v>
      </c>
      <c r="F87" s="94" t="str">
        <f t="shared" si="6"/>
        <v>Orange &amp; Rockland</v>
      </c>
      <c r="G87" s="94" t="s">
        <v>33</v>
      </c>
      <c r="H87" s="94" t="s">
        <v>29</v>
      </c>
      <c r="I87" s="94" t="s">
        <v>508</v>
      </c>
      <c r="J87" s="94"/>
      <c r="K87" s="94" t="s">
        <v>510</v>
      </c>
      <c r="L87" s="94" t="s">
        <v>434</v>
      </c>
      <c r="M87" s="94" t="s">
        <v>190</v>
      </c>
      <c r="N87" s="94" t="s">
        <v>795</v>
      </c>
      <c r="O87" s="94" t="s">
        <v>424</v>
      </c>
      <c r="P87" s="94"/>
      <c r="Q87" s="93"/>
      <c r="R87" s="93"/>
      <c r="S87" s="93"/>
      <c r="T87" s="93"/>
      <c r="U87" s="93"/>
      <c r="V87" s="93" t="str">
        <f t="shared" ca="1" si="5"/>
        <v>08714690806541270000</v>
      </c>
      <c r="W87" s="132"/>
      <c r="X87" s="93"/>
      <c r="Y87" s="93"/>
      <c r="Z87" s="93"/>
      <c r="AA87" s="93"/>
      <c r="AB87" s="105"/>
    </row>
    <row r="88" spans="1:28" s="127" customFormat="1" x14ac:dyDescent="0.3">
      <c r="A88" s="129" t="str">
        <f t="shared" si="3"/>
        <v>Energy_Plus</v>
      </c>
      <c r="B88" s="129" t="str">
        <f>Data!A53</f>
        <v>Energy_Plus</v>
      </c>
      <c r="C88" s="129" t="str">
        <f>Data!B53</f>
        <v>Electric</v>
      </c>
      <c r="D88" s="129"/>
      <c r="E88" s="98" t="s">
        <v>618</v>
      </c>
      <c r="F88" s="129" t="str">
        <f t="shared" si="6"/>
        <v>Eversource Energy (CL&amp;P)</v>
      </c>
      <c r="G88" s="129" t="s">
        <v>620</v>
      </c>
      <c r="H88" s="129" t="s">
        <v>621</v>
      </c>
      <c r="I88" s="129" t="s">
        <v>508</v>
      </c>
      <c r="J88" s="136"/>
      <c r="K88" s="129" t="s">
        <v>510</v>
      </c>
      <c r="L88" s="128"/>
      <c r="M88" s="129"/>
      <c r="N88" s="128"/>
      <c r="O88" s="128"/>
      <c r="P88" s="128"/>
      <c r="Q88" s="129"/>
      <c r="R88" s="129"/>
      <c r="S88" s="129"/>
      <c r="T88" s="129"/>
      <c r="U88" s="129"/>
      <c r="V88" s="126" t="str">
        <f t="shared" ca="1" si="5"/>
        <v>08590184171018188000</v>
      </c>
      <c r="AB88" s="123"/>
    </row>
    <row r="89" spans="1:28" s="127" customFormat="1" x14ac:dyDescent="0.3">
      <c r="A89" s="129" t="str">
        <f t="shared" si="3"/>
        <v>Energy_Plus</v>
      </c>
      <c r="B89" s="129" t="str">
        <f>Data!A54</f>
        <v>Energy_Plus</v>
      </c>
      <c r="C89" s="129" t="str">
        <f>Data!B54</f>
        <v>Electric</v>
      </c>
      <c r="D89" s="129"/>
      <c r="E89" s="98" t="s">
        <v>619</v>
      </c>
      <c r="F89" s="129" t="str">
        <f t="shared" si="6"/>
        <v>The United Illuminating Company (UI)</v>
      </c>
      <c r="G89" s="129" t="s">
        <v>620</v>
      </c>
      <c r="H89" s="129" t="s">
        <v>622</v>
      </c>
      <c r="I89" s="129" t="s">
        <v>508</v>
      </c>
      <c r="J89" s="136"/>
      <c r="K89" s="129" t="s">
        <v>510</v>
      </c>
      <c r="L89" s="128"/>
      <c r="M89" s="129"/>
      <c r="N89" s="128"/>
      <c r="O89" s="128"/>
      <c r="P89" s="128"/>
      <c r="Q89" s="129"/>
      <c r="R89" s="129"/>
      <c r="S89" s="129"/>
      <c r="T89" s="129"/>
      <c r="U89" s="129"/>
      <c r="V89" s="126" t="str">
        <f t="shared" ca="1" si="5"/>
        <v>08701693271223073000</v>
      </c>
      <c r="AB89" s="123"/>
    </row>
    <row r="90" spans="1:28" s="41" customFormat="1" x14ac:dyDescent="0.3">
      <c r="A90" s="93" t="str">
        <f t="shared" si="3"/>
        <v>Energy_Plus</v>
      </c>
      <c r="B90" s="93" t="str">
        <f>Data!A55</f>
        <v>Energy_Plus</v>
      </c>
      <c r="C90" s="93" t="str">
        <f>Data!B55</f>
        <v>Electric</v>
      </c>
      <c r="D90" s="93"/>
      <c r="E90" s="98" t="s">
        <v>669</v>
      </c>
      <c r="F90" s="93" t="str">
        <f t="shared" si="6"/>
        <v>Duquesne Light Company</v>
      </c>
      <c r="G90" s="93" t="s">
        <v>60</v>
      </c>
      <c r="H90" s="93" t="s">
        <v>55</v>
      </c>
      <c r="I90" s="93" t="s">
        <v>508</v>
      </c>
      <c r="J90" s="105"/>
      <c r="K90" s="93" t="s">
        <v>510</v>
      </c>
      <c r="L90" s="98" t="s">
        <v>635</v>
      </c>
      <c r="M90" s="93" t="s">
        <v>1043</v>
      </c>
      <c r="N90" s="98" t="s">
        <v>182</v>
      </c>
      <c r="O90" s="98" t="s">
        <v>646</v>
      </c>
      <c r="Q90" s="93"/>
      <c r="R90" s="93"/>
      <c r="S90" s="93"/>
      <c r="T90" s="93"/>
      <c r="U90" s="93"/>
      <c r="V90" s="93" t="str">
        <f ca="1">IF(H90="NYSEG",CONCATENATE("N01",RANDBETWEEN(100000000000,999999999999)), (IF(H90="RG&amp;E",CONCATENATE("R01",RANDBETWEEN(100000000000,999999999999)),(IF(OR(G90="New York", G90="Pennsylvania"), CONCATENATE("08",RANDBETWEEN(111111111111100000,999999999999900000)),CONCATENATE("08",RANDBETWEEN(111111111111110000,999999999999990000)))))))</f>
        <v>08393865820585704000</v>
      </c>
      <c r="AB90" s="117"/>
    </row>
    <row r="91" spans="1:28" s="41" customFormat="1" x14ac:dyDescent="0.3">
      <c r="A91" s="93" t="str">
        <f t="shared" si="3"/>
        <v>Energy_Plus</v>
      </c>
      <c r="B91" s="93" t="str">
        <f>Data!A56</f>
        <v>Energy_Plus</v>
      </c>
      <c r="C91" s="93" t="str">
        <f>Data!B56</f>
        <v>Electric</v>
      </c>
      <c r="D91" s="93"/>
      <c r="E91" s="98" t="s">
        <v>671</v>
      </c>
      <c r="F91" s="93" t="str">
        <f t="shared" si="6"/>
        <v>Met-Ed</v>
      </c>
      <c r="G91" s="93" t="s">
        <v>60</v>
      </c>
      <c r="H91" s="93" t="s">
        <v>56</v>
      </c>
      <c r="I91" s="93" t="s">
        <v>508</v>
      </c>
      <c r="J91" s="105"/>
      <c r="K91" s="93" t="s">
        <v>510</v>
      </c>
      <c r="L91" s="98" t="s">
        <v>638</v>
      </c>
      <c r="M91" s="98" t="s">
        <v>1044</v>
      </c>
      <c r="N91" s="98" t="s">
        <v>182</v>
      </c>
      <c r="O91" s="98" t="s">
        <v>646</v>
      </c>
      <c r="P91" s="98"/>
      <c r="Q91" s="93"/>
      <c r="R91" s="93"/>
      <c r="S91" s="93"/>
      <c r="T91" s="93"/>
      <c r="U91" s="93"/>
      <c r="V91" s="93" t="str">
        <f t="shared" ca="1" si="5"/>
        <v>08842330447306172000</v>
      </c>
      <c r="AB91" s="117"/>
    </row>
    <row r="92" spans="1:28" s="41" customFormat="1" x14ac:dyDescent="0.3">
      <c r="A92" s="93" t="str">
        <f t="shared" si="3"/>
        <v>Energy_Plus</v>
      </c>
      <c r="B92" s="93" t="str">
        <f>Data!A57</f>
        <v>Energy_Plus</v>
      </c>
      <c r="C92" s="93" t="str">
        <f>Data!B57</f>
        <v>Electric</v>
      </c>
      <c r="D92" s="93"/>
      <c r="E92" s="98" t="s">
        <v>672</v>
      </c>
      <c r="F92" s="93" t="str">
        <f t="shared" si="6"/>
        <v>PECO</v>
      </c>
      <c r="G92" s="93" t="s">
        <v>60</v>
      </c>
      <c r="H92" s="93" t="s">
        <v>57</v>
      </c>
      <c r="I92" s="93" t="s">
        <v>508</v>
      </c>
      <c r="J92" s="105"/>
      <c r="K92" s="93" t="s">
        <v>510</v>
      </c>
      <c r="L92" s="98" t="s">
        <v>434</v>
      </c>
      <c r="M92" s="93" t="s">
        <v>183</v>
      </c>
      <c r="N92" s="98" t="s">
        <v>182</v>
      </c>
      <c r="O92" s="98" t="s">
        <v>653</v>
      </c>
      <c r="P92" s="98" t="s">
        <v>1097</v>
      </c>
      <c r="Q92" s="93"/>
      <c r="R92" s="93"/>
      <c r="S92" s="93"/>
      <c r="T92" s="93"/>
      <c r="U92" s="93"/>
      <c r="V92" s="93" t="str">
        <f t="shared" ca="1" si="5"/>
        <v>08443537509803966000</v>
      </c>
      <c r="AB92" s="117"/>
    </row>
    <row r="93" spans="1:28" s="41" customFormat="1" x14ac:dyDescent="0.3">
      <c r="A93" s="93" t="str">
        <f t="shared" si="3"/>
        <v>Energy_Plus</v>
      </c>
      <c r="B93" s="93" t="str">
        <f>Data!A58</f>
        <v>Energy_Plus</v>
      </c>
      <c r="C93" s="93" t="str">
        <f>Data!B58</f>
        <v>Electric</v>
      </c>
      <c r="D93" s="93"/>
      <c r="E93" s="98" t="s">
        <v>673</v>
      </c>
      <c r="F93" s="93" t="str">
        <f t="shared" si="6"/>
        <v>Penelec</v>
      </c>
      <c r="G93" s="93" t="s">
        <v>60</v>
      </c>
      <c r="H93" s="93" t="s">
        <v>58</v>
      </c>
      <c r="I93" s="93" t="s">
        <v>508</v>
      </c>
      <c r="J93" s="105"/>
      <c r="K93" s="93" t="s">
        <v>510</v>
      </c>
      <c r="L93" s="98" t="s">
        <v>528</v>
      </c>
      <c r="M93" s="93" t="s">
        <v>1045</v>
      </c>
      <c r="N93" s="98" t="s">
        <v>659</v>
      </c>
      <c r="O93" s="98" t="s">
        <v>181</v>
      </c>
      <c r="P93" s="98" t="s">
        <v>1097</v>
      </c>
      <c r="Q93" s="93"/>
      <c r="R93" s="93"/>
      <c r="S93" s="93"/>
      <c r="T93" s="93"/>
      <c r="U93" s="93"/>
      <c r="V93" s="93" t="str">
        <f t="shared" ca="1" si="5"/>
        <v>08461492763665274000</v>
      </c>
      <c r="AB93" s="117"/>
    </row>
    <row r="94" spans="1:28" s="41" customFormat="1" x14ac:dyDescent="0.3">
      <c r="A94" s="93" t="str">
        <f t="shared" si="3"/>
        <v>Energy_Plus</v>
      </c>
      <c r="B94" s="93" t="str">
        <f>Data!A59</f>
        <v>Energy_Plus</v>
      </c>
      <c r="C94" s="93" t="str">
        <f>Data!B59</f>
        <v>Electric</v>
      </c>
      <c r="D94" s="93"/>
      <c r="E94" s="98" t="s">
        <v>674</v>
      </c>
      <c r="F94" s="93" t="str">
        <f t="shared" si="6"/>
        <v>PPL Electric Utilities</v>
      </c>
      <c r="G94" s="93" t="s">
        <v>60</v>
      </c>
      <c r="H94" s="93" t="s">
        <v>59</v>
      </c>
      <c r="I94" s="93" t="s">
        <v>508</v>
      </c>
      <c r="J94" s="105"/>
      <c r="K94" s="93" t="s">
        <v>510</v>
      </c>
      <c r="L94" s="98" t="s">
        <v>635</v>
      </c>
      <c r="M94" s="93" t="s">
        <v>801</v>
      </c>
      <c r="N94" s="98" t="s">
        <v>182</v>
      </c>
      <c r="O94" s="98" t="s">
        <v>646</v>
      </c>
      <c r="P94" s="98"/>
      <c r="Q94" s="93"/>
      <c r="R94" s="93"/>
      <c r="S94" s="93"/>
      <c r="T94" s="93"/>
      <c r="U94" s="93"/>
      <c r="V94" s="93" t="str">
        <f t="shared" ca="1" si="5"/>
        <v>08236328870217261000</v>
      </c>
      <c r="AB94" s="117"/>
    </row>
    <row r="95" spans="1:28" s="41" customFormat="1" x14ac:dyDescent="0.3">
      <c r="A95" s="93" t="str">
        <f t="shared" si="3"/>
        <v>Energy_Plus</v>
      </c>
      <c r="B95" s="93" t="str">
        <f>Data!A60</f>
        <v>Energy_Plus</v>
      </c>
      <c r="C95" s="93" t="str">
        <f>Data!B60</f>
        <v>Electric</v>
      </c>
      <c r="D95" s="93"/>
      <c r="E95" s="98" t="s">
        <v>675</v>
      </c>
      <c r="F95" s="93" t="str">
        <f t="shared" si="6"/>
        <v>West Penn Power</v>
      </c>
      <c r="G95" s="93" t="s">
        <v>60</v>
      </c>
      <c r="H95" s="93" t="s">
        <v>89</v>
      </c>
      <c r="I95" s="93" t="s">
        <v>508</v>
      </c>
      <c r="J95" s="105"/>
      <c r="K95" s="93" t="s">
        <v>510</v>
      </c>
      <c r="L95" s="98" t="s">
        <v>544</v>
      </c>
      <c r="M95" s="93" t="s">
        <v>545</v>
      </c>
      <c r="N95" s="98" t="s">
        <v>530</v>
      </c>
      <c r="O95" s="98" t="s">
        <v>546</v>
      </c>
      <c r="P95" s="98"/>
      <c r="Q95" s="93"/>
      <c r="R95" s="93"/>
      <c r="S95" s="93"/>
      <c r="T95" s="93"/>
      <c r="U95" s="93"/>
      <c r="V95" s="93" t="str">
        <f t="shared" ca="1" si="5"/>
        <v>08895532260159380000</v>
      </c>
      <c r="AB95" s="117"/>
    </row>
    <row r="96" spans="1:28" s="41" customFormat="1" x14ac:dyDescent="0.3">
      <c r="A96" s="93" t="str">
        <f t="shared" si="3"/>
        <v>Energy_Plus</v>
      </c>
      <c r="B96" s="93" t="str">
        <f>Data!A61</f>
        <v>Energy_Plus</v>
      </c>
      <c r="C96" s="93" t="s">
        <v>522</v>
      </c>
      <c r="D96" s="93"/>
      <c r="E96" s="98" t="s">
        <v>676</v>
      </c>
      <c r="F96" s="93" t="str">
        <f t="shared" si="6"/>
        <v>BGE</v>
      </c>
      <c r="G96" s="93" t="s">
        <v>53</v>
      </c>
      <c r="H96" s="93" t="s">
        <v>50</v>
      </c>
      <c r="I96" s="93" t="s">
        <v>508</v>
      </c>
      <c r="J96" s="93" t="s">
        <v>527</v>
      </c>
      <c r="K96" s="93" t="s">
        <v>510</v>
      </c>
      <c r="L96" s="98" t="s">
        <v>532</v>
      </c>
      <c r="M96" s="93" t="s">
        <v>1046</v>
      </c>
      <c r="N96" s="98" t="s">
        <v>182</v>
      </c>
      <c r="O96" s="153" t="s">
        <v>502</v>
      </c>
      <c r="P96" s="153"/>
      <c r="Q96" s="93"/>
      <c r="R96" s="93"/>
      <c r="S96" s="93"/>
      <c r="T96" s="93"/>
      <c r="U96" s="93"/>
      <c r="V96" s="93" t="str">
        <f t="shared" ca="1" si="5"/>
        <v>08663373587793577000</v>
      </c>
      <c r="AB96" s="117"/>
    </row>
    <row r="97" spans="1:28" s="41" customFormat="1" x14ac:dyDescent="0.3">
      <c r="A97" s="93" t="str">
        <f t="shared" si="3"/>
        <v>Energy_Plus</v>
      </c>
      <c r="B97" s="93" t="str">
        <f>Data!A62</f>
        <v>Energy_Plus</v>
      </c>
      <c r="C97" s="93" t="s">
        <v>522</v>
      </c>
      <c r="D97" s="93"/>
      <c r="E97" s="98" t="s">
        <v>677</v>
      </c>
      <c r="F97" s="93" t="str">
        <f t="shared" si="6"/>
        <v>Washington Gas</v>
      </c>
      <c r="G97" s="93" t="s">
        <v>53</v>
      </c>
      <c r="H97" s="93" t="s">
        <v>202</v>
      </c>
      <c r="I97" s="93" t="s">
        <v>508</v>
      </c>
      <c r="J97" s="93" t="s">
        <v>526</v>
      </c>
      <c r="K97" s="93" t="s">
        <v>510</v>
      </c>
      <c r="L97" s="25" t="s">
        <v>534</v>
      </c>
      <c r="M97" s="68" t="s">
        <v>1047</v>
      </c>
      <c r="N97" s="65" t="s">
        <v>538</v>
      </c>
      <c r="O97" s="98" t="s">
        <v>425</v>
      </c>
      <c r="P97" s="98"/>
      <c r="Q97" s="93"/>
      <c r="R97" s="93"/>
      <c r="S97" s="93"/>
      <c r="T97" s="93"/>
      <c r="U97" s="93"/>
      <c r="V97" s="93" t="str">
        <f t="shared" ca="1" si="5"/>
        <v>08630248483647137000</v>
      </c>
      <c r="AB97" s="117"/>
    </row>
    <row r="98" spans="1:28" s="41" customFormat="1" x14ac:dyDescent="0.3">
      <c r="A98" s="93" t="str">
        <f t="shared" si="3"/>
        <v>Energy_Plus</v>
      </c>
      <c r="B98" s="93" t="str">
        <f>Data!A63</f>
        <v>Energy_Plus</v>
      </c>
      <c r="C98" s="93" t="s">
        <v>522</v>
      </c>
      <c r="D98" s="93"/>
      <c r="E98" s="98" t="s">
        <v>678</v>
      </c>
      <c r="F98" s="93" t="str">
        <f t="shared" si="6"/>
        <v>New Jersey Natural Gas</v>
      </c>
      <c r="G98" s="93" t="s">
        <v>8</v>
      </c>
      <c r="H98" s="93" t="s">
        <v>24</v>
      </c>
      <c r="I98" s="93" t="s">
        <v>508</v>
      </c>
      <c r="J98" s="93" t="s">
        <v>527</v>
      </c>
      <c r="K98" s="93" t="s">
        <v>510</v>
      </c>
      <c r="L98" s="98" t="s">
        <v>640</v>
      </c>
      <c r="M98" s="93" t="s">
        <v>1048</v>
      </c>
      <c r="N98" s="98" t="s">
        <v>182</v>
      </c>
      <c r="O98" s="98" t="s">
        <v>502</v>
      </c>
      <c r="P98" s="98"/>
      <c r="Q98" s="93"/>
      <c r="R98" s="93"/>
      <c r="S98" s="93"/>
      <c r="T98" s="93"/>
      <c r="U98" s="93"/>
      <c r="V98" s="93" t="str">
        <f t="shared" ca="1" si="5"/>
        <v>08835297785887590000</v>
      </c>
      <c r="AB98" s="117"/>
    </row>
    <row r="99" spans="1:28" s="41" customFormat="1" x14ac:dyDescent="0.3">
      <c r="A99" s="93" t="str">
        <f t="shared" si="3"/>
        <v>Energy_Plus</v>
      </c>
      <c r="B99" s="93" t="str">
        <f>Data!A64</f>
        <v>Energy_Plus</v>
      </c>
      <c r="C99" s="93" t="s">
        <v>522</v>
      </c>
      <c r="D99" s="93"/>
      <c r="E99" s="98" t="s">
        <v>679</v>
      </c>
      <c r="F99" s="93" t="str">
        <f t="shared" si="6"/>
        <v>PSE&amp;G Gas</v>
      </c>
      <c r="G99" s="93" t="s">
        <v>8</v>
      </c>
      <c r="H99" s="93" t="s">
        <v>422</v>
      </c>
      <c r="I99" s="93" t="s">
        <v>508</v>
      </c>
      <c r="J99" s="93" t="s">
        <v>526</v>
      </c>
      <c r="K99" s="93" t="s">
        <v>510</v>
      </c>
      <c r="L99" s="98" t="s">
        <v>635</v>
      </c>
      <c r="M99" s="93" t="s">
        <v>1049</v>
      </c>
      <c r="N99" s="98" t="s">
        <v>530</v>
      </c>
      <c r="O99" s="98" t="s">
        <v>1050</v>
      </c>
      <c r="P99" s="98"/>
      <c r="Q99" s="93"/>
      <c r="R99" s="93"/>
      <c r="S99" s="93"/>
      <c r="T99" s="93"/>
      <c r="U99" s="93"/>
      <c r="V99" s="93" t="str">
        <f t="shared" ca="1" si="5"/>
        <v>08927015596102633000</v>
      </c>
      <c r="AB99" s="117"/>
    </row>
    <row r="100" spans="1:28" s="41" customFormat="1" x14ac:dyDescent="0.3">
      <c r="A100" s="93" t="str">
        <f t="shared" si="3"/>
        <v>Energy_Plus</v>
      </c>
      <c r="B100" s="93" t="str">
        <f>Data!A65</f>
        <v>Energy_Plus</v>
      </c>
      <c r="C100" s="93" t="s">
        <v>522</v>
      </c>
      <c r="D100" s="93"/>
      <c r="E100" s="98" t="s">
        <v>680</v>
      </c>
      <c r="F100" s="93" t="str">
        <f t="shared" si="6"/>
        <v>Consolidated Edison</v>
      </c>
      <c r="G100" s="93" t="s">
        <v>33</v>
      </c>
      <c r="H100" s="93" t="s">
        <v>26</v>
      </c>
      <c r="I100" s="93" t="s">
        <v>508</v>
      </c>
      <c r="J100" s="93" t="s">
        <v>527</v>
      </c>
      <c r="K100" s="93" t="s">
        <v>510</v>
      </c>
      <c r="L100" s="98" t="s">
        <v>640</v>
      </c>
      <c r="M100" s="93" t="s">
        <v>1051</v>
      </c>
      <c r="N100" s="98" t="s">
        <v>182</v>
      </c>
      <c r="O100" s="98" t="s">
        <v>502</v>
      </c>
      <c r="P100" s="98"/>
      <c r="Q100" s="93"/>
      <c r="R100" s="93"/>
      <c r="S100" s="93"/>
      <c r="T100" s="93"/>
      <c r="U100" s="93"/>
      <c r="V100" s="93" t="str">
        <f t="shared" ca="1" si="5"/>
        <v>08277006676097202000</v>
      </c>
      <c r="AB100" s="117"/>
    </row>
    <row r="101" spans="1:28" s="41" customFormat="1" x14ac:dyDescent="0.3">
      <c r="A101" s="93" t="str">
        <f t="shared" si="3"/>
        <v>Energy_Plus</v>
      </c>
      <c r="B101" s="93" t="str">
        <f>Data!A66</f>
        <v>Energy_Plus</v>
      </c>
      <c r="C101" s="93" t="s">
        <v>522</v>
      </c>
      <c r="D101" s="93"/>
      <c r="E101" s="98" t="s">
        <v>681</v>
      </c>
      <c r="F101" s="93" t="str">
        <f t="shared" si="6"/>
        <v>National Grid (Niagara Mohawk)</v>
      </c>
      <c r="G101" s="93" t="s">
        <v>33</v>
      </c>
      <c r="H101" s="93" t="s">
        <v>38</v>
      </c>
      <c r="I101" s="93" t="s">
        <v>508</v>
      </c>
      <c r="J101" s="93" t="s">
        <v>526</v>
      </c>
      <c r="K101" s="93" t="s">
        <v>510</v>
      </c>
      <c r="L101" s="98" t="s">
        <v>640</v>
      </c>
      <c r="M101" s="153" t="s">
        <v>1052</v>
      </c>
      <c r="N101" s="98" t="s">
        <v>182</v>
      </c>
      <c r="O101" s="98" t="s">
        <v>502</v>
      </c>
      <c r="P101" s="98"/>
      <c r="Q101" s="93"/>
      <c r="R101" s="93"/>
      <c r="S101" s="93"/>
      <c r="T101" s="93"/>
      <c r="U101" s="93"/>
      <c r="V101" s="93" t="str">
        <f t="shared" ca="1" si="5"/>
        <v>08918548884072047000</v>
      </c>
      <c r="AB101" s="117"/>
    </row>
    <row r="102" spans="1:28" s="41" customFormat="1" x14ac:dyDescent="0.3">
      <c r="A102" s="93" t="str">
        <f t="shared" si="3"/>
        <v>Energy_Plus</v>
      </c>
      <c r="B102" s="93" t="str">
        <f>Data!A67</f>
        <v>Energy_Plus</v>
      </c>
      <c r="C102" s="93" t="s">
        <v>522</v>
      </c>
      <c r="D102" s="93"/>
      <c r="E102" s="98" t="s">
        <v>682</v>
      </c>
      <c r="F102" s="93" t="str">
        <f t="shared" si="6"/>
        <v>Orange &amp; Rockland</v>
      </c>
      <c r="G102" s="93" t="s">
        <v>33</v>
      </c>
      <c r="H102" s="93" t="s">
        <v>29</v>
      </c>
      <c r="I102" s="93" t="s">
        <v>508</v>
      </c>
      <c r="J102" s="93" t="s">
        <v>527</v>
      </c>
      <c r="K102" s="93" t="s">
        <v>510</v>
      </c>
      <c r="L102" s="98" t="s">
        <v>640</v>
      </c>
      <c r="M102" s="93" t="s">
        <v>1053</v>
      </c>
      <c r="N102" s="98" t="s">
        <v>182</v>
      </c>
      <c r="O102" s="98" t="s">
        <v>502</v>
      </c>
      <c r="P102" s="98"/>
      <c r="Q102" s="93"/>
      <c r="R102" s="93"/>
      <c r="S102" s="93"/>
      <c r="T102" s="93"/>
      <c r="U102" s="93"/>
      <c r="V102" s="93" t="str">
        <f t="shared" ca="1" si="5"/>
        <v>08158239637573093000</v>
      </c>
      <c r="AB102" s="117"/>
    </row>
    <row r="103" spans="1:28" s="41" customFormat="1" x14ac:dyDescent="0.3">
      <c r="A103" s="93" t="str">
        <f t="shared" si="3"/>
        <v>Energy_Plus</v>
      </c>
      <c r="B103" s="93" t="str">
        <f>Data!A68</f>
        <v>Energy_Plus</v>
      </c>
      <c r="C103" s="93" t="s">
        <v>522</v>
      </c>
      <c r="D103" s="93"/>
      <c r="E103" s="98" t="s">
        <v>683</v>
      </c>
      <c r="F103" s="93" t="str">
        <f t="shared" si="6"/>
        <v>NYSEG</v>
      </c>
      <c r="G103" s="93" t="s">
        <v>33</v>
      </c>
      <c r="H103" s="93" t="s">
        <v>28</v>
      </c>
      <c r="I103" s="93" t="s">
        <v>508</v>
      </c>
      <c r="J103" s="93" t="s">
        <v>526</v>
      </c>
      <c r="K103" s="93" t="s">
        <v>510</v>
      </c>
      <c r="L103" s="98" t="s">
        <v>640</v>
      </c>
      <c r="M103" s="93" t="s">
        <v>1054</v>
      </c>
      <c r="N103" s="98" t="s">
        <v>182</v>
      </c>
      <c r="O103" s="98" t="s">
        <v>502</v>
      </c>
      <c r="P103" s="98"/>
      <c r="Q103" s="93"/>
      <c r="R103" s="93"/>
      <c r="S103" s="93"/>
      <c r="T103" s="93"/>
      <c r="U103" s="93"/>
      <c r="V103" s="93" t="str">
        <f t="shared" ca="1" si="5"/>
        <v>N01600935359744</v>
      </c>
      <c r="AB103" s="117"/>
    </row>
    <row r="104" spans="1:28" s="41" customFormat="1" x14ac:dyDescent="0.3">
      <c r="A104" s="93" t="str">
        <f t="shared" si="3"/>
        <v>GreenMT</v>
      </c>
      <c r="B104" s="93" t="str">
        <f>Data!A69</f>
        <v>GreenMT</v>
      </c>
      <c r="C104" s="93" t="str">
        <f>Data!B69</f>
        <v>Electric</v>
      </c>
      <c r="D104" s="93"/>
      <c r="E104" s="98" t="s">
        <v>684</v>
      </c>
      <c r="F104" s="93" t="str">
        <f t="shared" si="6"/>
        <v>BGE</v>
      </c>
      <c r="G104" s="93" t="s">
        <v>53</v>
      </c>
      <c r="H104" s="93" t="s">
        <v>50</v>
      </c>
      <c r="I104" s="93" t="s">
        <v>508</v>
      </c>
      <c r="J104" s="105"/>
      <c r="K104" s="93" t="s">
        <v>510</v>
      </c>
      <c r="L104" s="98" t="s">
        <v>429</v>
      </c>
      <c r="M104" s="93"/>
      <c r="N104" s="98"/>
      <c r="O104" s="98"/>
      <c r="P104" s="98"/>
      <c r="Q104" s="93"/>
      <c r="R104" s="93"/>
      <c r="S104" s="93"/>
      <c r="T104" s="93"/>
      <c r="U104" s="93"/>
      <c r="V104" s="93"/>
      <c r="AB104" s="117"/>
    </row>
    <row r="105" spans="1:28" s="41" customFormat="1" x14ac:dyDescent="0.3">
      <c r="A105" s="93" t="str">
        <f t="shared" si="3"/>
        <v>GreenMT</v>
      </c>
      <c r="B105" s="93" t="s">
        <v>481</v>
      </c>
      <c r="C105" s="93" t="str">
        <f>Data!B70</f>
        <v>Electric</v>
      </c>
      <c r="D105" s="93"/>
      <c r="E105" s="98" t="s">
        <v>685</v>
      </c>
      <c r="F105" s="93" t="str">
        <f>H105</f>
        <v>Delmarva Power</v>
      </c>
      <c r="G105" s="93" t="s">
        <v>53</v>
      </c>
      <c r="H105" s="93" t="s">
        <v>51</v>
      </c>
      <c r="I105" s="93" t="s">
        <v>508</v>
      </c>
      <c r="J105" s="105"/>
      <c r="K105" s="93" t="s">
        <v>510</v>
      </c>
      <c r="L105" s="98" t="s">
        <v>427</v>
      </c>
      <c r="M105" s="93"/>
      <c r="N105" s="98"/>
      <c r="O105" s="98"/>
      <c r="P105" s="98"/>
      <c r="Q105" s="93"/>
      <c r="R105" s="93"/>
      <c r="S105" s="93"/>
      <c r="T105" s="93"/>
      <c r="U105" s="93"/>
      <c r="V105" s="93"/>
      <c r="AB105" s="117"/>
    </row>
    <row r="106" spans="1:28" s="41" customFormat="1" x14ac:dyDescent="0.3">
      <c r="A106" s="93" t="str">
        <f t="shared" si="3"/>
        <v>GreenMT</v>
      </c>
      <c r="B106" s="93" t="s">
        <v>481</v>
      </c>
      <c r="C106" s="93" t="str">
        <f>Data!B71</f>
        <v>Electric</v>
      </c>
      <c r="D106" s="93"/>
      <c r="E106" s="98" t="s">
        <v>686</v>
      </c>
      <c r="F106" s="93" t="str">
        <f t="shared" si="6"/>
        <v>Pepco</v>
      </c>
      <c r="G106" s="93" t="s">
        <v>53</v>
      </c>
      <c r="H106" s="93" t="s">
        <v>52</v>
      </c>
      <c r="I106" s="93" t="s">
        <v>508</v>
      </c>
      <c r="J106" s="105"/>
      <c r="K106" s="93" t="s">
        <v>510</v>
      </c>
      <c r="L106" s="98" t="s">
        <v>1055</v>
      </c>
      <c r="M106" s="93"/>
      <c r="N106" s="98"/>
      <c r="O106" s="98"/>
      <c r="P106" s="98"/>
      <c r="Q106" s="93"/>
      <c r="R106" s="93"/>
      <c r="S106" s="93"/>
      <c r="T106" s="93"/>
      <c r="U106" s="93"/>
      <c r="V106" s="93"/>
      <c r="AB106" s="117"/>
    </row>
    <row r="107" spans="1:28" s="140" customFormat="1" x14ac:dyDescent="0.3">
      <c r="A107" s="137" t="str">
        <f t="shared" si="3"/>
        <v>GreenMT</v>
      </c>
      <c r="B107" s="137" t="s">
        <v>481</v>
      </c>
      <c r="C107" s="137" t="str">
        <f>Data!B72</f>
        <v>Electric</v>
      </c>
      <c r="D107" s="137"/>
      <c r="E107" s="98" t="s">
        <v>687</v>
      </c>
      <c r="F107" s="137" t="str">
        <f t="shared" si="6"/>
        <v>Potomac Edison</v>
      </c>
      <c r="G107" s="137" t="s">
        <v>53</v>
      </c>
      <c r="H107" s="137" t="s">
        <v>251</v>
      </c>
      <c r="I107" s="137" t="s">
        <v>508</v>
      </c>
      <c r="J107" s="141"/>
      <c r="K107" s="137" t="s">
        <v>510</v>
      </c>
      <c r="L107" s="138" t="s">
        <v>1094</v>
      </c>
      <c r="M107" s="137"/>
      <c r="N107" s="138"/>
      <c r="O107" s="138"/>
      <c r="P107" s="138"/>
      <c r="Q107" s="137"/>
      <c r="R107" s="137"/>
      <c r="S107" s="137"/>
      <c r="T107" s="137"/>
      <c r="U107" s="137"/>
      <c r="V107" s="137"/>
      <c r="AB107" s="145"/>
    </row>
    <row r="108" spans="1:28" s="41" customFormat="1" x14ac:dyDescent="0.3">
      <c r="A108" s="93" t="str">
        <f t="shared" si="3"/>
        <v>GreenMT</v>
      </c>
      <c r="B108" s="93" t="s">
        <v>481</v>
      </c>
      <c r="C108" s="93" t="str">
        <f>Data!B73</f>
        <v>Electric</v>
      </c>
      <c r="D108" s="93"/>
      <c r="E108" s="98" t="s">
        <v>688</v>
      </c>
      <c r="F108" s="93" t="str">
        <f t="shared" si="6"/>
        <v>National Grid</v>
      </c>
      <c r="G108" s="93" t="s">
        <v>42</v>
      </c>
      <c r="H108" s="93" t="s">
        <v>41</v>
      </c>
      <c r="I108" s="93" t="s">
        <v>508</v>
      </c>
      <c r="J108" s="105"/>
      <c r="K108" s="93" t="s">
        <v>510</v>
      </c>
      <c r="L108" s="98" t="s">
        <v>1055</v>
      </c>
      <c r="M108" s="93"/>
      <c r="N108" s="98"/>
      <c r="O108" s="98"/>
      <c r="P108" s="98"/>
      <c r="Q108" s="93"/>
      <c r="R108" s="93"/>
      <c r="S108" s="93"/>
      <c r="T108" s="93"/>
      <c r="U108" s="93"/>
      <c r="V108" s="93"/>
      <c r="AB108" s="117"/>
    </row>
    <row r="109" spans="1:28" s="41" customFormat="1" x14ac:dyDescent="0.3">
      <c r="A109" s="93" t="str">
        <f t="shared" si="3"/>
        <v>GreenMT</v>
      </c>
      <c r="B109" s="93" t="s">
        <v>481</v>
      </c>
      <c r="C109" s="93" t="str">
        <f>Data!B76</f>
        <v>Electric</v>
      </c>
      <c r="D109" s="93"/>
      <c r="E109" s="98" t="s">
        <v>689</v>
      </c>
      <c r="F109" s="93" t="str">
        <f t="shared" si="6"/>
        <v>Eversource Energy (NSTAR)</v>
      </c>
      <c r="G109" s="93" t="s">
        <v>42</v>
      </c>
      <c r="H109" s="93" t="s">
        <v>90</v>
      </c>
      <c r="I109" s="93" t="s">
        <v>508</v>
      </c>
      <c r="J109" s="105"/>
      <c r="K109" s="93" t="s">
        <v>510</v>
      </c>
      <c r="L109" s="98" t="s">
        <v>427</v>
      </c>
      <c r="M109" s="93"/>
      <c r="N109" s="98"/>
      <c r="O109" s="98"/>
      <c r="P109" s="98"/>
      <c r="Q109" s="93"/>
      <c r="R109" s="93"/>
      <c r="S109" s="93"/>
      <c r="T109" s="93"/>
      <c r="U109" s="93"/>
      <c r="V109" s="93"/>
      <c r="AB109" s="117"/>
    </row>
    <row r="110" spans="1:28" s="41" customFormat="1" x14ac:dyDescent="0.3">
      <c r="A110" s="93" t="str">
        <f t="shared" si="3"/>
        <v>GreenMT</v>
      </c>
      <c r="B110" s="93" t="s">
        <v>481</v>
      </c>
      <c r="C110" s="93" t="str">
        <f>Data!B78</f>
        <v>Electric</v>
      </c>
      <c r="D110" s="93"/>
      <c r="E110" s="98" t="s">
        <v>690</v>
      </c>
      <c r="F110" s="93" t="str">
        <f t="shared" si="6"/>
        <v>Eversource Energy (WMECo)</v>
      </c>
      <c r="G110" s="93" t="s">
        <v>42</v>
      </c>
      <c r="H110" s="93" t="s">
        <v>91</v>
      </c>
      <c r="I110" s="93" t="s">
        <v>508</v>
      </c>
      <c r="J110" s="105"/>
      <c r="K110" s="93" t="s">
        <v>510</v>
      </c>
      <c r="L110" s="98" t="s">
        <v>427</v>
      </c>
      <c r="M110" s="93"/>
      <c r="N110" s="98"/>
      <c r="O110" s="98"/>
      <c r="P110" s="98"/>
      <c r="Q110" s="93"/>
      <c r="R110" s="93"/>
      <c r="S110" s="93"/>
      <c r="T110" s="93"/>
      <c r="U110" s="93"/>
      <c r="V110" s="93"/>
      <c r="AB110" s="117"/>
    </row>
    <row r="111" spans="1:28" s="41" customFormat="1" x14ac:dyDescent="0.3">
      <c r="A111" s="93" t="str">
        <f t="shared" si="3"/>
        <v>GreenMT</v>
      </c>
      <c r="B111" s="93" t="s">
        <v>481</v>
      </c>
      <c r="C111" s="93" t="str">
        <f>Data!B79</f>
        <v>Electric</v>
      </c>
      <c r="D111" s="93"/>
      <c r="E111" s="98" t="s">
        <v>691</v>
      </c>
      <c r="F111" s="93" t="str">
        <f t="shared" si="6"/>
        <v>Duquesne Light Company</v>
      </c>
      <c r="G111" s="93" t="s">
        <v>60</v>
      </c>
      <c r="H111" s="93" t="s">
        <v>55</v>
      </c>
      <c r="I111" s="93" t="s">
        <v>508</v>
      </c>
      <c r="J111" s="105"/>
      <c r="K111" s="93" t="s">
        <v>510</v>
      </c>
      <c r="L111" s="98" t="s">
        <v>427</v>
      </c>
      <c r="M111" s="93"/>
      <c r="N111" s="98"/>
      <c r="O111" s="98"/>
      <c r="P111" s="98"/>
      <c r="Q111" s="93"/>
      <c r="R111" s="93"/>
      <c r="S111" s="93"/>
      <c r="T111" s="93"/>
      <c r="U111" s="93"/>
      <c r="V111" s="93"/>
      <c r="AB111" s="117"/>
    </row>
    <row r="112" spans="1:28" s="41" customFormat="1" x14ac:dyDescent="0.3">
      <c r="A112" s="93" t="str">
        <f t="shared" si="3"/>
        <v>GreenMT</v>
      </c>
      <c r="B112" s="93" t="s">
        <v>481</v>
      </c>
      <c r="C112" s="93" t="str">
        <f>Data!B80</f>
        <v>Electric</v>
      </c>
      <c r="D112" s="93"/>
      <c r="E112" s="98" t="s">
        <v>692</v>
      </c>
      <c r="F112" s="93" t="str">
        <f t="shared" si="6"/>
        <v>Met-Ed</v>
      </c>
      <c r="G112" s="93" t="s">
        <v>60</v>
      </c>
      <c r="H112" s="93" t="s">
        <v>56</v>
      </c>
      <c r="I112" s="93" t="s">
        <v>508</v>
      </c>
      <c r="J112" s="105"/>
      <c r="K112" s="93" t="s">
        <v>510</v>
      </c>
      <c r="L112" s="98" t="s">
        <v>1056</v>
      </c>
      <c r="M112" s="93"/>
      <c r="N112" s="98"/>
      <c r="O112" s="98"/>
      <c r="P112" s="98"/>
      <c r="Q112" s="93"/>
      <c r="R112" s="93"/>
      <c r="S112" s="93"/>
      <c r="T112" s="93"/>
      <c r="U112" s="93"/>
      <c r="V112" s="93"/>
      <c r="AB112" s="117"/>
    </row>
    <row r="113" spans="1:28" s="41" customFormat="1" x14ac:dyDescent="0.3">
      <c r="A113" s="93" t="str">
        <f t="shared" si="3"/>
        <v>GreenMT</v>
      </c>
      <c r="B113" s="93" t="s">
        <v>481</v>
      </c>
      <c r="C113" s="93" t="str">
        <f>Data!B81</f>
        <v>Electric</v>
      </c>
      <c r="D113" s="93"/>
      <c r="E113" s="98" t="s">
        <v>693</v>
      </c>
      <c r="F113" s="93" t="str">
        <f t="shared" si="6"/>
        <v>PECO</v>
      </c>
      <c r="G113" s="93" t="s">
        <v>60</v>
      </c>
      <c r="H113" s="93" t="s">
        <v>57</v>
      </c>
      <c r="I113" s="93" t="s">
        <v>508</v>
      </c>
      <c r="J113" s="105"/>
      <c r="K113" s="93" t="s">
        <v>510</v>
      </c>
      <c r="L113" s="98" t="s">
        <v>1055</v>
      </c>
      <c r="M113" s="93"/>
      <c r="N113" s="98"/>
      <c r="O113" s="98"/>
      <c r="P113" s="98"/>
      <c r="Q113" s="93"/>
      <c r="R113" s="93"/>
      <c r="S113" s="93"/>
      <c r="T113" s="93"/>
      <c r="U113" s="93"/>
      <c r="V113" s="93"/>
      <c r="AB113" s="117"/>
    </row>
    <row r="114" spans="1:28" s="41" customFormat="1" x14ac:dyDescent="0.3">
      <c r="A114" s="93" t="str">
        <f t="shared" si="3"/>
        <v>GreenMT</v>
      </c>
      <c r="B114" s="93" t="s">
        <v>481</v>
      </c>
      <c r="C114" s="93" t="str">
        <f>Data!B82</f>
        <v>Electric</v>
      </c>
      <c r="D114" s="93"/>
      <c r="E114" s="98" t="s">
        <v>694</v>
      </c>
      <c r="F114" s="93" t="str">
        <f t="shared" si="6"/>
        <v>Penelec</v>
      </c>
      <c r="G114" s="93" t="s">
        <v>60</v>
      </c>
      <c r="H114" s="93" t="s">
        <v>58</v>
      </c>
      <c r="I114" s="93" t="s">
        <v>508</v>
      </c>
      <c r="J114" s="105"/>
      <c r="K114" s="93" t="s">
        <v>510</v>
      </c>
      <c r="L114" s="98" t="s">
        <v>427</v>
      </c>
      <c r="M114" s="93"/>
      <c r="N114" s="98"/>
      <c r="O114" s="98"/>
      <c r="P114" s="98"/>
      <c r="Q114" s="93"/>
      <c r="R114" s="93"/>
      <c r="S114" s="93"/>
      <c r="T114" s="93"/>
      <c r="U114" s="93"/>
      <c r="V114" s="93"/>
      <c r="AB114" s="117"/>
    </row>
    <row r="115" spans="1:28" s="41" customFormat="1" x14ac:dyDescent="0.3">
      <c r="A115" s="93" t="str">
        <f t="shared" si="3"/>
        <v>GreenMT</v>
      </c>
      <c r="B115" s="93" t="s">
        <v>481</v>
      </c>
      <c r="C115" s="93" t="str">
        <f>Data!B83</f>
        <v>Electric</v>
      </c>
      <c r="D115" s="93"/>
      <c r="E115" s="98" t="s">
        <v>695</v>
      </c>
      <c r="F115" s="93" t="str">
        <f t="shared" si="6"/>
        <v>PPL Electric Utilities</v>
      </c>
      <c r="G115" s="93" t="s">
        <v>60</v>
      </c>
      <c r="H115" s="93" t="s">
        <v>59</v>
      </c>
      <c r="I115" s="93" t="s">
        <v>508</v>
      </c>
      <c r="J115" s="105"/>
      <c r="K115" s="93" t="s">
        <v>510</v>
      </c>
      <c r="L115" s="98" t="s">
        <v>1057</v>
      </c>
      <c r="M115" s="93"/>
      <c r="N115" s="98"/>
      <c r="O115" s="98"/>
      <c r="P115" s="98"/>
      <c r="Q115" s="93"/>
      <c r="R115" s="93"/>
      <c r="S115" s="93"/>
      <c r="T115" s="93"/>
      <c r="U115" s="93"/>
      <c r="V115" s="93"/>
      <c r="AB115" s="117"/>
    </row>
    <row r="116" spans="1:28" s="41" customFormat="1" x14ac:dyDescent="0.3">
      <c r="A116" s="93" t="str">
        <f t="shared" si="3"/>
        <v>GreenMT</v>
      </c>
      <c r="B116" s="93" t="s">
        <v>481</v>
      </c>
      <c r="C116" s="93" t="str">
        <f>Data!B84</f>
        <v>Electric</v>
      </c>
      <c r="D116" s="93"/>
      <c r="E116" s="98" t="s">
        <v>696</v>
      </c>
      <c r="F116" s="93" t="str">
        <f t="shared" si="6"/>
        <v>West Penn Power</v>
      </c>
      <c r="G116" s="93" t="s">
        <v>60</v>
      </c>
      <c r="H116" s="93" t="s">
        <v>89</v>
      </c>
      <c r="I116" s="93" t="s">
        <v>508</v>
      </c>
      <c r="J116" s="105"/>
      <c r="K116" s="93" t="s">
        <v>510</v>
      </c>
      <c r="L116" s="98" t="s">
        <v>1055</v>
      </c>
      <c r="M116" s="93"/>
      <c r="N116" s="98"/>
      <c r="O116" s="98"/>
      <c r="P116" s="98"/>
      <c r="Q116" s="93"/>
      <c r="R116" s="93"/>
      <c r="S116" s="93"/>
      <c r="T116" s="93"/>
      <c r="U116" s="93"/>
      <c r="V116" s="93"/>
      <c r="AB116" s="117"/>
    </row>
    <row r="117" spans="1:28" s="41" customFormat="1" x14ac:dyDescent="0.3">
      <c r="A117" s="93" t="str">
        <f t="shared" si="3"/>
        <v>GreenMT</v>
      </c>
      <c r="B117" s="93" t="s">
        <v>481</v>
      </c>
      <c r="C117" s="93" t="str">
        <f>Data!B85</f>
        <v>Electric</v>
      </c>
      <c r="D117" s="93"/>
      <c r="E117" s="98" t="s">
        <v>697</v>
      </c>
      <c r="F117" s="93" t="str">
        <f t="shared" si="6"/>
        <v>Penn Power</v>
      </c>
      <c r="G117" s="93" t="s">
        <v>60</v>
      </c>
      <c r="H117" s="93" t="s">
        <v>285</v>
      </c>
      <c r="I117" s="93" t="s">
        <v>508</v>
      </c>
      <c r="J117" s="105"/>
      <c r="K117" s="93" t="s">
        <v>510</v>
      </c>
      <c r="L117" s="98" t="s">
        <v>427</v>
      </c>
      <c r="M117" s="93"/>
      <c r="N117" s="98"/>
      <c r="O117" s="98"/>
      <c r="P117" s="98"/>
      <c r="Q117" s="93"/>
      <c r="R117" s="93"/>
      <c r="S117" s="93"/>
      <c r="T117" s="93"/>
      <c r="U117" s="93"/>
      <c r="V117" s="93"/>
      <c r="AB117" s="117"/>
    </row>
    <row r="118" spans="1:28" s="41" customFormat="1" x14ac:dyDescent="0.3">
      <c r="A118" s="93" t="str">
        <f t="shared" si="3"/>
        <v>GreenMT</v>
      </c>
      <c r="B118" s="93" t="s">
        <v>481</v>
      </c>
      <c r="C118" s="93" t="str">
        <f>Data!B86</f>
        <v>Electric</v>
      </c>
      <c r="D118" s="93"/>
      <c r="E118" s="98" t="s">
        <v>698</v>
      </c>
      <c r="F118" s="93" t="str">
        <f t="shared" si="6"/>
        <v>Central Hudson</v>
      </c>
      <c r="G118" s="93" t="s">
        <v>33</v>
      </c>
      <c r="H118" s="93" t="s">
        <v>25</v>
      </c>
      <c r="I118" s="93" t="s">
        <v>508</v>
      </c>
      <c r="J118" s="105"/>
      <c r="K118" s="93" t="s">
        <v>510</v>
      </c>
      <c r="L118" s="98" t="s">
        <v>428</v>
      </c>
      <c r="M118" s="93"/>
      <c r="N118" s="98"/>
      <c r="O118" s="98"/>
      <c r="P118" s="98"/>
      <c r="Q118" s="93"/>
      <c r="R118" s="93"/>
      <c r="S118" s="93"/>
      <c r="T118" s="93"/>
      <c r="U118" s="93"/>
      <c r="V118" s="93"/>
      <c r="AB118" s="117"/>
    </row>
    <row r="119" spans="1:28" s="41" customFormat="1" x14ac:dyDescent="0.3">
      <c r="A119" s="93" t="str">
        <f t="shared" si="3"/>
        <v>GreenMT</v>
      </c>
      <c r="B119" s="93" t="s">
        <v>481</v>
      </c>
      <c r="C119" s="93" t="str">
        <f>Data!B87</f>
        <v>Electric</v>
      </c>
      <c r="D119" s="93"/>
      <c r="E119" s="98" t="s">
        <v>699</v>
      </c>
      <c r="F119" s="93" t="str">
        <f t="shared" si="6"/>
        <v>Consolidated Edison</v>
      </c>
      <c r="G119" s="93" t="s">
        <v>33</v>
      </c>
      <c r="H119" s="93" t="s">
        <v>26</v>
      </c>
      <c r="I119" s="93" t="s">
        <v>508</v>
      </c>
      <c r="J119" s="105"/>
      <c r="K119" s="93" t="s">
        <v>510</v>
      </c>
      <c r="L119" s="98" t="s">
        <v>1058</v>
      </c>
      <c r="M119" s="93"/>
      <c r="N119" s="98"/>
      <c r="O119" s="98"/>
      <c r="P119" s="98"/>
      <c r="Q119" s="93"/>
      <c r="R119" s="93"/>
      <c r="S119" s="93"/>
      <c r="T119" s="93"/>
      <c r="U119" s="93"/>
      <c r="V119" s="93"/>
      <c r="AB119" s="117"/>
    </row>
    <row r="120" spans="1:28" s="41" customFormat="1" x14ac:dyDescent="0.3">
      <c r="A120" s="93" t="str">
        <f t="shared" si="3"/>
        <v>GreenMT</v>
      </c>
      <c r="B120" s="93" t="s">
        <v>481</v>
      </c>
      <c r="C120" s="93" t="str">
        <f>Data!B88</f>
        <v>Electric</v>
      </c>
      <c r="D120" s="93"/>
      <c r="E120" s="98" t="s">
        <v>700</v>
      </c>
      <c r="F120" s="93" t="str">
        <f t="shared" si="6"/>
        <v>National Grid / Niagara Mohawk</v>
      </c>
      <c r="G120" s="93" t="s">
        <v>33</v>
      </c>
      <c r="H120" s="93" t="s">
        <v>27</v>
      </c>
      <c r="I120" s="93" t="s">
        <v>508</v>
      </c>
      <c r="J120" s="105"/>
      <c r="K120" s="93" t="s">
        <v>510</v>
      </c>
      <c r="L120" s="98" t="s">
        <v>1059</v>
      </c>
      <c r="M120" s="93"/>
      <c r="N120" s="98"/>
      <c r="O120" s="98"/>
      <c r="P120" s="98"/>
      <c r="Q120" s="93"/>
      <c r="R120" s="93"/>
      <c r="S120" s="93"/>
      <c r="T120" s="93"/>
      <c r="U120" s="93"/>
      <c r="V120" s="93"/>
      <c r="AB120" s="117"/>
    </row>
    <row r="121" spans="1:28" s="41" customFormat="1" x14ac:dyDescent="0.3">
      <c r="A121" s="93" t="str">
        <f t="shared" si="3"/>
        <v>GreenMT</v>
      </c>
      <c r="B121" s="93" t="s">
        <v>481</v>
      </c>
      <c r="C121" s="93" t="str">
        <f>Data!B89</f>
        <v>Electric</v>
      </c>
      <c r="D121" s="93"/>
      <c r="E121" s="98" t="s">
        <v>701</v>
      </c>
      <c r="F121" s="93" t="str">
        <f t="shared" si="6"/>
        <v>NYSEG</v>
      </c>
      <c r="G121" s="93" t="s">
        <v>33</v>
      </c>
      <c r="H121" s="93" t="s">
        <v>28</v>
      </c>
      <c r="I121" s="93" t="s">
        <v>508</v>
      </c>
      <c r="J121" s="105"/>
      <c r="K121" s="93" t="s">
        <v>510</v>
      </c>
      <c r="L121" s="98" t="s">
        <v>427</v>
      </c>
      <c r="M121" s="93"/>
      <c r="N121" s="98"/>
      <c r="O121" s="98"/>
      <c r="P121" s="98"/>
      <c r="Q121" s="93"/>
      <c r="R121" s="93"/>
      <c r="S121" s="93"/>
      <c r="T121" s="93"/>
      <c r="U121" s="93"/>
      <c r="V121" s="93"/>
      <c r="AB121" s="117"/>
    </row>
    <row r="122" spans="1:28" s="41" customFormat="1" x14ac:dyDescent="0.3">
      <c r="A122" s="93" t="str">
        <f t="shared" si="3"/>
        <v>GreenMT</v>
      </c>
      <c r="B122" s="93" t="s">
        <v>481</v>
      </c>
      <c r="C122" s="93" t="str">
        <f>Data!B90</f>
        <v>Electric</v>
      </c>
      <c r="D122" s="93"/>
      <c r="E122" s="98" t="s">
        <v>702</v>
      </c>
      <c r="F122" s="93" t="str">
        <f t="shared" si="6"/>
        <v>Orange &amp; Rockland</v>
      </c>
      <c r="G122" s="93" t="s">
        <v>33</v>
      </c>
      <c r="H122" s="93" t="s">
        <v>29</v>
      </c>
      <c r="I122" s="93" t="s">
        <v>508</v>
      </c>
      <c r="J122" s="105"/>
      <c r="K122" s="93" t="s">
        <v>510</v>
      </c>
      <c r="L122" s="98" t="s">
        <v>427</v>
      </c>
      <c r="M122" s="93"/>
      <c r="N122" s="98"/>
      <c r="O122" s="98"/>
      <c r="P122" s="98"/>
      <c r="Q122" s="93"/>
      <c r="R122" s="93"/>
      <c r="S122" s="93"/>
      <c r="T122" s="93"/>
      <c r="U122" s="93"/>
      <c r="V122" s="93"/>
      <c r="AB122" s="117"/>
    </row>
    <row r="123" spans="1:28" s="41" customFormat="1" x14ac:dyDescent="0.3">
      <c r="A123" s="93" t="str">
        <f t="shared" si="3"/>
        <v>GreenMT</v>
      </c>
      <c r="B123" s="93" t="s">
        <v>481</v>
      </c>
      <c r="C123" s="93" t="str">
        <f>Data!B91</f>
        <v>Electric</v>
      </c>
      <c r="D123" s="93"/>
      <c r="E123" s="98" t="s">
        <v>703</v>
      </c>
      <c r="F123" s="93" t="str">
        <f t="shared" si="6"/>
        <v>RG&amp;E</v>
      </c>
      <c r="G123" s="93" t="s">
        <v>33</v>
      </c>
      <c r="H123" s="93" t="s">
        <v>30</v>
      </c>
      <c r="I123" s="93" t="s">
        <v>508</v>
      </c>
      <c r="J123" s="105"/>
      <c r="K123" s="93" t="s">
        <v>510</v>
      </c>
      <c r="L123" s="98" t="s">
        <v>1059</v>
      </c>
      <c r="M123" s="93"/>
      <c r="N123" s="98"/>
      <c r="O123" s="98"/>
      <c r="P123" s="98"/>
      <c r="Q123" s="93"/>
      <c r="R123" s="93"/>
      <c r="S123" s="93"/>
      <c r="T123" s="93"/>
      <c r="U123" s="93"/>
      <c r="V123" s="93"/>
      <c r="AB123" s="117"/>
    </row>
    <row r="124" spans="1:28" s="41" customFormat="1" x14ac:dyDescent="0.3">
      <c r="A124" s="93" t="str">
        <f t="shared" si="3"/>
        <v>GreenMT</v>
      </c>
      <c r="B124" s="93" t="s">
        <v>481</v>
      </c>
      <c r="C124" s="93" t="str">
        <f>Data!B92</f>
        <v>Electric</v>
      </c>
      <c r="D124" s="93"/>
      <c r="E124" s="98" t="s">
        <v>704</v>
      </c>
      <c r="F124" s="93" t="str">
        <f t="shared" si="6"/>
        <v>Jersey Central Power &amp; Light (JCP&amp;L)</v>
      </c>
      <c r="G124" s="93" t="s">
        <v>8</v>
      </c>
      <c r="H124" s="93" t="s">
        <v>13</v>
      </c>
      <c r="I124" s="93" t="s">
        <v>508</v>
      </c>
      <c r="J124" s="105"/>
      <c r="K124" s="93" t="s">
        <v>510</v>
      </c>
      <c r="L124" s="98" t="s">
        <v>427</v>
      </c>
      <c r="M124" s="93"/>
      <c r="N124" s="98"/>
      <c r="O124" s="98"/>
      <c r="P124" s="98"/>
      <c r="Q124" s="93"/>
      <c r="R124" s="93"/>
      <c r="S124" s="93"/>
      <c r="T124" s="93"/>
      <c r="U124" s="93"/>
      <c r="V124" s="93"/>
      <c r="AB124" s="117"/>
    </row>
    <row r="125" spans="1:28" s="41" customFormat="1" x14ac:dyDescent="0.3">
      <c r="A125" s="93" t="str">
        <f t="shared" si="3"/>
        <v>GreenMT</v>
      </c>
      <c r="B125" s="93" t="s">
        <v>481</v>
      </c>
      <c r="C125" s="93" t="str">
        <f>Data!B93</f>
        <v>Electric</v>
      </c>
      <c r="D125" s="93"/>
      <c r="E125" s="98" t="s">
        <v>705</v>
      </c>
      <c r="F125" s="93" t="str">
        <f t="shared" si="6"/>
        <v>PSE&amp;G</v>
      </c>
      <c r="G125" s="93" t="s">
        <v>8</v>
      </c>
      <c r="H125" s="93" t="s">
        <v>14</v>
      </c>
      <c r="I125" s="93" t="s">
        <v>508</v>
      </c>
      <c r="J125" s="105"/>
      <c r="K125" s="93" t="s">
        <v>510</v>
      </c>
      <c r="L125" s="98" t="s">
        <v>1055</v>
      </c>
      <c r="M125" s="93"/>
      <c r="N125" s="98"/>
      <c r="O125" s="98"/>
      <c r="P125" s="98"/>
      <c r="Q125" s="93"/>
      <c r="R125" s="93"/>
      <c r="S125" s="93"/>
      <c r="T125" s="93"/>
      <c r="U125" s="93"/>
      <c r="V125" s="93"/>
      <c r="AB125" s="117"/>
    </row>
    <row r="126" spans="1:28" s="41" customFormat="1" x14ac:dyDescent="0.3">
      <c r="A126" s="93" t="str">
        <f t="shared" si="3"/>
        <v>GreenMT</v>
      </c>
      <c r="B126" s="93" t="s">
        <v>481</v>
      </c>
      <c r="C126" s="93" t="str">
        <f>Data!B94</f>
        <v>Electric</v>
      </c>
      <c r="D126" s="93"/>
      <c r="E126" s="98" t="s">
        <v>706</v>
      </c>
      <c r="F126" s="93" t="str">
        <f t="shared" si="6"/>
        <v>Rockland Electric Company (O&amp;R)</v>
      </c>
      <c r="G126" s="93" t="s">
        <v>8</v>
      </c>
      <c r="H126" s="93" t="s">
        <v>15</v>
      </c>
      <c r="I126" s="93" t="s">
        <v>508</v>
      </c>
      <c r="J126" s="105"/>
      <c r="K126" s="93" t="s">
        <v>510</v>
      </c>
      <c r="L126" s="98" t="s">
        <v>427</v>
      </c>
      <c r="M126" s="93"/>
      <c r="N126" s="98"/>
      <c r="O126" s="98"/>
      <c r="P126" s="98"/>
      <c r="Q126" s="93"/>
      <c r="R126" s="93"/>
      <c r="S126" s="93"/>
      <c r="T126" s="93"/>
      <c r="U126" s="93"/>
      <c r="V126" s="93"/>
      <c r="AB126" s="117"/>
    </row>
    <row r="127" spans="1:28" s="41" customFormat="1" x14ac:dyDescent="0.3">
      <c r="A127" s="93" t="str">
        <f t="shared" si="3"/>
        <v>GreenMT</v>
      </c>
      <c r="B127" s="93" t="s">
        <v>481</v>
      </c>
      <c r="C127" s="93" t="str">
        <f>Data!B95</f>
        <v>Electric</v>
      </c>
      <c r="D127" s="93"/>
      <c r="E127" s="98" t="s">
        <v>707</v>
      </c>
      <c r="F127" s="93" t="str">
        <f t="shared" si="6"/>
        <v>Atlantic City Electric</v>
      </c>
      <c r="G127" s="93" t="s">
        <v>8</v>
      </c>
      <c r="H127" s="93" t="s">
        <v>7</v>
      </c>
      <c r="I127" s="93" t="s">
        <v>508</v>
      </c>
      <c r="J127" s="105"/>
      <c r="K127" s="93" t="s">
        <v>510</v>
      </c>
      <c r="L127" s="98" t="s">
        <v>1055</v>
      </c>
      <c r="M127" s="93"/>
      <c r="N127" s="98"/>
      <c r="O127" s="98"/>
      <c r="P127" s="98"/>
      <c r="Q127" s="93"/>
      <c r="R127" s="93"/>
      <c r="S127" s="93"/>
      <c r="T127" s="93"/>
      <c r="U127" s="93"/>
      <c r="V127" s="93"/>
      <c r="AB127" s="117"/>
    </row>
    <row r="128" spans="1:28" s="41" customFormat="1" x14ac:dyDescent="0.3">
      <c r="A128" s="93" t="str">
        <f t="shared" si="3"/>
        <v>GreenMT</v>
      </c>
      <c r="B128" s="93" t="s">
        <v>481</v>
      </c>
      <c r="C128" s="93" t="str">
        <f>Data!B96</f>
        <v>Electric</v>
      </c>
      <c r="D128" s="93"/>
      <c r="E128" s="98" t="s">
        <v>708</v>
      </c>
      <c r="F128" s="93" t="str">
        <f t="shared" si="6"/>
        <v>ComEd</v>
      </c>
      <c r="G128" s="93" t="s">
        <v>47</v>
      </c>
      <c r="H128" s="93" t="s">
        <v>46</v>
      </c>
      <c r="I128" s="93" t="s">
        <v>508</v>
      </c>
      <c r="J128" s="105"/>
      <c r="K128" s="93" t="s">
        <v>510</v>
      </c>
      <c r="L128" s="98" t="s">
        <v>429</v>
      </c>
      <c r="M128" s="93"/>
      <c r="N128" s="98"/>
      <c r="O128" s="98"/>
      <c r="P128" s="98"/>
      <c r="Q128" s="93"/>
      <c r="R128" s="93"/>
      <c r="S128" s="93"/>
      <c r="T128" s="93"/>
      <c r="U128" s="93"/>
      <c r="V128" s="93"/>
      <c r="AB128" s="117"/>
    </row>
    <row r="129" spans="1:29" s="41" customFormat="1" x14ac:dyDescent="0.3">
      <c r="A129" s="93" t="str">
        <f t="shared" si="3"/>
        <v>GreenMT</v>
      </c>
      <c r="B129" s="93" t="s">
        <v>481</v>
      </c>
      <c r="C129" s="93" t="str">
        <f>Data!B97</f>
        <v>Electric</v>
      </c>
      <c r="D129" s="93"/>
      <c r="E129" s="98" t="s">
        <v>709</v>
      </c>
      <c r="F129" s="93" t="str">
        <f t="shared" si="6"/>
        <v>Duquesne Light Company</v>
      </c>
      <c r="G129" s="93" t="s">
        <v>60</v>
      </c>
      <c r="H129" s="93" t="s">
        <v>55</v>
      </c>
      <c r="I129" s="93" t="s">
        <v>508</v>
      </c>
      <c r="J129" s="105"/>
      <c r="K129" s="93" t="s">
        <v>510</v>
      </c>
      <c r="L129" s="98" t="s">
        <v>427</v>
      </c>
      <c r="M129" s="93"/>
      <c r="N129" s="98"/>
      <c r="O129" s="98"/>
      <c r="P129" s="98"/>
      <c r="Q129" s="93"/>
      <c r="R129" s="93"/>
      <c r="S129" s="93"/>
      <c r="T129" s="93"/>
      <c r="U129" s="93"/>
      <c r="V129" s="93"/>
      <c r="AB129" s="117"/>
    </row>
    <row r="130" spans="1:29" s="41" customFormat="1" x14ac:dyDescent="0.3">
      <c r="A130" s="93" t="str">
        <f t="shared" si="3"/>
        <v>GreenMT</v>
      </c>
      <c r="B130" s="93" t="s">
        <v>481</v>
      </c>
      <c r="C130" s="93" t="s">
        <v>522</v>
      </c>
      <c r="D130" s="93"/>
      <c r="E130" s="98" t="s">
        <v>710</v>
      </c>
      <c r="F130" s="93" t="str">
        <f t="shared" si="6"/>
        <v>Nicor Gas</v>
      </c>
      <c r="G130" s="93" t="s">
        <v>47</v>
      </c>
      <c r="H130" s="93" t="s">
        <v>106</v>
      </c>
      <c r="I130" s="93" t="s">
        <v>508</v>
      </c>
      <c r="J130" s="93" t="s">
        <v>527</v>
      </c>
      <c r="K130" s="93" t="s">
        <v>510</v>
      </c>
      <c r="L130" s="98" t="s">
        <v>1060</v>
      </c>
      <c r="M130" s="93"/>
      <c r="N130" s="98"/>
      <c r="O130" s="98"/>
      <c r="P130" s="98"/>
      <c r="Q130" s="93"/>
      <c r="R130" s="93"/>
      <c r="S130" s="93"/>
      <c r="T130" s="93"/>
      <c r="U130" s="93"/>
      <c r="V130" s="93"/>
      <c r="AB130" s="117"/>
    </row>
    <row r="131" spans="1:29" s="41" customFormat="1" x14ac:dyDescent="0.3">
      <c r="A131" s="93" t="str">
        <f t="shared" si="3"/>
        <v>GreenMT</v>
      </c>
      <c r="B131" s="93" t="s">
        <v>481</v>
      </c>
      <c r="C131" s="93" t="s">
        <v>522</v>
      </c>
      <c r="D131" s="93"/>
      <c r="E131" s="98" t="s">
        <v>711</v>
      </c>
      <c r="F131" s="93" t="str">
        <f t="shared" si="6"/>
        <v>Peoples Gas</v>
      </c>
      <c r="G131" s="93" t="s">
        <v>47</v>
      </c>
      <c r="H131" s="93" t="s">
        <v>322</v>
      </c>
      <c r="I131" s="93" t="s">
        <v>508</v>
      </c>
      <c r="J131" s="93" t="s">
        <v>526</v>
      </c>
      <c r="K131" s="93" t="s">
        <v>510</v>
      </c>
      <c r="L131" s="98" t="s">
        <v>1060</v>
      </c>
      <c r="M131" s="93"/>
      <c r="N131" s="98"/>
      <c r="O131" s="98"/>
      <c r="P131" s="98"/>
      <c r="Q131" s="93"/>
      <c r="R131" s="93"/>
      <c r="S131" s="93"/>
      <c r="T131" s="93"/>
      <c r="U131" s="93"/>
      <c r="V131" s="93"/>
      <c r="AB131" s="117"/>
    </row>
    <row r="132" spans="1:29" s="41" customFormat="1" x14ac:dyDescent="0.3">
      <c r="A132" s="93" t="str">
        <f t="shared" si="3"/>
        <v>GreenMT</v>
      </c>
      <c r="B132" s="93" t="s">
        <v>481</v>
      </c>
      <c r="C132" s="93" t="s">
        <v>522</v>
      </c>
      <c r="D132" s="93"/>
      <c r="E132" s="98" t="s">
        <v>712</v>
      </c>
      <c r="F132" s="93" t="str">
        <f t="shared" si="6"/>
        <v>BGE</v>
      </c>
      <c r="G132" s="93" t="s">
        <v>53</v>
      </c>
      <c r="H132" s="93" t="s">
        <v>50</v>
      </c>
      <c r="I132" s="93" t="s">
        <v>508</v>
      </c>
      <c r="J132" s="93" t="s">
        <v>527</v>
      </c>
      <c r="K132" s="93" t="s">
        <v>510</v>
      </c>
      <c r="L132" s="98" t="s">
        <v>1060</v>
      </c>
      <c r="M132" s="93"/>
      <c r="N132" s="98"/>
      <c r="O132" s="98"/>
      <c r="P132" s="98"/>
      <c r="Q132" s="93"/>
      <c r="R132" s="93"/>
      <c r="S132" s="93"/>
      <c r="T132" s="93"/>
      <c r="U132" s="93"/>
      <c r="V132" s="93"/>
      <c r="AB132" s="117"/>
    </row>
    <row r="133" spans="1:29" s="41" customFormat="1" x14ac:dyDescent="0.3">
      <c r="A133" s="93" t="str">
        <f t="shared" si="3"/>
        <v>GreenMT</v>
      </c>
      <c r="B133" s="93" t="s">
        <v>481</v>
      </c>
      <c r="C133" s="93" t="s">
        <v>522</v>
      </c>
      <c r="D133" s="93"/>
      <c r="E133" s="98" t="s">
        <v>713</v>
      </c>
      <c r="F133" s="93" t="str">
        <f t="shared" si="6"/>
        <v>Consolidated Edison</v>
      </c>
      <c r="G133" s="93" t="s">
        <v>33</v>
      </c>
      <c r="H133" s="93" t="s">
        <v>26</v>
      </c>
      <c r="I133" s="93" t="s">
        <v>508</v>
      </c>
      <c r="J133" s="93" t="s">
        <v>526</v>
      </c>
      <c r="K133" s="93" t="s">
        <v>510</v>
      </c>
      <c r="L133" s="98" t="s">
        <v>1060</v>
      </c>
      <c r="M133" s="93"/>
      <c r="N133" s="98"/>
      <c r="O133" s="98"/>
      <c r="P133" s="98"/>
      <c r="Q133" s="93"/>
      <c r="R133" s="93"/>
      <c r="S133" s="93"/>
      <c r="T133" s="93"/>
      <c r="U133" s="93"/>
      <c r="V133" s="93"/>
      <c r="AB133" s="117"/>
      <c r="AC133" s="41" t="s">
        <v>1062</v>
      </c>
    </row>
    <row r="134" spans="1:29" s="41" customFormat="1" x14ac:dyDescent="0.3">
      <c r="A134" s="93" t="str">
        <f t="shared" si="3"/>
        <v>GreenMT</v>
      </c>
      <c r="B134" s="93" t="s">
        <v>481</v>
      </c>
      <c r="C134" s="93" t="s">
        <v>522</v>
      </c>
      <c r="D134" s="93"/>
      <c r="E134" s="98" t="s">
        <v>714</v>
      </c>
      <c r="F134" s="93" t="str">
        <f t="shared" si="6"/>
        <v>Orange &amp; Rockland</v>
      </c>
      <c r="G134" s="93" t="s">
        <v>33</v>
      </c>
      <c r="H134" s="93" t="s">
        <v>29</v>
      </c>
      <c r="I134" s="93" t="s">
        <v>508</v>
      </c>
      <c r="J134" s="93" t="s">
        <v>527</v>
      </c>
      <c r="K134" s="93" t="s">
        <v>510</v>
      </c>
      <c r="L134" s="98" t="s">
        <v>1060</v>
      </c>
      <c r="M134" s="93"/>
      <c r="N134" s="98"/>
      <c r="O134" s="98"/>
      <c r="P134" s="98"/>
      <c r="Q134" s="93"/>
      <c r="R134" s="93"/>
      <c r="S134" s="93"/>
      <c r="T134" s="93"/>
      <c r="U134" s="93"/>
      <c r="V134" s="93"/>
      <c r="AB134" s="117"/>
    </row>
    <row r="135" spans="1:29" s="41" customFormat="1" x14ac:dyDescent="0.3">
      <c r="A135" s="93" t="str">
        <f t="shared" si="3"/>
        <v>GreenMT</v>
      </c>
      <c r="B135" s="93" t="s">
        <v>481</v>
      </c>
      <c r="C135" s="93" t="s">
        <v>522</v>
      </c>
      <c r="D135" s="93"/>
      <c r="E135" s="98" t="s">
        <v>715</v>
      </c>
      <c r="F135" s="93" t="str">
        <f t="shared" si="6"/>
        <v>National Grid (Keyspan NY)</v>
      </c>
      <c r="G135" s="93" t="s">
        <v>33</v>
      </c>
      <c r="H135" s="93" t="s">
        <v>32</v>
      </c>
      <c r="I135" s="93" t="s">
        <v>508</v>
      </c>
      <c r="J135" s="93" t="s">
        <v>526</v>
      </c>
      <c r="K135" s="93" t="s">
        <v>510</v>
      </c>
      <c r="L135" s="98" t="s">
        <v>1060</v>
      </c>
      <c r="M135" s="93"/>
      <c r="N135" s="98"/>
      <c r="O135" s="98"/>
      <c r="P135" s="98"/>
      <c r="Q135" s="93"/>
      <c r="R135" s="93"/>
      <c r="S135" s="93"/>
      <c r="T135" s="93"/>
      <c r="U135" s="93"/>
      <c r="V135" s="93"/>
      <c r="AB135" s="117"/>
    </row>
    <row r="136" spans="1:29" s="41" customFormat="1" x14ac:dyDescent="0.3">
      <c r="A136" s="93" t="str">
        <f t="shared" si="3"/>
        <v>GreenMT</v>
      </c>
      <c r="B136" s="93" t="s">
        <v>481</v>
      </c>
      <c r="C136" s="93" t="s">
        <v>522</v>
      </c>
      <c r="D136" s="93"/>
      <c r="E136" s="98" t="s">
        <v>716</v>
      </c>
      <c r="F136" s="93" t="str">
        <f t="shared" si="6"/>
        <v>UGI South</v>
      </c>
      <c r="G136" s="93" t="s">
        <v>60</v>
      </c>
      <c r="H136" s="93" t="s">
        <v>625</v>
      </c>
      <c r="I136" s="93" t="s">
        <v>508</v>
      </c>
      <c r="J136" s="93" t="s">
        <v>527</v>
      </c>
      <c r="K136" s="93" t="s">
        <v>510</v>
      </c>
      <c r="L136" s="98" t="s">
        <v>1060</v>
      </c>
      <c r="M136" s="93"/>
      <c r="N136" s="98"/>
      <c r="O136" s="98"/>
      <c r="P136" s="98"/>
      <c r="Q136" s="93"/>
      <c r="R136" s="93"/>
      <c r="S136" s="93"/>
      <c r="T136" s="93"/>
      <c r="U136" s="93"/>
      <c r="V136" s="93"/>
      <c r="AB136" s="117"/>
    </row>
    <row r="137" spans="1:29" s="41" customFormat="1" x14ac:dyDescent="0.3">
      <c r="A137" s="93" t="str">
        <f t="shared" si="3"/>
        <v>GreenMT</v>
      </c>
      <c r="B137" s="93" t="s">
        <v>481</v>
      </c>
      <c r="C137" s="93" t="s">
        <v>522</v>
      </c>
      <c r="D137" s="93"/>
      <c r="E137" s="98" t="s">
        <v>717</v>
      </c>
      <c r="F137" s="93" t="str">
        <f t="shared" si="6"/>
        <v>UGI North</v>
      </c>
      <c r="G137" s="93" t="s">
        <v>60</v>
      </c>
      <c r="H137" s="93" t="s">
        <v>449</v>
      </c>
      <c r="I137" s="93" t="s">
        <v>508</v>
      </c>
      <c r="J137" s="93" t="s">
        <v>526</v>
      </c>
      <c r="K137" s="93" t="s">
        <v>510</v>
      </c>
      <c r="L137" s="98" t="s">
        <v>1060</v>
      </c>
      <c r="M137" s="93"/>
      <c r="N137" s="98"/>
      <c r="O137" s="98"/>
      <c r="P137" s="98"/>
      <c r="Q137" s="93"/>
      <c r="R137" s="93"/>
      <c r="S137" s="93"/>
      <c r="T137" s="93"/>
      <c r="U137" s="93"/>
      <c r="V137" s="93"/>
      <c r="AB137" s="117"/>
    </row>
    <row r="138" spans="1:29" s="41" customFormat="1" x14ac:dyDescent="0.3">
      <c r="A138" s="93" t="str">
        <f t="shared" si="3"/>
        <v>GreenMT</v>
      </c>
      <c r="B138" s="93" t="s">
        <v>481</v>
      </c>
      <c r="C138" s="93" t="s">
        <v>522</v>
      </c>
      <c r="D138" s="93"/>
      <c r="E138" s="98" t="s">
        <v>718</v>
      </c>
      <c r="F138" s="93" t="str">
        <f t="shared" si="6"/>
        <v>PECO Gas</v>
      </c>
      <c r="G138" s="93" t="s">
        <v>60</v>
      </c>
      <c r="H138" s="93" t="s">
        <v>357</v>
      </c>
      <c r="I138" s="93" t="s">
        <v>508</v>
      </c>
      <c r="J138" s="93" t="s">
        <v>527</v>
      </c>
      <c r="K138" s="93" t="s">
        <v>510</v>
      </c>
      <c r="L138" s="98" t="s">
        <v>1060</v>
      </c>
      <c r="M138" s="93"/>
      <c r="N138" s="98"/>
      <c r="O138" s="98"/>
      <c r="P138" s="98"/>
      <c r="Q138" s="93"/>
      <c r="R138" s="93"/>
      <c r="S138" s="93"/>
      <c r="T138" s="93"/>
      <c r="U138" s="93"/>
      <c r="V138" s="93"/>
      <c r="AB138" s="117"/>
    </row>
    <row r="139" spans="1:29" s="41" customFormat="1" x14ac:dyDescent="0.3">
      <c r="A139" s="93" t="str">
        <f t="shared" si="3"/>
        <v>GreenMT</v>
      </c>
      <c r="B139" s="93" t="s">
        <v>481</v>
      </c>
      <c r="C139" s="93" t="s">
        <v>522</v>
      </c>
      <c r="D139" s="93"/>
      <c r="E139" s="98" t="s">
        <v>719</v>
      </c>
      <c r="F139" s="93" t="str">
        <f t="shared" si="6"/>
        <v>Philadelphia Gas Works</v>
      </c>
      <c r="G139" s="93" t="s">
        <v>60</v>
      </c>
      <c r="H139" s="93" t="s">
        <v>243</v>
      </c>
      <c r="I139" s="93" t="s">
        <v>508</v>
      </c>
      <c r="J139" s="93" t="s">
        <v>526</v>
      </c>
      <c r="K139" s="93" t="s">
        <v>510</v>
      </c>
      <c r="L139" s="98" t="s">
        <v>1060</v>
      </c>
      <c r="M139" s="93"/>
      <c r="N139" s="98"/>
      <c r="O139" s="98"/>
      <c r="P139" s="98"/>
      <c r="Q139" s="93"/>
      <c r="R139" s="93"/>
      <c r="S139" s="93"/>
      <c r="T139" s="93"/>
      <c r="U139" s="93"/>
      <c r="V139" s="93"/>
      <c r="AB139" s="117"/>
    </row>
    <row r="140" spans="1:29" s="41" customFormat="1" x14ac:dyDescent="0.3">
      <c r="A140" s="93" t="str">
        <f t="shared" si="3"/>
        <v>NRG</v>
      </c>
      <c r="B140" s="93" t="s">
        <v>505</v>
      </c>
      <c r="C140" s="93" t="str">
        <f>Data!B108</f>
        <v>Electric</v>
      </c>
      <c r="D140" s="93"/>
      <c r="E140" s="98" t="s">
        <v>720</v>
      </c>
      <c r="F140" s="93" t="str">
        <f t="shared" si="6"/>
        <v>Eversource (Eastern Massachusetts)</v>
      </c>
      <c r="G140" s="93" t="s">
        <v>42</v>
      </c>
      <c r="H140" s="93" t="s">
        <v>549</v>
      </c>
      <c r="I140" s="93" t="s">
        <v>508</v>
      </c>
      <c r="J140" s="105"/>
      <c r="K140" s="93" t="s">
        <v>510</v>
      </c>
      <c r="L140" s="98" t="s">
        <v>547</v>
      </c>
      <c r="M140" s="93"/>
      <c r="N140" s="98"/>
      <c r="O140" s="98"/>
      <c r="P140" s="98"/>
      <c r="Q140" s="93"/>
      <c r="R140" s="93"/>
      <c r="S140" s="93"/>
      <c r="T140" s="93"/>
      <c r="U140" s="93"/>
      <c r="V140" s="93"/>
      <c r="AB140" s="117"/>
    </row>
    <row r="141" spans="1:29" s="41" customFormat="1" x14ac:dyDescent="0.3">
      <c r="A141" s="93" t="str">
        <f t="shared" si="3"/>
        <v>NRG</v>
      </c>
      <c r="B141" s="93" t="s">
        <v>505</v>
      </c>
      <c r="C141" s="93" t="str">
        <f>Data!B109</f>
        <v>Electric</v>
      </c>
      <c r="D141" s="93"/>
      <c r="E141" s="98" t="s">
        <v>721</v>
      </c>
      <c r="F141" s="93" t="str">
        <f t="shared" si="6"/>
        <v>Eversource (Western Massachusetts)</v>
      </c>
      <c r="G141" s="93" t="s">
        <v>42</v>
      </c>
      <c r="H141" s="93" t="s">
        <v>548</v>
      </c>
      <c r="I141" s="93" t="s">
        <v>508</v>
      </c>
      <c r="J141" s="105"/>
      <c r="K141" s="93" t="s">
        <v>510</v>
      </c>
      <c r="L141" s="98" t="s">
        <v>180</v>
      </c>
      <c r="M141" s="93"/>
      <c r="N141" s="98"/>
      <c r="O141" s="98"/>
      <c r="P141" s="98"/>
      <c r="Q141" s="93"/>
      <c r="R141" s="93"/>
      <c r="S141" s="93"/>
      <c r="T141" s="93"/>
      <c r="U141" s="93"/>
      <c r="V141" s="93"/>
      <c r="AB141" s="117"/>
    </row>
    <row r="142" spans="1:29" s="41" customFormat="1" x14ac:dyDescent="0.3">
      <c r="A142" s="93" t="str">
        <f t="shared" si="3"/>
        <v>NRG</v>
      </c>
      <c r="B142" s="93" t="s">
        <v>505</v>
      </c>
      <c r="C142" s="93" t="str">
        <f>Data!B110</f>
        <v>Electric</v>
      </c>
      <c r="D142" s="93"/>
      <c r="E142" s="98" t="s">
        <v>722</v>
      </c>
      <c r="F142" s="93" t="str">
        <f t="shared" si="6"/>
        <v>Atlantic City Electric</v>
      </c>
      <c r="G142" s="93" t="s">
        <v>8</v>
      </c>
      <c r="H142" s="93" t="s">
        <v>7</v>
      </c>
      <c r="I142" s="93" t="s">
        <v>508</v>
      </c>
      <c r="J142" s="105"/>
      <c r="K142" s="93" t="s">
        <v>510</v>
      </c>
      <c r="L142" s="98" t="s">
        <v>1063</v>
      </c>
      <c r="M142" s="93"/>
      <c r="N142" s="98"/>
      <c r="O142" s="98"/>
      <c r="P142" s="98"/>
      <c r="Q142" s="93"/>
      <c r="R142" s="93"/>
      <c r="S142" s="93"/>
      <c r="T142" s="93"/>
      <c r="U142" s="93"/>
      <c r="V142" s="93"/>
      <c r="AB142" s="117"/>
    </row>
    <row r="143" spans="1:29" s="41" customFormat="1" x14ac:dyDescent="0.3">
      <c r="A143" s="93" t="str">
        <f t="shared" ref="A143:A203" si="7">B143</f>
        <v>NRG</v>
      </c>
      <c r="B143" s="93" t="s">
        <v>505</v>
      </c>
      <c r="C143" s="93" t="str">
        <f>Data!B112</f>
        <v>Electric</v>
      </c>
      <c r="D143" s="93"/>
      <c r="E143" s="98" t="s">
        <v>723</v>
      </c>
      <c r="F143" s="93" t="str">
        <f t="shared" si="6"/>
        <v>Jersey Central Power &amp; Light (JCP&amp;L)</v>
      </c>
      <c r="G143" s="93" t="s">
        <v>8</v>
      </c>
      <c r="H143" s="93" t="s">
        <v>13</v>
      </c>
      <c r="I143" s="93" t="s">
        <v>508</v>
      </c>
      <c r="J143" s="105"/>
      <c r="K143" s="93" t="s">
        <v>510</v>
      </c>
      <c r="L143" s="98" t="s">
        <v>1064</v>
      </c>
      <c r="M143" s="93"/>
      <c r="N143" s="98"/>
      <c r="O143" s="98"/>
      <c r="P143" s="98"/>
      <c r="Q143" s="93"/>
      <c r="R143" s="93"/>
      <c r="S143" s="93"/>
      <c r="T143" s="93"/>
      <c r="U143" s="93"/>
      <c r="V143" s="93"/>
      <c r="AB143" s="117"/>
    </row>
    <row r="144" spans="1:29" s="41" customFormat="1" x14ac:dyDescent="0.3">
      <c r="A144" s="93" t="str">
        <f t="shared" si="7"/>
        <v>NRG</v>
      </c>
      <c r="B144" s="93" t="s">
        <v>505</v>
      </c>
      <c r="C144" s="93" t="str">
        <f>Data!B113</f>
        <v>Electric</v>
      </c>
      <c r="D144" s="93"/>
      <c r="E144" s="98" t="s">
        <v>724</v>
      </c>
      <c r="F144" s="93" t="str">
        <f t="shared" si="6"/>
        <v>PSE&amp;G</v>
      </c>
      <c r="G144" s="93" t="s">
        <v>8</v>
      </c>
      <c r="H144" s="93" t="s">
        <v>14</v>
      </c>
      <c r="I144" s="93" t="s">
        <v>508</v>
      </c>
      <c r="J144" s="105"/>
      <c r="K144" s="93" t="s">
        <v>510</v>
      </c>
      <c r="L144" s="98" t="s">
        <v>1065</v>
      </c>
      <c r="M144" s="93"/>
      <c r="N144" s="98"/>
      <c r="O144" s="98"/>
      <c r="P144" s="98"/>
      <c r="Q144" s="93"/>
      <c r="R144" s="93"/>
      <c r="S144" s="93"/>
      <c r="T144" s="93"/>
      <c r="U144" s="93"/>
      <c r="V144" s="93"/>
      <c r="AB144" s="117"/>
    </row>
    <row r="145" spans="1:28" s="41" customFormat="1" x14ac:dyDescent="0.3">
      <c r="A145" s="93" t="str">
        <f t="shared" si="7"/>
        <v>NRG</v>
      </c>
      <c r="B145" s="93" t="s">
        <v>505</v>
      </c>
      <c r="C145" s="93" t="str">
        <f>Data!B114</f>
        <v>Electric</v>
      </c>
      <c r="D145" s="93"/>
      <c r="E145" s="98" t="s">
        <v>725</v>
      </c>
      <c r="F145" s="93" t="str">
        <f t="shared" ref="F145:F205" si="8">H145</f>
        <v>Rockland Electric Company (O&amp;R)</v>
      </c>
      <c r="G145" s="93" t="s">
        <v>8</v>
      </c>
      <c r="H145" s="93" t="s">
        <v>15</v>
      </c>
      <c r="I145" s="93" t="s">
        <v>508</v>
      </c>
      <c r="J145" s="105"/>
      <c r="K145" s="93" t="s">
        <v>510</v>
      </c>
      <c r="L145" s="98" t="s">
        <v>1066</v>
      </c>
      <c r="M145" s="93"/>
      <c r="N145" s="98"/>
      <c r="O145" s="98"/>
      <c r="P145" s="98"/>
      <c r="Q145" s="93"/>
      <c r="R145" s="93"/>
      <c r="S145" s="93"/>
      <c r="T145" s="93"/>
      <c r="U145" s="93"/>
      <c r="V145" s="93"/>
      <c r="AB145" s="117"/>
    </row>
    <row r="146" spans="1:28" s="41" customFormat="1" x14ac:dyDescent="0.3">
      <c r="A146" s="93" t="str">
        <f t="shared" si="7"/>
        <v>NRG</v>
      </c>
      <c r="B146" s="93" t="s">
        <v>505</v>
      </c>
      <c r="C146" s="93" t="str">
        <f>Data!B115</f>
        <v>Electric</v>
      </c>
      <c r="D146" s="93"/>
      <c r="E146" s="98" t="s">
        <v>726</v>
      </c>
      <c r="F146" s="93" t="str">
        <f t="shared" si="8"/>
        <v>Duquesne Light Company</v>
      </c>
      <c r="G146" s="93" t="s">
        <v>60</v>
      </c>
      <c r="H146" s="93" t="s">
        <v>55</v>
      </c>
      <c r="I146" s="93" t="s">
        <v>508</v>
      </c>
      <c r="J146" s="105"/>
      <c r="K146" s="93" t="s">
        <v>510</v>
      </c>
      <c r="L146" s="98" t="s">
        <v>1067</v>
      </c>
      <c r="M146" s="93"/>
      <c r="N146" s="98"/>
      <c r="O146" s="98"/>
      <c r="P146" s="98"/>
      <c r="Q146" s="93"/>
      <c r="R146" s="93"/>
      <c r="S146" s="93"/>
      <c r="T146" s="93"/>
      <c r="U146" s="93"/>
      <c r="V146" s="93"/>
      <c r="AB146" s="117"/>
    </row>
    <row r="147" spans="1:28" s="41" customFormat="1" x14ac:dyDescent="0.3">
      <c r="A147" s="93" t="str">
        <f t="shared" si="7"/>
        <v>NRG</v>
      </c>
      <c r="B147" s="93" t="s">
        <v>505</v>
      </c>
      <c r="C147" s="93" t="str">
        <f>Data!B116</f>
        <v>Electric</v>
      </c>
      <c r="D147" s="93"/>
      <c r="E147" s="98" t="s">
        <v>727</v>
      </c>
      <c r="F147" s="93" t="str">
        <f t="shared" si="8"/>
        <v>Met-Ed</v>
      </c>
      <c r="G147" s="93" t="s">
        <v>60</v>
      </c>
      <c r="H147" s="93" t="s">
        <v>56</v>
      </c>
      <c r="I147" s="93" t="s">
        <v>508</v>
      </c>
      <c r="J147" s="105"/>
      <c r="K147" s="93" t="s">
        <v>510</v>
      </c>
      <c r="L147" s="98" t="s">
        <v>1068</v>
      </c>
      <c r="M147" s="93"/>
      <c r="N147" s="98"/>
      <c r="O147" s="98"/>
      <c r="P147" s="98"/>
      <c r="Q147" s="93"/>
      <c r="R147" s="93"/>
      <c r="S147" s="93"/>
      <c r="T147" s="93"/>
      <c r="U147" s="93"/>
      <c r="V147" s="93"/>
      <c r="AB147" s="117"/>
    </row>
    <row r="148" spans="1:28" s="41" customFormat="1" x14ac:dyDescent="0.3">
      <c r="A148" s="93" t="str">
        <f t="shared" si="7"/>
        <v>NRG</v>
      </c>
      <c r="B148" s="93" t="s">
        <v>505</v>
      </c>
      <c r="C148" s="93" t="str">
        <f>Data!B117</f>
        <v>Electric</v>
      </c>
      <c r="D148" s="93"/>
      <c r="E148" s="98" t="s">
        <v>728</v>
      </c>
      <c r="F148" s="93" t="str">
        <f t="shared" si="8"/>
        <v>PECO</v>
      </c>
      <c r="G148" s="93" t="s">
        <v>60</v>
      </c>
      <c r="H148" s="93" t="s">
        <v>57</v>
      </c>
      <c r="I148" s="93" t="s">
        <v>508</v>
      </c>
      <c r="J148" s="105"/>
      <c r="K148" s="93" t="s">
        <v>510</v>
      </c>
      <c r="L148" s="98" t="s">
        <v>1069</v>
      </c>
      <c r="M148" s="93"/>
      <c r="N148" s="98"/>
      <c r="O148" s="98"/>
      <c r="P148" s="98"/>
      <c r="Q148" s="93"/>
      <c r="R148" s="93"/>
      <c r="S148" s="93"/>
      <c r="T148" s="93"/>
      <c r="U148" s="93"/>
      <c r="V148" s="93"/>
      <c r="AB148" s="117"/>
    </row>
    <row r="149" spans="1:28" s="41" customFormat="1" x14ac:dyDescent="0.3">
      <c r="A149" s="93" t="str">
        <f t="shared" si="7"/>
        <v>NRG</v>
      </c>
      <c r="B149" s="93" t="s">
        <v>505</v>
      </c>
      <c r="C149" s="93" t="str">
        <f>Data!B118</f>
        <v>Electric</v>
      </c>
      <c r="D149" s="93"/>
      <c r="E149" s="98" t="s">
        <v>729</v>
      </c>
      <c r="F149" s="93" t="str">
        <f t="shared" si="8"/>
        <v>Penelec</v>
      </c>
      <c r="G149" s="93" t="s">
        <v>60</v>
      </c>
      <c r="H149" s="93" t="s">
        <v>58</v>
      </c>
      <c r="I149" s="93" t="s">
        <v>508</v>
      </c>
      <c r="J149" s="105"/>
      <c r="K149" s="93" t="s">
        <v>510</v>
      </c>
      <c r="L149" s="98" t="s">
        <v>1070</v>
      </c>
      <c r="M149" s="93"/>
      <c r="N149" s="98"/>
      <c r="O149" s="98"/>
      <c r="P149" s="98"/>
      <c r="Q149" s="93"/>
      <c r="R149" s="93"/>
      <c r="S149" s="93"/>
      <c r="T149" s="93"/>
      <c r="U149" s="93"/>
      <c r="V149" s="93"/>
      <c r="AB149" s="117"/>
    </row>
    <row r="150" spans="1:28" s="41" customFormat="1" x14ac:dyDescent="0.3">
      <c r="A150" s="93" t="str">
        <f t="shared" si="7"/>
        <v>NRG</v>
      </c>
      <c r="B150" s="93" t="s">
        <v>505</v>
      </c>
      <c r="C150" s="93" t="str">
        <f>Data!B119</f>
        <v>Electric</v>
      </c>
      <c r="D150" s="93"/>
      <c r="E150" s="98" t="s">
        <v>730</v>
      </c>
      <c r="F150" s="93" t="str">
        <f t="shared" si="8"/>
        <v>PPL Electric Utilities</v>
      </c>
      <c r="G150" s="93" t="s">
        <v>60</v>
      </c>
      <c r="H150" s="93" t="s">
        <v>59</v>
      </c>
      <c r="I150" s="93" t="s">
        <v>508</v>
      </c>
      <c r="J150" s="105"/>
      <c r="K150" s="93" t="s">
        <v>510</v>
      </c>
      <c r="L150" s="98" t="s">
        <v>1071</v>
      </c>
      <c r="M150" s="93"/>
      <c r="N150" s="98"/>
      <c r="O150" s="98"/>
      <c r="P150" s="98"/>
      <c r="Q150" s="93"/>
      <c r="R150" s="93"/>
      <c r="S150" s="93"/>
      <c r="T150" s="93"/>
      <c r="U150" s="93"/>
      <c r="V150" s="93"/>
      <c r="AB150" s="117"/>
    </row>
    <row r="151" spans="1:28" s="41" customFormat="1" x14ac:dyDescent="0.3">
      <c r="A151" s="93" t="str">
        <f t="shared" si="7"/>
        <v>NRG</v>
      </c>
      <c r="B151" s="93" t="s">
        <v>505</v>
      </c>
      <c r="C151" s="93" t="str">
        <f>Data!B120</f>
        <v>Electric</v>
      </c>
      <c r="D151" s="93"/>
      <c r="E151" s="98" t="s">
        <v>731</v>
      </c>
      <c r="F151" s="93" t="str">
        <f t="shared" si="8"/>
        <v>West Penn Power</v>
      </c>
      <c r="G151" s="93" t="s">
        <v>60</v>
      </c>
      <c r="H151" s="93" t="s">
        <v>89</v>
      </c>
      <c r="I151" s="93" t="s">
        <v>508</v>
      </c>
      <c r="J151" s="105"/>
      <c r="K151" s="93" t="s">
        <v>510</v>
      </c>
      <c r="L151" s="98" t="s">
        <v>1071</v>
      </c>
      <c r="M151" s="93"/>
      <c r="N151" s="98"/>
      <c r="O151" s="98"/>
      <c r="P151" s="98"/>
      <c r="Q151" s="93"/>
      <c r="R151" s="93"/>
      <c r="S151" s="93"/>
      <c r="T151" s="93"/>
      <c r="U151" s="93"/>
      <c r="V151" s="93"/>
      <c r="AB151" s="117"/>
    </row>
    <row r="152" spans="1:28" s="173" customFormat="1" x14ac:dyDescent="0.3">
      <c r="A152" s="169" t="str">
        <f t="shared" si="7"/>
        <v>NRG</v>
      </c>
      <c r="B152" s="169" t="s">
        <v>505</v>
      </c>
      <c r="C152" s="169" t="str">
        <f>Data!B121</f>
        <v>Electric</v>
      </c>
      <c r="D152" s="169"/>
      <c r="E152" s="170" t="s">
        <v>732</v>
      </c>
      <c r="F152" s="169" t="str">
        <f t="shared" si="8"/>
        <v>Penn Power</v>
      </c>
      <c r="G152" s="169" t="s">
        <v>60</v>
      </c>
      <c r="H152" s="169" t="s">
        <v>285</v>
      </c>
      <c r="I152" s="169" t="s">
        <v>508</v>
      </c>
      <c r="J152" s="171"/>
      <c r="K152" s="169" t="s">
        <v>510</v>
      </c>
      <c r="L152" s="170" t="s">
        <v>1072</v>
      </c>
      <c r="M152" s="169"/>
      <c r="N152" s="170"/>
      <c r="O152" s="170"/>
      <c r="P152" s="170"/>
      <c r="Q152" s="169"/>
      <c r="R152" s="169"/>
      <c r="S152" s="169"/>
      <c r="T152" s="169"/>
      <c r="U152" s="169"/>
      <c r="V152" s="169"/>
      <c r="AB152" s="174"/>
    </row>
    <row r="153" spans="1:28" s="41" customFormat="1" x14ac:dyDescent="0.3">
      <c r="A153" s="93" t="str">
        <f t="shared" si="7"/>
        <v>NRG</v>
      </c>
      <c r="B153" s="93" t="s">
        <v>505</v>
      </c>
      <c r="C153" s="93" t="str">
        <f>Data!B123</f>
        <v>Electric</v>
      </c>
      <c r="D153" s="93"/>
      <c r="E153" s="98" t="s">
        <v>733</v>
      </c>
      <c r="F153" s="93" t="str">
        <f t="shared" si="8"/>
        <v>Potomac Edison</v>
      </c>
      <c r="G153" s="93" t="s">
        <v>53</v>
      </c>
      <c r="H153" s="93" t="s">
        <v>251</v>
      </c>
      <c r="I153" s="93" t="s">
        <v>508</v>
      </c>
      <c r="J153" s="105"/>
      <c r="K153" s="93" t="s">
        <v>510</v>
      </c>
      <c r="L153" s="98" t="s">
        <v>1073</v>
      </c>
      <c r="M153" s="93"/>
      <c r="N153" s="98"/>
      <c r="O153" s="98"/>
      <c r="P153" s="98"/>
      <c r="Q153" s="93"/>
      <c r="R153" s="93"/>
      <c r="S153" s="93"/>
      <c r="T153" s="93"/>
      <c r="U153" s="93"/>
      <c r="V153" s="93"/>
      <c r="AB153" s="117"/>
    </row>
    <row r="154" spans="1:28" s="41" customFormat="1" x14ac:dyDescent="0.3">
      <c r="A154" s="93" t="str">
        <f t="shared" si="7"/>
        <v>NRG</v>
      </c>
      <c r="B154" s="93" t="s">
        <v>505</v>
      </c>
      <c r="C154" s="93" t="str">
        <f>Data!B124</f>
        <v>Electric</v>
      </c>
      <c r="D154" s="93"/>
      <c r="E154" s="98" t="s">
        <v>734</v>
      </c>
      <c r="F154" s="93" t="str">
        <f t="shared" si="8"/>
        <v>National Grid</v>
      </c>
      <c r="G154" s="93" t="s">
        <v>42</v>
      </c>
      <c r="H154" s="93" t="s">
        <v>41</v>
      </c>
      <c r="I154" s="93" t="s">
        <v>508</v>
      </c>
      <c r="J154" s="105"/>
      <c r="K154" s="93" t="s">
        <v>510</v>
      </c>
      <c r="L154" s="98" t="s">
        <v>1074</v>
      </c>
      <c r="M154" s="93"/>
      <c r="N154" s="98"/>
      <c r="O154" s="98"/>
      <c r="P154" s="98"/>
      <c r="Q154" s="93"/>
      <c r="R154" s="93"/>
      <c r="S154" s="93"/>
      <c r="T154" s="93"/>
      <c r="U154" s="93"/>
      <c r="V154" s="93"/>
      <c r="AB154" s="117"/>
    </row>
    <row r="155" spans="1:28" s="41" customFormat="1" x14ac:dyDescent="0.3">
      <c r="A155" s="93" t="str">
        <f t="shared" si="7"/>
        <v>NRG</v>
      </c>
      <c r="B155" s="93" t="s">
        <v>505</v>
      </c>
      <c r="C155" s="93" t="str">
        <f>Data!B125</f>
        <v>Electric</v>
      </c>
      <c r="D155" s="93"/>
      <c r="E155" s="98" t="s">
        <v>735</v>
      </c>
      <c r="F155" s="93" t="str">
        <f t="shared" si="8"/>
        <v>Eversource (Eastern Massachusetts)</v>
      </c>
      <c r="G155" s="93" t="s">
        <v>42</v>
      </c>
      <c r="H155" s="93" t="s">
        <v>549</v>
      </c>
      <c r="I155" s="93" t="s">
        <v>508</v>
      </c>
      <c r="J155" s="105"/>
      <c r="K155" s="93" t="s">
        <v>510</v>
      </c>
      <c r="L155" s="98" t="s">
        <v>1075</v>
      </c>
      <c r="M155" s="93"/>
      <c r="N155" s="98"/>
      <c r="O155" s="98"/>
      <c r="P155" s="98"/>
      <c r="Q155" s="93"/>
      <c r="R155" s="93"/>
      <c r="S155" s="93"/>
      <c r="T155" s="93"/>
      <c r="U155" s="93"/>
      <c r="V155" s="93"/>
      <c r="AB155" s="117"/>
    </row>
    <row r="156" spans="1:28" s="41" customFormat="1" x14ac:dyDescent="0.3">
      <c r="A156" s="93" t="str">
        <f t="shared" si="7"/>
        <v>NRG</v>
      </c>
      <c r="B156" s="93" t="s">
        <v>505</v>
      </c>
      <c r="C156" s="93" t="str">
        <f>Data!B126</f>
        <v>Electric</v>
      </c>
      <c r="D156" s="93"/>
      <c r="E156" s="98" t="s">
        <v>736</v>
      </c>
      <c r="F156" s="93" t="str">
        <f t="shared" si="8"/>
        <v>Eversource (Western Massachusetts)</v>
      </c>
      <c r="G156" s="93" t="s">
        <v>42</v>
      </c>
      <c r="H156" s="93" t="s">
        <v>548</v>
      </c>
      <c r="I156" s="93" t="s">
        <v>508</v>
      </c>
      <c r="J156" s="105"/>
      <c r="K156" s="93" t="s">
        <v>510</v>
      </c>
      <c r="L156" s="98" t="s">
        <v>1076</v>
      </c>
      <c r="M156" s="93"/>
      <c r="N156" s="98"/>
      <c r="O156" s="98"/>
      <c r="P156" s="98"/>
      <c r="Q156" s="93"/>
      <c r="R156" s="93"/>
      <c r="S156" s="93"/>
      <c r="T156" s="93"/>
      <c r="U156" s="93"/>
      <c r="V156" s="93"/>
      <c r="AB156" s="117"/>
    </row>
    <row r="157" spans="1:28" s="41" customFormat="1" x14ac:dyDescent="0.3">
      <c r="A157" s="93" t="str">
        <f t="shared" si="7"/>
        <v>NRG</v>
      </c>
      <c r="B157" s="93" t="s">
        <v>505</v>
      </c>
      <c r="C157" s="93" t="str">
        <f>Data!B127</f>
        <v>Gas</v>
      </c>
      <c r="D157" s="93"/>
      <c r="E157" s="98" t="s">
        <v>737</v>
      </c>
      <c r="F157" s="93" t="str">
        <f t="shared" si="8"/>
        <v>Nicor Gas</v>
      </c>
      <c r="G157" s="93" t="s">
        <v>47</v>
      </c>
      <c r="H157" s="93" t="s">
        <v>106</v>
      </c>
      <c r="I157" s="93" t="s">
        <v>508</v>
      </c>
      <c r="J157" s="93" t="s">
        <v>527</v>
      </c>
      <c r="K157" s="93" t="s">
        <v>510</v>
      </c>
      <c r="L157" s="98" t="s">
        <v>550</v>
      </c>
      <c r="M157" s="93"/>
      <c r="N157" s="98"/>
      <c r="O157" s="98"/>
      <c r="P157" s="98"/>
      <c r="Q157" s="93"/>
      <c r="R157" s="93"/>
      <c r="S157" s="93"/>
      <c r="T157" s="93"/>
      <c r="U157" s="93"/>
      <c r="V157" s="93"/>
      <c r="AB157" s="117"/>
    </row>
    <row r="158" spans="1:28" s="41" customFormat="1" x14ac:dyDescent="0.3">
      <c r="A158" s="93" t="str">
        <f t="shared" si="7"/>
        <v>NRG</v>
      </c>
      <c r="B158" s="93" t="s">
        <v>505</v>
      </c>
      <c r="C158" s="93" t="str">
        <f>Data!B128</f>
        <v>Gas</v>
      </c>
      <c r="D158" s="93"/>
      <c r="E158" s="98" t="s">
        <v>738</v>
      </c>
      <c r="F158" s="93" t="str">
        <f t="shared" si="8"/>
        <v>Peoples Gas</v>
      </c>
      <c r="G158" s="93" t="s">
        <v>47</v>
      </c>
      <c r="H158" s="93" t="s">
        <v>322</v>
      </c>
      <c r="I158" s="93" t="s">
        <v>508</v>
      </c>
      <c r="J158" s="93" t="s">
        <v>526</v>
      </c>
      <c r="K158" s="93" t="s">
        <v>510</v>
      </c>
      <c r="L158" s="98" t="s">
        <v>180</v>
      </c>
      <c r="M158" s="93"/>
      <c r="N158" s="98"/>
      <c r="O158" s="98"/>
      <c r="P158" s="98"/>
      <c r="Q158" s="93"/>
      <c r="R158" s="93"/>
      <c r="S158" s="93"/>
      <c r="T158" s="93"/>
      <c r="U158" s="93"/>
      <c r="V158" s="93"/>
      <c r="AB158" s="117"/>
    </row>
    <row r="159" spans="1:28" s="41" customFormat="1" x14ac:dyDescent="0.3">
      <c r="A159" s="93" t="str">
        <f t="shared" si="7"/>
        <v>NRG</v>
      </c>
      <c r="B159" s="93" t="s">
        <v>505</v>
      </c>
      <c r="C159" s="93" t="str">
        <f>Data!B129</f>
        <v>Gas</v>
      </c>
      <c r="D159" s="93"/>
      <c r="E159" s="98" t="s">
        <v>739</v>
      </c>
      <c r="F159" s="93" t="str">
        <f t="shared" si="8"/>
        <v>BGE</v>
      </c>
      <c r="G159" s="93" t="s">
        <v>53</v>
      </c>
      <c r="H159" s="93" t="s">
        <v>50</v>
      </c>
      <c r="I159" s="93" t="s">
        <v>508</v>
      </c>
      <c r="J159" s="93" t="s">
        <v>527</v>
      </c>
      <c r="K159" s="93" t="s">
        <v>510</v>
      </c>
      <c r="L159" s="98" t="s">
        <v>551</v>
      </c>
      <c r="M159" s="93"/>
      <c r="N159" s="98"/>
      <c r="O159" s="98"/>
      <c r="P159" s="98"/>
      <c r="Q159" s="93"/>
      <c r="R159" s="93"/>
      <c r="S159" s="93"/>
      <c r="T159" s="93"/>
      <c r="U159" s="93"/>
      <c r="V159" s="93"/>
      <c r="AB159" s="117"/>
    </row>
    <row r="160" spans="1:28" s="41" customFormat="1" x14ac:dyDescent="0.3">
      <c r="A160" s="93" t="str">
        <f t="shared" si="7"/>
        <v>NRG</v>
      </c>
      <c r="B160" s="93" t="s">
        <v>505</v>
      </c>
      <c r="C160" s="93" t="str">
        <f>Data!B130</f>
        <v>Gas</v>
      </c>
      <c r="D160" s="93"/>
      <c r="E160" s="98" t="s">
        <v>740</v>
      </c>
      <c r="F160" s="93" t="str">
        <f t="shared" si="8"/>
        <v>Washington Gas</v>
      </c>
      <c r="G160" s="93" t="s">
        <v>53</v>
      </c>
      <c r="H160" s="93" t="s">
        <v>202</v>
      </c>
      <c r="I160" s="93" t="s">
        <v>508</v>
      </c>
      <c r="J160" s="93" t="s">
        <v>526</v>
      </c>
      <c r="K160" s="93" t="s">
        <v>510</v>
      </c>
      <c r="L160" s="98" t="s">
        <v>1077</v>
      </c>
      <c r="M160" s="93"/>
      <c r="N160" s="98"/>
      <c r="O160" s="98"/>
      <c r="P160" s="98"/>
      <c r="Q160" s="93"/>
      <c r="R160" s="93"/>
      <c r="S160" s="93"/>
      <c r="T160" s="93"/>
      <c r="U160" s="93"/>
      <c r="V160" s="93"/>
      <c r="AB160" s="117"/>
    </row>
    <row r="161" spans="1:28" s="41" customFormat="1" x14ac:dyDescent="0.3">
      <c r="A161" s="93" t="str">
        <f t="shared" si="7"/>
        <v>NRG</v>
      </c>
      <c r="B161" s="93" t="s">
        <v>505</v>
      </c>
      <c r="C161" s="93" t="str">
        <f>Data!B131</f>
        <v>Gas</v>
      </c>
      <c r="D161" s="93"/>
      <c r="E161" s="98" t="s">
        <v>741</v>
      </c>
      <c r="F161" s="93" t="str">
        <f t="shared" si="8"/>
        <v>UGI North</v>
      </c>
      <c r="G161" s="93" t="s">
        <v>60</v>
      </c>
      <c r="H161" s="93" t="s">
        <v>449</v>
      </c>
      <c r="I161" s="93" t="s">
        <v>508</v>
      </c>
      <c r="J161" s="93" t="s">
        <v>527</v>
      </c>
      <c r="K161" s="93" t="s">
        <v>510</v>
      </c>
      <c r="L161" s="98" t="s">
        <v>1078</v>
      </c>
      <c r="M161" s="93"/>
      <c r="N161" s="98"/>
      <c r="O161" s="98"/>
      <c r="P161" s="98"/>
      <c r="Q161" s="93"/>
      <c r="R161" s="93"/>
      <c r="S161" s="93"/>
      <c r="T161" s="93"/>
      <c r="U161" s="93"/>
      <c r="V161" s="93"/>
      <c r="AB161" s="117"/>
    </row>
    <row r="162" spans="1:28" s="41" customFormat="1" x14ac:dyDescent="0.3">
      <c r="A162" s="93" t="str">
        <f t="shared" si="7"/>
        <v>NRG</v>
      </c>
      <c r="B162" s="93" t="s">
        <v>505</v>
      </c>
      <c r="C162" s="93" t="str">
        <f>Data!B132</f>
        <v>Gas</v>
      </c>
      <c r="D162" s="93"/>
      <c r="E162" s="98" t="s">
        <v>742</v>
      </c>
      <c r="F162" s="93" t="str">
        <f t="shared" si="8"/>
        <v>UGI Central</v>
      </c>
      <c r="G162" s="93" t="s">
        <v>60</v>
      </c>
      <c r="H162" s="93" t="s">
        <v>448</v>
      </c>
      <c r="I162" s="93" t="s">
        <v>508</v>
      </c>
      <c r="J162" s="93" t="s">
        <v>526</v>
      </c>
      <c r="K162" s="93" t="s">
        <v>510</v>
      </c>
      <c r="L162" s="98" t="s">
        <v>1070</v>
      </c>
      <c r="M162" s="93"/>
      <c r="N162" s="98"/>
      <c r="O162" s="98"/>
      <c r="P162" s="98"/>
      <c r="Q162" s="93"/>
      <c r="R162" s="93"/>
      <c r="S162" s="93"/>
      <c r="T162" s="93"/>
      <c r="U162" s="93"/>
      <c r="V162" s="93"/>
      <c r="AB162" s="117"/>
    </row>
    <row r="163" spans="1:28" s="41" customFormat="1" x14ac:dyDescent="0.3">
      <c r="A163" s="93" t="str">
        <f t="shared" si="7"/>
        <v>NRG</v>
      </c>
      <c r="B163" s="93" t="s">
        <v>505</v>
      </c>
      <c r="C163" s="93" t="str">
        <f>Data!B133</f>
        <v>Gas</v>
      </c>
      <c r="D163" s="93"/>
      <c r="E163" s="98" t="s">
        <v>743</v>
      </c>
      <c r="F163" s="93" t="str">
        <f t="shared" si="8"/>
        <v>Columbia Gas of Pennsylvania</v>
      </c>
      <c r="G163" s="93" t="s">
        <v>60</v>
      </c>
      <c r="H163" s="93" t="s">
        <v>430</v>
      </c>
      <c r="I163" s="93" t="s">
        <v>508</v>
      </c>
      <c r="J163" s="93" t="s">
        <v>527</v>
      </c>
      <c r="K163" s="93" t="s">
        <v>510</v>
      </c>
      <c r="L163" s="98" t="s">
        <v>550</v>
      </c>
      <c r="M163" s="93"/>
      <c r="N163" s="98"/>
      <c r="O163" s="98"/>
      <c r="P163" s="98"/>
      <c r="Q163" s="93"/>
      <c r="R163" s="93"/>
      <c r="S163" s="93"/>
      <c r="T163" s="93"/>
      <c r="U163" s="93"/>
      <c r="V163" s="93"/>
      <c r="AB163" s="117"/>
    </row>
    <row r="164" spans="1:28" s="41" customFormat="1" x14ac:dyDescent="0.3">
      <c r="A164" s="93" t="str">
        <f t="shared" si="7"/>
        <v>NRG</v>
      </c>
      <c r="B164" s="93" t="s">
        <v>505</v>
      </c>
      <c r="C164" s="93" t="str">
        <f>Data!B134</f>
        <v>Gas</v>
      </c>
      <c r="D164" s="93"/>
      <c r="E164" s="98" t="s">
        <v>744</v>
      </c>
      <c r="F164" s="93" t="str">
        <f t="shared" si="8"/>
        <v>PECO Gas</v>
      </c>
      <c r="G164" s="93" t="s">
        <v>60</v>
      </c>
      <c r="H164" s="93" t="s">
        <v>357</v>
      </c>
      <c r="I164" s="93" t="s">
        <v>508</v>
      </c>
      <c r="J164" s="93" t="s">
        <v>526</v>
      </c>
      <c r="K164" s="93" t="s">
        <v>510</v>
      </c>
      <c r="L164" s="98" t="s">
        <v>551</v>
      </c>
      <c r="M164" s="93"/>
      <c r="N164" s="98"/>
      <c r="O164" s="98"/>
      <c r="P164" s="98"/>
      <c r="Q164" s="93"/>
      <c r="R164" s="93"/>
      <c r="S164" s="93"/>
      <c r="T164" s="93"/>
      <c r="U164" s="93"/>
      <c r="V164" s="93"/>
      <c r="AB164" s="117"/>
    </row>
    <row r="165" spans="1:28" s="41" customFormat="1" x14ac:dyDescent="0.3">
      <c r="A165" s="93" t="str">
        <f t="shared" si="7"/>
        <v>NRG</v>
      </c>
      <c r="B165" s="93" t="s">
        <v>505</v>
      </c>
      <c r="C165" s="93" t="str">
        <f>Data!B135</f>
        <v>Gas</v>
      </c>
      <c r="D165" s="93"/>
      <c r="E165" s="98" t="s">
        <v>745</v>
      </c>
      <c r="F165" s="93" t="str">
        <f t="shared" si="8"/>
        <v>National Fuel Gas Company (PA)</v>
      </c>
      <c r="G165" s="93" t="s">
        <v>60</v>
      </c>
      <c r="H165" s="93" t="s">
        <v>242</v>
      </c>
      <c r="I165" s="93" t="s">
        <v>508</v>
      </c>
      <c r="J165" s="93" t="s">
        <v>527</v>
      </c>
      <c r="K165" s="93" t="s">
        <v>510</v>
      </c>
      <c r="L165" s="98" t="s">
        <v>180</v>
      </c>
      <c r="M165" s="93"/>
      <c r="N165" s="98"/>
      <c r="O165" s="98"/>
      <c r="P165" s="98"/>
      <c r="Q165" s="93"/>
      <c r="R165" s="93"/>
      <c r="S165" s="93"/>
      <c r="T165" s="93"/>
      <c r="U165" s="93"/>
      <c r="V165" s="93"/>
      <c r="AB165" s="117"/>
    </row>
    <row r="166" spans="1:28" s="41" customFormat="1" x14ac:dyDescent="0.3">
      <c r="A166" s="93" t="str">
        <f t="shared" si="7"/>
        <v>NRG</v>
      </c>
      <c r="B166" s="93" t="s">
        <v>505</v>
      </c>
      <c r="C166" s="93" t="str">
        <f>Data!B136</f>
        <v>Gas</v>
      </c>
      <c r="D166" s="93"/>
      <c r="E166" s="98" t="s">
        <v>746</v>
      </c>
      <c r="F166" s="93" t="str">
        <f t="shared" si="8"/>
        <v>Philadelphia Gas Works</v>
      </c>
      <c r="G166" s="93" t="s">
        <v>60</v>
      </c>
      <c r="H166" s="93" t="s">
        <v>243</v>
      </c>
      <c r="I166" s="93" t="s">
        <v>508</v>
      </c>
      <c r="J166" s="93" t="s">
        <v>526</v>
      </c>
      <c r="K166" s="93" t="s">
        <v>510</v>
      </c>
      <c r="L166" s="98" t="s">
        <v>1079</v>
      </c>
      <c r="M166" s="93"/>
      <c r="N166" s="98"/>
      <c r="O166" s="98"/>
      <c r="P166" s="98"/>
      <c r="Q166" s="93"/>
      <c r="R166" s="93"/>
      <c r="S166" s="93"/>
      <c r="T166" s="93"/>
      <c r="U166" s="93"/>
      <c r="V166" s="93"/>
      <c r="AB166" s="117"/>
    </row>
    <row r="167" spans="1:28" s="41" customFormat="1" x14ac:dyDescent="0.3">
      <c r="A167" s="93" t="str">
        <f t="shared" si="7"/>
        <v>NRG</v>
      </c>
      <c r="B167" s="93" t="s">
        <v>505</v>
      </c>
      <c r="C167" s="93" t="str">
        <f>Data!B137</f>
        <v>Gas</v>
      </c>
      <c r="D167" s="93"/>
      <c r="E167" s="98" t="s">
        <v>747</v>
      </c>
      <c r="F167" s="93" t="str">
        <f t="shared" si="8"/>
        <v>National Grid</v>
      </c>
      <c r="G167" s="93" t="s">
        <v>42</v>
      </c>
      <c r="H167" s="93" t="s">
        <v>41</v>
      </c>
      <c r="I167" s="93" t="s">
        <v>508</v>
      </c>
      <c r="J167" s="93" t="s">
        <v>527</v>
      </c>
      <c r="K167" s="93" t="s">
        <v>510</v>
      </c>
      <c r="L167" s="98" t="s">
        <v>1076</v>
      </c>
      <c r="M167" s="93"/>
      <c r="N167" s="98"/>
      <c r="O167" s="98"/>
      <c r="P167" s="98"/>
      <c r="Q167" s="93"/>
      <c r="R167" s="93"/>
      <c r="S167" s="93"/>
      <c r="T167" s="93"/>
      <c r="U167" s="93"/>
      <c r="V167" s="93"/>
      <c r="AB167" s="117"/>
    </row>
    <row r="168" spans="1:28" s="41" customFormat="1" x14ac:dyDescent="0.3">
      <c r="A168" s="93" t="str">
        <f t="shared" si="7"/>
        <v>NRG</v>
      </c>
      <c r="B168" s="93" t="s">
        <v>505</v>
      </c>
      <c r="C168" s="93" t="str">
        <f>Data!B138</f>
        <v>Gas</v>
      </c>
      <c r="D168" s="93"/>
      <c r="E168" s="98" t="s">
        <v>748</v>
      </c>
      <c r="F168" s="93" t="str">
        <f t="shared" si="8"/>
        <v>Eversource (Eastern Massachusetts)</v>
      </c>
      <c r="G168" s="93" t="s">
        <v>42</v>
      </c>
      <c r="H168" s="93" t="s">
        <v>549</v>
      </c>
      <c r="I168" s="93" t="s">
        <v>508</v>
      </c>
      <c r="J168" s="93" t="s">
        <v>526</v>
      </c>
      <c r="K168" s="93" t="s">
        <v>510</v>
      </c>
      <c r="L168" s="98" t="s">
        <v>1075</v>
      </c>
      <c r="M168" s="93"/>
      <c r="N168" s="98"/>
      <c r="O168" s="98"/>
      <c r="P168" s="98"/>
      <c r="Q168" s="93"/>
      <c r="R168" s="93"/>
      <c r="S168" s="93"/>
      <c r="T168" s="93"/>
      <c r="U168" s="93"/>
      <c r="V168" s="93"/>
      <c r="AB168" s="117"/>
    </row>
    <row r="169" spans="1:28" s="41" customFormat="1" x14ac:dyDescent="0.3">
      <c r="A169" s="93" t="str">
        <f t="shared" si="7"/>
        <v>NRG</v>
      </c>
      <c r="B169" s="93" t="s">
        <v>505</v>
      </c>
      <c r="C169" s="93" t="str">
        <f>Data!B139</f>
        <v>Gas</v>
      </c>
      <c r="D169" s="93"/>
      <c r="E169" s="98" t="s">
        <v>749</v>
      </c>
      <c r="F169" s="93" t="str">
        <f t="shared" si="8"/>
        <v>Eversource (Western Massachusetts)</v>
      </c>
      <c r="G169" s="93" t="s">
        <v>42</v>
      </c>
      <c r="H169" s="93" t="s">
        <v>548</v>
      </c>
      <c r="I169" s="93" t="s">
        <v>508</v>
      </c>
      <c r="J169" s="93" t="s">
        <v>527</v>
      </c>
      <c r="K169" s="93" t="s">
        <v>510</v>
      </c>
      <c r="L169" s="98" t="s">
        <v>180</v>
      </c>
      <c r="M169" s="93"/>
      <c r="N169" s="98"/>
      <c r="O169" s="98"/>
      <c r="P169" s="98"/>
      <c r="Q169" s="93"/>
      <c r="R169" s="93"/>
      <c r="S169" s="93"/>
      <c r="T169" s="93"/>
      <c r="U169" s="93"/>
      <c r="V169" s="93"/>
      <c r="AB169" s="117"/>
    </row>
    <row r="170" spans="1:28" s="41" customFormat="1" x14ac:dyDescent="0.3">
      <c r="A170" s="93" t="str">
        <f t="shared" si="7"/>
        <v>NRG</v>
      </c>
      <c r="B170" s="93" t="s">
        <v>505</v>
      </c>
      <c r="C170" s="93" t="str">
        <f>Data!B140</f>
        <v>Gas</v>
      </c>
      <c r="D170" s="93"/>
      <c r="E170" s="98" t="s">
        <v>750</v>
      </c>
      <c r="F170" s="93" t="str">
        <f t="shared" si="8"/>
        <v>PSE&amp;G Gas</v>
      </c>
      <c r="G170" s="93" t="s">
        <v>8</v>
      </c>
      <c r="H170" s="93" t="s">
        <v>422</v>
      </c>
      <c r="I170" s="93" t="s">
        <v>508</v>
      </c>
      <c r="J170" s="93" t="s">
        <v>526</v>
      </c>
      <c r="K170" s="93" t="s">
        <v>510</v>
      </c>
      <c r="L170" s="98" t="s">
        <v>1078</v>
      </c>
      <c r="M170" s="93"/>
      <c r="N170" s="98"/>
      <c r="O170" s="98"/>
      <c r="P170" s="98"/>
      <c r="Q170" s="93"/>
      <c r="R170" s="93"/>
      <c r="S170" s="93"/>
      <c r="T170" s="93"/>
      <c r="U170" s="93"/>
      <c r="V170" s="93"/>
      <c r="AB170" s="117"/>
    </row>
    <row r="171" spans="1:28" s="41" customFormat="1" x14ac:dyDescent="0.3">
      <c r="A171" s="93" t="str">
        <f t="shared" si="7"/>
        <v>NRG</v>
      </c>
      <c r="B171" s="93" t="s">
        <v>505</v>
      </c>
      <c r="C171" s="93" t="str">
        <f>Data!B141</f>
        <v>Gas</v>
      </c>
      <c r="D171" s="93"/>
      <c r="E171" s="98" t="s">
        <v>751</v>
      </c>
      <c r="F171" s="93" t="str">
        <f t="shared" si="8"/>
        <v>South Jersey Gas</v>
      </c>
      <c r="G171" s="93" t="s">
        <v>8</v>
      </c>
      <c r="H171" s="93" t="s">
        <v>633</v>
      </c>
      <c r="I171" s="93" t="s">
        <v>508</v>
      </c>
      <c r="J171" s="93" t="s">
        <v>527</v>
      </c>
      <c r="K171" s="93" t="s">
        <v>510</v>
      </c>
      <c r="L171" s="98" t="s">
        <v>1080</v>
      </c>
      <c r="M171" s="93"/>
      <c r="N171" s="98"/>
      <c r="O171" s="98"/>
      <c r="P171" s="98"/>
      <c r="Q171" s="93"/>
      <c r="R171" s="93"/>
      <c r="S171" s="93"/>
      <c r="T171" s="93"/>
      <c r="U171" s="93"/>
      <c r="V171" s="93"/>
      <c r="AB171" s="117"/>
    </row>
    <row r="172" spans="1:28" s="127" customFormat="1" x14ac:dyDescent="0.3">
      <c r="A172" s="129" t="str">
        <f t="shared" si="7"/>
        <v>NRG</v>
      </c>
      <c r="B172" s="129" t="s">
        <v>505</v>
      </c>
      <c r="C172" s="129" t="str">
        <f>Data!B142</f>
        <v>Gas</v>
      </c>
      <c r="D172" s="129"/>
      <c r="E172" s="98" t="s">
        <v>752</v>
      </c>
      <c r="F172" s="129" t="str">
        <f t="shared" si="8"/>
        <v>Consolidated Edison</v>
      </c>
      <c r="G172" s="129" t="s">
        <v>33</v>
      </c>
      <c r="H172" s="129" t="s">
        <v>26</v>
      </c>
      <c r="I172" s="129" t="s">
        <v>508</v>
      </c>
      <c r="J172" s="129" t="s">
        <v>526</v>
      </c>
      <c r="K172" s="129" t="s">
        <v>510</v>
      </c>
      <c r="L172" s="128" t="s">
        <v>1081</v>
      </c>
      <c r="N172" s="128"/>
      <c r="O172" s="128"/>
      <c r="P172" s="128"/>
      <c r="Q172" s="129"/>
      <c r="R172" s="129"/>
      <c r="S172" s="129"/>
      <c r="T172" s="129"/>
      <c r="U172" s="129"/>
      <c r="V172" s="129"/>
      <c r="AB172" s="123"/>
    </row>
    <row r="173" spans="1:28" s="127" customFormat="1" x14ac:dyDescent="0.3">
      <c r="A173" s="129" t="str">
        <f t="shared" si="7"/>
        <v>NRG</v>
      </c>
      <c r="B173" s="129" t="s">
        <v>505</v>
      </c>
      <c r="C173" s="129" t="str">
        <f>Data!B143</f>
        <v>Gas</v>
      </c>
      <c r="D173" s="129"/>
      <c r="E173" s="98" t="s">
        <v>753</v>
      </c>
      <c r="F173" s="129" t="str">
        <f t="shared" si="8"/>
        <v>National Grid (Niagara Mohawk)</v>
      </c>
      <c r="G173" s="129" t="s">
        <v>33</v>
      </c>
      <c r="H173" s="129" t="s">
        <v>38</v>
      </c>
      <c r="I173" s="129" t="s">
        <v>508</v>
      </c>
      <c r="J173" s="129" t="s">
        <v>527</v>
      </c>
      <c r="K173" s="129" t="s">
        <v>510</v>
      </c>
      <c r="L173" s="128" t="s">
        <v>1081</v>
      </c>
      <c r="N173" s="128"/>
      <c r="O173" s="128"/>
      <c r="P173" s="128"/>
      <c r="Q173" s="129"/>
      <c r="R173" s="129"/>
      <c r="S173" s="129"/>
      <c r="T173" s="129"/>
      <c r="U173" s="129"/>
      <c r="V173" s="129"/>
      <c r="AB173" s="123"/>
    </row>
    <row r="174" spans="1:28" s="127" customFormat="1" x14ac:dyDescent="0.3">
      <c r="A174" s="129" t="str">
        <f t="shared" si="7"/>
        <v>NRG</v>
      </c>
      <c r="B174" s="129" t="s">
        <v>505</v>
      </c>
      <c r="C174" s="129" t="str">
        <f>Data!B144</f>
        <v>Gas</v>
      </c>
      <c r="D174" s="129"/>
      <c r="E174" s="98" t="s">
        <v>754</v>
      </c>
      <c r="F174" s="129" t="str">
        <f t="shared" si="8"/>
        <v>Orange &amp; Rockland</v>
      </c>
      <c r="G174" s="129" t="s">
        <v>33</v>
      </c>
      <c r="H174" s="129" t="s">
        <v>29</v>
      </c>
      <c r="I174" s="129" t="s">
        <v>508</v>
      </c>
      <c r="J174" s="129" t="s">
        <v>526</v>
      </c>
      <c r="K174" s="129" t="s">
        <v>510</v>
      </c>
      <c r="L174" s="128" t="s">
        <v>1081</v>
      </c>
      <c r="N174" s="128"/>
      <c r="O174" s="128"/>
      <c r="P174" s="128"/>
      <c r="Q174" s="129"/>
      <c r="R174" s="129"/>
      <c r="S174" s="129"/>
      <c r="T174" s="129"/>
      <c r="U174" s="129"/>
      <c r="V174" s="129"/>
      <c r="AB174" s="123"/>
    </row>
    <row r="175" spans="1:28" s="127" customFormat="1" x14ac:dyDescent="0.3">
      <c r="A175" s="129" t="str">
        <f t="shared" si="7"/>
        <v>NRG</v>
      </c>
      <c r="B175" s="129" t="s">
        <v>505</v>
      </c>
      <c r="C175" s="129" t="str">
        <f>Data!B145</f>
        <v>Gas</v>
      </c>
      <c r="D175" s="129"/>
      <c r="E175" s="98" t="s">
        <v>755</v>
      </c>
      <c r="F175" s="129" t="str">
        <f t="shared" si="8"/>
        <v>National Grid (Keyspan NY)</v>
      </c>
      <c r="G175" s="129" t="s">
        <v>33</v>
      </c>
      <c r="H175" s="129" t="s">
        <v>32</v>
      </c>
      <c r="I175" s="129" t="s">
        <v>508</v>
      </c>
      <c r="J175" s="129" t="s">
        <v>527</v>
      </c>
      <c r="K175" s="129" t="s">
        <v>510</v>
      </c>
      <c r="L175" s="128" t="s">
        <v>1081</v>
      </c>
      <c r="N175" s="128"/>
      <c r="O175" s="128"/>
      <c r="P175" s="128"/>
      <c r="Q175" s="129"/>
      <c r="R175" s="129"/>
      <c r="S175" s="129"/>
      <c r="T175" s="129"/>
      <c r="U175" s="129"/>
      <c r="V175" s="129"/>
      <c r="AB175" s="123"/>
    </row>
    <row r="176" spans="1:28" s="127" customFormat="1" x14ac:dyDescent="0.3">
      <c r="A176" s="129" t="str">
        <f t="shared" si="7"/>
        <v>NRG</v>
      </c>
      <c r="B176" s="129" t="s">
        <v>505</v>
      </c>
      <c r="C176" s="129" t="str">
        <f>Data!B146</f>
        <v>Gas</v>
      </c>
      <c r="D176" s="129"/>
      <c r="E176" s="98" t="s">
        <v>756</v>
      </c>
      <c r="F176" s="129" t="str">
        <f t="shared" si="8"/>
        <v>NYSEG</v>
      </c>
      <c r="G176" s="129" t="s">
        <v>33</v>
      </c>
      <c r="H176" s="129" t="s">
        <v>28</v>
      </c>
      <c r="I176" s="129" t="s">
        <v>508</v>
      </c>
      <c r="J176" s="129" t="s">
        <v>526</v>
      </c>
      <c r="K176" s="129" t="s">
        <v>510</v>
      </c>
      <c r="L176" s="128" t="s">
        <v>1081</v>
      </c>
      <c r="N176" s="128"/>
      <c r="O176" s="128"/>
      <c r="P176" s="128"/>
      <c r="Q176" s="129"/>
      <c r="R176" s="129"/>
      <c r="S176" s="129"/>
      <c r="T176" s="129"/>
      <c r="U176" s="129"/>
      <c r="V176" s="129"/>
      <c r="AB176" s="123"/>
    </row>
    <row r="177" spans="1:28" s="127" customFormat="1" x14ac:dyDescent="0.3">
      <c r="A177" s="129" t="str">
        <f t="shared" si="7"/>
        <v>NRG</v>
      </c>
      <c r="B177" s="129" t="s">
        <v>505</v>
      </c>
      <c r="C177" s="129" t="str">
        <f>Data!B147</f>
        <v>Gas</v>
      </c>
      <c r="D177" s="129"/>
      <c r="E177" s="98" t="s">
        <v>757</v>
      </c>
      <c r="F177" s="129" t="str">
        <f t="shared" si="8"/>
        <v>National Grid (Keyspan LI)</v>
      </c>
      <c r="G177" s="129" t="s">
        <v>33</v>
      </c>
      <c r="H177" s="129" t="s">
        <v>310</v>
      </c>
      <c r="I177" s="129" t="s">
        <v>508</v>
      </c>
      <c r="J177" s="129" t="s">
        <v>527</v>
      </c>
      <c r="K177" s="129" t="s">
        <v>510</v>
      </c>
      <c r="L177" s="128" t="s">
        <v>1081</v>
      </c>
      <c r="M177" s="129"/>
      <c r="N177" s="128"/>
      <c r="O177" s="128"/>
      <c r="P177" s="128"/>
      <c r="Q177" s="129"/>
      <c r="R177" s="129"/>
      <c r="S177" s="129"/>
      <c r="T177" s="129"/>
      <c r="U177" s="129"/>
      <c r="V177" s="129"/>
      <c r="AB177" s="123"/>
    </row>
    <row r="178" spans="1:28" s="41" customFormat="1" x14ac:dyDescent="0.3">
      <c r="A178" s="93" t="str">
        <f t="shared" si="7"/>
        <v>NRG</v>
      </c>
      <c r="B178" s="93" t="s">
        <v>505</v>
      </c>
      <c r="C178" s="93" t="str">
        <f>Data!B148</f>
        <v>Gas</v>
      </c>
      <c r="D178" s="93"/>
      <c r="E178" s="98" t="s">
        <v>758</v>
      </c>
      <c r="F178" s="93" t="str">
        <f t="shared" si="8"/>
        <v>Columbia Gas of Ohio</v>
      </c>
      <c r="G178" s="93" t="s">
        <v>39</v>
      </c>
      <c r="H178" s="93" t="s">
        <v>36</v>
      </c>
      <c r="I178" s="93" t="s">
        <v>508</v>
      </c>
      <c r="J178" s="93" t="s">
        <v>526</v>
      </c>
      <c r="K178" s="93" t="s">
        <v>510</v>
      </c>
      <c r="L178" s="98" t="s">
        <v>1082</v>
      </c>
      <c r="M178" s="93"/>
      <c r="N178" s="98"/>
      <c r="O178" s="98"/>
      <c r="P178" s="98"/>
      <c r="Q178" s="93"/>
      <c r="R178" s="93"/>
      <c r="S178" s="93"/>
      <c r="T178" s="93"/>
      <c r="U178" s="93"/>
      <c r="V178" s="93"/>
      <c r="AB178" s="117"/>
    </row>
    <row r="179" spans="1:28" s="41" customFormat="1" x14ac:dyDescent="0.3">
      <c r="A179" s="93" t="str">
        <f t="shared" si="7"/>
        <v>NRG</v>
      </c>
      <c r="B179" s="93" t="s">
        <v>505</v>
      </c>
      <c r="C179" s="93" t="str">
        <f>Data!B149</f>
        <v>Gas</v>
      </c>
      <c r="D179" s="93"/>
      <c r="E179" s="98" t="s">
        <v>759</v>
      </c>
      <c r="F179" s="93" t="str">
        <f t="shared" si="8"/>
        <v>Duke Energy Ohio</v>
      </c>
      <c r="G179" s="93" t="s">
        <v>39</v>
      </c>
      <c r="H179" s="93" t="s">
        <v>35</v>
      </c>
      <c r="I179" s="93" t="s">
        <v>508</v>
      </c>
      <c r="J179" s="93" t="s">
        <v>527</v>
      </c>
      <c r="K179" s="93" t="s">
        <v>510</v>
      </c>
      <c r="L179" s="98" t="s">
        <v>1083</v>
      </c>
      <c r="M179" s="93"/>
      <c r="N179" s="98"/>
      <c r="O179" s="98"/>
      <c r="P179" s="98"/>
      <c r="Q179" s="93"/>
      <c r="R179" s="93"/>
      <c r="S179" s="93"/>
      <c r="T179" s="93"/>
      <c r="U179" s="93"/>
      <c r="V179" s="93"/>
      <c r="AB179" s="117"/>
    </row>
    <row r="180" spans="1:28" s="41" customFormat="1" x14ac:dyDescent="0.3">
      <c r="A180" s="93" t="str">
        <f t="shared" si="7"/>
        <v>NRG</v>
      </c>
      <c r="B180" s="93" t="s">
        <v>505</v>
      </c>
      <c r="C180" s="93" t="str">
        <f>Data!B150</f>
        <v>Gas</v>
      </c>
      <c r="D180" s="93"/>
      <c r="E180" s="98" t="s">
        <v>760</v>
      </c>
      <c r="F180" s="93" t="str">
        <f t="shared" si="8"/>
        <v>Dominion East Ohio</v>
      </c>
      <c r="G180" s="93" t="s">
        <v>39</v>
      </c>
      <c r="H180" s="93" t="s">
        <v>37</v>
      </c>
      <c r="I180" s="93" t="s">
        <v>508</v>
      </c>
      <c r="J180" s="93" t="s">
        <v>526</v>
      </c>
      <c r="K180" s="93" t="s">
        <v>510</v>
      </c>
      <c r="L180" s="98" t="s">
        <v>1084</v>
      </c>
      <c r="M180" s="93"/>
      <c r="N180" s="98"/>
      <c r="O180" s="98"/>
      <c r="P180" s="98"/>
      <c r="Q180" s="93"/>
      <c r="R180" s="93"/>
      <c r="S180" s="93"/>
      <c r="T180" s="93"/>
      <c r="U180" s="93"/>
      <c r="V180" s="93"/>
      <c r="AB180" s="117"/>
    </row>
    <row r="181" spans="1:28" s="41" customFormat="1" x14ac:dyDescent="0.3">
      <c r="A181" s="93" t="str">
        <f t="shared" si="7"/>
        <v>NRG</v>
      </c>
      <c r="B181" s="93" t="s">
        <v>505</v>
      </c>
      <c r="C181" s="93" t="str">
        <f>Data!B151</f>
        <v>Gas</v>
      </c>
      <c r="D181" s="93"/>
      <c r="E181" s="98" t="s">
        <v>761</v>
      </c>
      <c r="F181" s="93" t="str">
        <f t="shared" si="8"/>
        <v>Columbia Gas of Pennsylvania</v>
      </c>
      <c r="G181" s="93" t="s">
        <v>60</v>
      </c>
      <c r="H181" s="93" t="s">
        <v>430</v>
      </c>
      <c r="I181" s="93" t="s">
        <v>508</v>
      </c>
      <c r="J181" s="93" t="s">
        <v>527</v>
      </c>
      <c r="K181" s="93" t="s">
        <v>510</v>
      </c>
      <c r="L181" s="98" t="s">
        <v>550</v>
      </c>
      <c r="M181" s="93"/>
      <c r="N181" s="98"/>
      <c r="O181" s="98"/>
      <c r="P181" s="98"/>
      <c r="Q181" s="93"/>
      <c r="R181" s="93"/>
      <c r="S181" s="93"/>
      <c r="T181" s="93"/>
      <c r="U181" s="93"/>
      <c r="V181" s="93"/>
      <c r="AB181" s="117"/>
    </row>
    <row r="182" spans="1:28" s="41" customFormat="1" x14ac:dyDescent="0.3">
      <c r="A182" s="93" t="str">
        <f t="shared" si="7"/>
        <v>NRG</v>
      </c>
      <c r="B182" s="93" t="s">
        <v>505</v>
      </c>
      <c r="C182" s="93" t="str">
        <f>Data!B152</f>
        <v>Gas</v>
      </c>
      <c r="D182" s="93"/>
      <c r="E182" s="98" t="s">
        <v>762</v>
      </c>
      <c r="F182" s="93" t="str">
        <f>H182</f>
        <v>Peoples Gas</v>
      </c>
      <c r="G182" s="93" t="s">
        <v>60</v>
      </c>
      <c r="H182" s="93" t="s">
        <v>322</v>
      </c>
      <c r="I182" s="93" t="s">
        <v>508</v>
      </c>
      <c r="J182" s="93" t="s">
        <v>526</v>
      </c>
      <c r="K182" s="93" t="s">
        <v>510</v>
      </c>
      <c r="L182" s="98" t="s">
        <v>551</v>
      </c>
      <c r="M182" s="93"/>
      <c r="N182" s="98"/>
      <c r="O182" s="98"/>
      <c r="P182" s="98"/>
      <c r="Q182" s="93"/>
      <c r="R182" s="93"/>
      <c r="S182" s="93"/>
      <c r="T182" s="93"/>
      <c r="U182" s="93"/>
      <c r="V182" s="93"/>
      <c r="AB182" s="117"/>
    </row>
    <row r="183" spans="1:28" s="41" customFormat="1" x14ac:dyDescent="0.3">
      <c r="A183" s="93" t="str">
        <f t="shared" si="7"/>
        <v>NRG</v>
      </c>
      <c r="B183" s="93" t="s">
        <v>505</v>
      </c>
      <c r="C183" s="93" t="str">
        <f>Data!B153</f>
        <v>Gas</v>
      </c>
      <c r="D183" s="93"/>
      <c r="E183" s="98" t="s">
        <v>763</v>
      </c>
      <c r="F183" s="93" t="str">
        <f t="shared" si="8"/>
        <v>UGI South</v>
      </c>
      <c r="G183" s="93" t="s">
        <v>60</v>
      </c>
      <c r="H183" s="93" t="s">
        <v>625</v>
      </c>
      <c r="I183" s="93" t="s">
        <v>508</v>
      </c>
      <c r="J183" s="93" t="s">
        <v>527</v>
      </c>
      <c r="K183" s="93" t="s">
        <v>510</v>
      </c>
      <c r="L183" s="98" t="s">
        <v>550</v>
      </c>
      <c r="M183" s="93"/>
      <c r="N183" s="98"/>
      <c r="O183" s="98"/>
      <c r="P183" s="98"/>
      <c r="Q183" s="93"/>
      <c r="R183" s="93"/>
      <c r="S183" s="93"/>
      <c r="T183" s="93"/>
      <c r="U183" s="93"/>
      <c r="V183" s="93"/>
      <c r="AB183" s="117"/>
    </row>
    <row r="184" spans="1:28" s="41" customFormat="1" x14ac:dyDescent="0.3">
      <c r="A184" s="93" t="str">
        <f t="shared" si="7"/>
        <v>NRG</v>
      </c>
      <c r="B184" s="93" t="s">
        <v>505</v>
      </c>
      <c r="C184" s="93" t="str">
        <f>Data!B154</f>
        <v>Gas</v>
      </c>
      <c r="D184" s="93"/>
      <c r="E184" s="98" t="s">
        <v>764</v>
      </c>
      <c r="F184" s="93" t="str">
        <f t="shared" si="8"/>
        <v>UGI Central</v>
      </c>
      <c r="G184" s="93" t="s">
        <v>60</v>
      </c>
      <c r="H184" s="93" t="s">
        <v>448</v>
      </c>
      <c r="I184" s="93" t="s">
        <v>508</v>
      </c>
      <c r="J184" s="93" t="s">
        <v>526</v>
      </c>
      <c r="K184" s="93" t="s">
        <v>510</v>
      </c>
      <c r="L184" s="98" t="s">
        <v>1085</v>
      </c>
      <c r="M184" s="93"/>
      <c r="N184" s="98"/>
      <c r="O184" s="98"/>
      <c r="P184" s="98"/>
      <c r="Q184" s="93"/>
      <c r="R184" s="93"/>
      <c r="S184" s="93"/>
      <c r="T184" s="93"/>
      <c r="U184" s="93"/>
      <c r="V184" s="93"/>
      <c r="AB184" s="117"/>
    </row>
    <row r="185" spans="1:28" s="41" customFormat="1" x14ac:dyDescent="0.3">
      <c r="A185" s="93" t="str">
        <f t="shared" si="7"/>
        <v>NRG</v>
      </c>
      <c r="B185" s="93" t="s">
        <v>505</v>
      </c>
      <c r="C185" s="93" t="str">
        <f>Data!B155</f>
        <v>Gas</v>
      </c>
      <c r="D185" s="93"/>
      <c r="E185" s="98" t="s">
        <v>765</v>
      </c>
      <c r="F185" s="93" t="str">
        <f t="shared" si="8"/>
        <v>UGI North</v>
      </c>
      <c r="G185" s="93" t="s">
        <v>60</v>
      </c>
      <c r="H185" s="93" t="s">
        <v>449</v>
      </c>
      <c r="I185" s="93" t="s">
        <v>508</v>
      </c>
      <c r="J185" s="93" t="s">
        <v>527</v>
      </c>
      <c r="K185" s="93" t="s">
        <v>510</v>
      </c>
      <c r="L185" s="98" t="s">
        <v>1086</v>
      </c>
      <c r="M185" s="93"/>
      <c r="N185" s="98"/>
      <c r="O185" s="98"/>
      <c r="P185" s="98"/>
      <c r="Q185" s="93"/>
      <c r="R185" s="93"/>
      <c r="S185" s="93"/>
      <c r="T185" s="93"/>
      <c r="U185" s="93"/>
      <c r="V185" s="93"/>
      <c r="AB185" s="117"/>
    </row>
    <row r="186" spans="1:28" s="41" customFormat="1" x14ac:dyDescent="0.3">
      <c r="A186" s="93" t="str">
        <f t="shared" si="7"/>
        <v>NRG</v>
      </c>
      <c r="B186" s="93" t="s">
        <v>505</v>
      </c>
      <c r="C186" s="93" t="str">
        <f>Data!B156</f>
        <v>Gas</v>
      </c>
      <c r="D186" s="93"/>
      <c r="E186" s="98" t="s">
        <v>766</v>
      </c>
      <c r="F186" s="93" t="str">
        <f t="shared" si="8"/>
        <v>PECO Gas</v>
      </c>
      <c r="G186" s="93" t="s">
        <v>60</v>
      </c>
      <c r="H186" s="93" t="s">
        <v>357</v>
      </c>
      <c r="I186" s="93" t="s">
        <v>508</v>
      </c>
      <c r="J186" s="93" t="s">
        <v>526</v>
      </c>
      <c r="K186" s="93" t="s">
        <v>510</v>
      </c>
      <c r="L186" s="98" t="s">
        <v>1085</v>
      </c>
      <c r="M186" s="93"/>
      <c r="N186" s="98"/>
      <c r="O186" s="98"/>
      <c r="P186" s="98"/>
      <c r="Q186" s="93"/>
      <c r="R186" s="93"/>
      <c r="S186" s="93"/>
      <c r="T186" s="93"/>
      <c r="U186" s="93"/>
      <c r="V186" s="93"/>
      <c r="AB186" s="117"/>
    </row>
    <row r="187" spans="1:28" s="41" customFormat="1" x14ac:dyDescent="0.3">
      <c r="A187" s="93" t="str">
        <f t="shared" si="7"/>
        <v>NRG</v>
      </c>
      <c r="B187" s="93" t="s">
        <v>505</v>
      </c>
      <c r="C187" s="93" t="str">
        <f>Data!B157</f>
        <v>Gas</v>
      </c>
      <c r="D187" s="93"/>
      <c r="E187" s="98" t="s">
        <v>767</v>
      </c>
      <c r="F187" s="93" t="str">
        <f t="shared" si="8"/>
        <v>Philadelphia Gas Works</v>
      </c>
      <c r="G187" s="93" t="s">
        <v>60</v>
      </c>
      <c r="H187" s="93" t="s">
        <v>243</v>
      </c>
      <c r="I187" s="93" t="s">
        <v>508</v>
      </c>
      <c r="J187" s="93" t="s">
        <v>527</v>
      </c>
      <c r="K187" s="93" t="s">
        <v>510</v>
      </c>
      <c r="L187" s="98" t="s">
        <v>1079</v>
      </c>
      <c r="M187" s="93"/>
      <c r="N187" s="98"/>
      <c r="O187" s="98"/>
      <c r="P187" s="98"/>
      <c r="Q187" s="93"/>
      <c r="R187" s="93"/>
      <c r="S187" s="93"/>
      <c r="T187" s="93"/>
      <c r="U187" s="93"/>
      <c r="V187" s="93"/>
      <c r="AB187" s="117"/>
    </row>
    <row r="188" spans="1:28" s="41" customFormat="1" x14ac:dyDescent="0.3">
      <c r="A188" s="93" t="str">
        <f t="shared" si="7"/>
        <v>NRG</v>
      </c>
      <c r="B188" s="93" t="s">
        <v>505</v>
      </c>
      <c r="C188" s="93" t="str">
        <f>Data!B158</f>
        <v>Gas</v>
      </c>
      <c r="D188" s="93"/>
      <c r="E188" s="98" t="s">
        <v>768</v>
      </c>
      <c r="F188" s="93" t="str">
        <f t="shared" si="8"/>
        <v>National Fuel Gas Company (PA)</v>
      </c>
      <c r="G188" s="93" t="s">
        <v>60</v>
      </c>
      <c r="H188" s="93" t="s">
        <v>242</v>
      </c>
      <c r="I188" s="93" t="s">
        <v>508</v>
      </c>
      <c r="J188" s="93" t="s">
        <v>526</v>
      </c>
      <c r="K188" s="93" t="s">
        <v>510</v>
      </c>
      <c r="L188" s="98" t="s">
        <v>1087</v>
      </c>
      <c r="M188" s="93"/>
      <c r="N188" s="98"/>
      <c r="O188" s="98"/>
      <c r="P188" s="98"/>
      <c r="Q188" s="93"/>
      <c r="R188" s="93"/>
      <c r="S188" s="93"/>
      <c r="T188" s="93"/>
      <c r="U188" s="93"/>
      <c r="V188" s="93"/>
      <c r="AB188" s="117"/>
    </row>
    <row r="189" spans="1:28" s="41" customFormat="1" x14ac:dyDescent="0.3">
      <c r="A189" s="93" t="str">
        <f t="shared" si="7"/>
        <v>NRG</v>
      </c>
      <c r="B189" s="93" t="s">
        <v>505</v>
      </c>
      <c r="C189" s="93" t="str">
        <f>Data!B159</f>
        <v>Electric</v>
      </c>
      <c r="D189" s="93"/>
      <c r="E189" s="98" t="s">
        <v>769</v>
      </c>
      <c r="F189" s="93" t="str">
        <f t="shared" si="8"/>
        <v>PECO</v>
      </c>
      <c r="G189" s="93" t="s">
        <v>60</v>
      </c>
      <c r="H189" s="93" t="s">
        <v>57</v>
      </c>
      <c r="I189" s="93" t="s">
        <v>508</v>
      </c>
      <c r="J189" s="93"/>
      <c r="K189" s="93" t="s">
        <v>510</v>
      </c>
      <c r="L189" s="98" t="s">
        <v>180</v>
      </c>
      <c r="M189" s="93"/>
      <c r="N189" s="98"/>
      <c r="O189" s="98"/>
      <c r="P189" s="98"/>
      <c r="Q189" s="93"/>
      <c r="R189" s="93"/>
      <c r="S189" s="93"/>
      <c r="T189" s="93"/>
      <c r="U189" s="93"/>
      <c r="V189" s="93"/>
      <c r="AB189" s="117"/>
    </row>
    <row r="190" spans="1:28" s="127" customFormat="1" x14ac:dyDescent="0.3">
      <c r="A190" s="129" t="str">
        <f t="shared" si="7"/>
        <v>NRG</v>
      </c>
      <c r="B190" s="129" t="s">
        <v>505</v>
      </c>
      <c r="C190" s="129" t="str">
        <f>Data!B160</f>
        <v>Electric</v>
      </c>
      <c r="D190" s="129"/>
      <c r="E190" s="98" t="s">
        <v>770</v>
      </c>
      <c r="F190" s="129" t="str">
        <f t="shared" si="8"/>
        <v>Eversource Energy (CL&amp;P)</v>
      </c>
      <c r="G190" s="129" t="s">
        <v>620</v>
      </c>
      <c r="H190" s="129" t="s">
        <v>621</v>
      </c>
      <c r="I190" s="129" t="s">
        <v>508</v>
      </c>
      <c r="J190" s="129"/>
      <c r="K190" s="129" t="s">
        <v>510</v>
      </c>
      <c r="L190" s="128"/>
      <c r="M190" s="129"/>
      <c r="N190" s="128"/>
      <c r="O190" s="128"/>
      <c r="P190" s="128"/>
      <c r="Q190" s="129"/>
      <c r="R190" s="129"/>
      <c r="S190" s="129"/>
      <c r="T190" s="129"/>
      <c r="U190" s="129"/>
      <c r="V190" s="129"/>
      <c r="AB190" s="123"/>
    </row>
    <row r="191" spans="1:28" s="127" customFormat="1" x14ac:dyDescent="0.3">
      <c r="A191" s="129" t="str">
        <f t="shared" si="7"/>
        <v>NRG</v>
      </c>
      <c r="B191" s="129" t="s">
        <v>505</v>
      </c>
      <c r="C191" s="129" t="str">
        <f>Data!B161</f>
        <v>Electric</v>
      </c>
      <c r="D191" s="129"/>
      <c r="E191" s="98" t="s">
        <v>771</v>
      </c>
      <c r="F191" s="129" t="str">
        <f t="shared" si="8"/>
        <v>The United Illuminating Company (UI)</v>
      </c>
      <c r="G191" s="129" t="s">
        <v>620</v>
      </c>
      <c r="H191" s="129" t="s">
        <v>622</v>
      </c>
      <c r="I191" s="129" t="s">
        <v>508</v>
      </c>
      <c r="J191" s="129"/>
      <c r="K191" s="129" t="s">
        <v>510</v>
      </c>
      <c r="L191" s="128"/>
      <c r="M191" s="129"/>
      <c r="N191" s="128"/>
      <c r="O191" s="128"/>
      <c r="P191" s="128"/>
      <c r="Q191" s="129"/>
      <c r="R191" s="129"/>
      <c r="S191" s="129"/>
      <c r="T191" s="129"/>
      <c r="U191" s="129"/>
      <c r="V191" s="129"/>
      <c r="AB191" s="123"/>
    </row>
    <row r="192" spans="1:28" s="41" customFormat="1" x14ac:dyDescent="0.3">
      <c r="A192" s="93" t="str">
        <f t="shared" si="7"/>
        <v>NRG</v>
      </c>
      <c r="B192" s="93" t="s">
        <v>505</v>
      </c>
      <c r="C192" s="93" t="str">
        <f>Data!B162</f>
        <v>Electric</v>
      </c>
      <c r="D192" s="93"/>
      <c r="E192" s="98" t="s">
        <v>772</v>
      </c>
      <c r="F192" s="93" t="str">
        <f t="shared" si="8"/>
        <v>Delmarva Power</v>
      </c>
      <c r="G192" s="93" t="s">
        <v>626</v>
      </c>
      <c r="H192" s="93" t="s">
        <v>51</v>
      </c>
      <c r="I192" s="93" t="s">
        <v>508</v>
      </c>
      <c r="J192" s="93"/>
      <c r="K192" s="93" t="s">
        <v>510</v>
      </c>
      <c r="L192" s="98" t="s">
        <v>1063</v>
      </c>
      <c r="M192" s="93"/>
      <c r="N192" s="98"/>
      <c r="O192" s="98"/>
      <c r="P192" s="98"/>
      <c r="Q192" s="93"/>
      <c r="R192" s="93"/>
      <c r="S192" s="93"/>
      <c r="T192" s="93"/>
      <c r="U192" s="93"/>
      <c r="V192" s="93"/>
      <c r="AB192" s="117"/>
    </row>
    <row r="193" spans="1:28" s="41" customFormat="1" x14ac:dyDescent="0.3">
      <c r="A193" s="93" t="str">
        <f t="shared" si="7"/>
        <v>NRG</v>
      </c>
      <c r="B193" s="93" t="s">
        <v>505</v>
      </c>
      <c r="C193" s="93" t="str">
        <f>Data!B163</f>
        <v>Electric</v>
      </c>
      <c r="D193" s="93"/>
      <c r="E193" s="98" t="s">
        <v>773</v>
      </c>
      <c r="F193" s="93" t="str">
        <f t="shared" si="8"/>
        <v>Pepco</v>
      </c>
      <c r="G193" s="93" t="s">
        <v>88</v>
      </c>
      <c r="H193" s="93" t="s">
        <v>52</v>
      </c>
      <c r="I193" s="93" t="s">
        <v>508</v>
      </c>
      <c r="J193" s="93"/>
      <c r="K193" s="93" t="s">
        <v>510</v>
      </c>
      <c r="L193" s="98" t="s">
        <v>1088</v>
      </c>
      <c r="M193" s="93"/>
      <c r="N193" s="98"/>
      <c r="O193" s="98"/>
      <c r="P193" s="98"/>
      <c r="Q193" s="93"/>
      <c r="R193" s="93"/>
      <c r="S193" s="93"/>
      <c r="T193" s="93"/>
      <c r="U193" s="93"/>
      <c r="V193" s="93"/>
      <c r="AB193" s="117"/>
    </row>
    <row r="194" spans="1:28" s="41" customFormat="1" x14ac:dyDescent="0.3">
      <c r="A194" s="93" t="str">
        <f t="shared" si="7"/>
        <v>NRG</v>
      </c>
      <c r="B194" s="93" t="s">
        <v>505</v>
      </c>
      <c r="C194" s="93" t="str">
        <f>Data!B164</f>
        <v>Electric</v>
      </c>
      <c r="D194" s="93"/>
      <c r="E194" s="98" t="s">
        <v>774</v>
      </c>
      <c r="F194" s="93" t="str">
        <f t="shared" si="8"/>
        <v>ComEd</v>
      </c>
      <c r="G194" s="93" t="s">
        <v>47</v>
      </c>
      <c r="H194" s="93" t="s">
        <v>46</v>
      </c>
      <c r="I194" s="93" t="s">
        <v>508</v>
      </c>
      <c r="J194" s="93"/>
      <c r="K194" s="93" t="s">
        <v>510</v>
      </c>
      <c r="L194" s="98" t="s">
        <v>1089</v>
      </c>
      <c r="M194" s="93"/>
      <c r="N194" s="98"/>
      <c r="O194" s="98"/>
      <c r="P194" s="98"/>
      <c r="Q194" s="93"/>
      <c r="R194" s="93"/>
      <c r="S194" s="93"/>
      <c r="T194" s="93"/>
      <c r="U194" s="93"/>
      <c r="V194" s="93"/>
      <c r="AB194" s="117"/>
    </row>
    <row r="195" spans="1:28" s="41" customFormat="1" x14ac:dyDescent="0.3">
      <c r="A195" s="93" t="str">
        <f t="shared" si="7"/>
        <v>NRG</v>
      </c>
      <c r="B195" s="93" t="s">
        <v>505</v>
      </c>
      <c r="C195" s="93" t="str">
        <f>Data!B165</f>
        <v>Electric</v>
      </c>
      <c r="D195" s="93"/>
      <c r="E195" s="98" t="s">
        <v>775</v>
      </c>
      <c r="F195" s="93" t="str">
        <f t="shared" si="8"/>
        <v>Ameren</v>
      </c>
      <c r="G195" s="93" t="s">
        <v>47</v>
      </c>
      <c r="H195" s="93" t="s">
        <v>627</v>
      </c>
      <c r="I195" s="93" t="s">
        <v>508</v>
      </c>
      <c r="J195" s="93"/>
      <c r="K195" s="93" t="s">
        <v>510</v>
      </c>
      <c r="L195" s="98" t="s">
        <v>1090</v>
      </c>
      <c r="M195" s="93"/>
      <c r="N195" s="98"/>
      <c r="O195" s="98"/>
      <c r="P195" s="98"/>
      <c r="Q195" s="93"/>
      <c r="R195" s="93"/>
      <c r="S195" s="93"/>
      <c r="T195" s="93"/>
      <c r="U195" s="93"/>
      <c r="V195" s="93"/>
      <c r="AB195" s="117"/>
    </row>
    <row r="196" spans="1:28" s="41" customFormat="1" x14ac:dyDescent="0.3">
      <c r="A196" s="93" t="str">
        <f t="shared" si="7"/>
        <v>NRG</v>
      </c>
      <c r="B196" s="93" t="s">
        <v>505</v>
      </c>
      <c r="C196" s="93" t="str">
        <f>Data!B168</f>
        <v>Electric</v>
      </c>
      <c r="D196" s="93"/>
      <c r="E196" s="98" t="s">
        <v>776</v>
      </c>
      <c r="F196" s="93" t="str">
        <f t="shared" si="8"/>
        <v>Pepco</v>
      </c>
      <c r="G196" s="93" t="s">
        <v>53</v>
      </c>
      <c r="H196" s="93" t="s">
        <v>52</v>
      </c>
      <c r="I196" s="93" t="s">
        <v>508</v>
      </c>
      <c r="J196" s="105"/>
      <c r="K196" s="93" t="s">
        <v>510</v>
      </c>
      <c r="L196" s="98" t="s">
        <v>1091</v>
      </c>
      <c r="M196" s="93"/>
      <c r="N196" s="98"/>
      <c r="O196" s="98"/>
      <c r="P196" s="98"/>
      <c r="Q196" s="93"/>
      <c r="R196" s="93"/>
      <c r="S196" s="93"/>
      <c r="T196" s="93"/>
      <c r="U196" s="93"/>
      <c r="V196" s="93"/>
      <c r="AB196" s="117"/>
    </row>
    <row r="197" spans="1:28" s="127" customFormat="1" x14ac:dyDescent="0.3">
      <c r="A197" s="129" t="str">
        <f t="shared" si="7"/>
        <v>NRG</v>
      </c>
      <c r="B197" s="129" t="s">
        <v>505</v>
      </c>
      <c r="C197" s="129" t="str">
        <f>Data!B169</f>
        <v>Electric</v>
      </c>
      <c r="D197" s="129"/>
      <c r="E197" s="98" t="s">
        <v>777</v>
      </c>
      <c r="F197" s="129" t="str">
        <f t="shared" si="8"/>
        <v>Consolidated Edison</v>
      </c>
      <c r="G197" s="129" t="s">
        <v>33</v>
      </c>
      <c r="H197" s="129" t="s">
        <v>26</v>
      </c>
      <c r="I197" s="129" t="s">
        <v>508</v>
      </c>
      <c r="J197" s="136"/>
      <c r="K197" s="129" t="s">
        <v>510</v>
      </c>
      <c r="L197" s="128"/>
      <c r="M197" s="129"/>
      <c r="N197" s="128"/>
      <c r="O197" s="128"/>
      <c r="P197" s="128"/>
      <c r="Q197" s="129"/>
      <c r="R197" s="129"/>
      <c r="S197" s="129"/>
      <c r="T197" s="129"/>
      <c r="U197" s="129"/>
      <c r="V197" s="129"/>
      <c r="AB197" s="123"/>
    </row>
    <row r="198" spans="1:28" s="127" customFormat="1" x14ac:dyDescent="0.3">
      <c r="A198" s="129" t="str">
        <f t="shared" si="7"/>
        <v>NRG</v>
      </c>
      <c r="B198" s="129" t="s">
        <v>505</v>
      </c>
      <c r="C198" s="129" t="str">
        <f>Data!B170</f>
        <v>Electric</v>
      </c>
      <c r="D198" s="129"/>
      <c r="E198" s="98" t="s">
        <v>778</v>
      </c>
      <c r="F198" s="129" t="str">
        <f t="shared" si="8"/>
        <v>National Grid / Niagara Mohawk</v>
      </c>
      <c r="G198" s="129" t="s">
        <v>33</v>
      </c>
      <c r="H198" s="129" t="s">
        <v>27</v>
      </c>
      <c r="I198" s="129" t="s">
        <v>508</v>
      </c>
      <c r="J198" s="136"/>
      <c r="K198" s="129" t="s">
        <v>510</v>
      </c>
      <c r="L198" s="128"/>
      <c r="M198" s="129"/>
      <c r="N198" s="128"/>
      <c r="O198" s="128"/>
      <c r="P198" s="128"/>
      <c r="Q198" s="129"/>
      <c r="R198" s="129"/>
      <c r="S198" s="129"/>
      <c r="T198" s="129"/>
      <c r="U198" s="129"/>
      <c r="V198" s="129"/>
      <c r="AB198" s="123"/>
    </row>
    <row r="199" spans="1:28" s="127" customFormat="1" x14ac:dyDescent="0.3">
      <c r="A199" s="129" t="str">
        <f t="shared" si="7"/>
        <v>NRG</v>
      </c>
      <c r="B199" s="129" t="s">
        <v>505</v>
      </c>
      <c r="C199" s="129" t="str">
        <f>Data!B171</f>
        <v>Electric</v>
      </c>
      <c r="D199" s="129"/>
      <c r="E199" s="98" t="s">
        <v>779</v>
      </c>
      <c r="F199" s="129" t="str">
        <f t="shared" si="8"/>
        <v>Central Hudson</v>
      </c>
      <c r="G199" s="129" t="s">
        <v>33</v>
      </c>
      <c r="H199" s="129" t="s">
        <v>25</v>
      </c>
      <c r="I199" s="129" t="s">
        <v>508</v>
      </c>
      <c r="J199" s="136"/>
      <c r="K199" s="129" t="s">
        <v>510</v>
      </c>
      <c r="L199" s="128"/>
      <c r="M199" s="129"/>
      <c r="N199" s="128"/>
      <c r="O199" s="128"/>
      <c r="P199" s="128"/>
      <c r="Q199" s="129"/>
      <c r="R199" s="129"/>
      <c r="S199" s="129"/>
      <c r="T199" s="129"/>
      <c r="U199" s="129"/>
      <c r="V199" s="129"/>
      <c r="AB199" s="123"/>
    </row>
    <row r="200" spans="1:28" s="127" customFormat="1" x14ac:dyDescent="0.3">
      <c r="A200" s="129" t="str">
        <f t="shared" si="7"/>
        <v>NRG</v>
      </c>
      <c r="B200" s="129" t="s">
        <v>505</v>
      </c>
      <c r="C200" s="129" t="str">
        <f>Data!B172</f>
        <v>Electric</v>
      </c>
      <c r="D200" s="129"/>
      <c r="E200" s="98" t="s">
        <v>780</v>
      </c>
      <c r="F200" s="129" t="str">
        <f t="shared" si="8"/>
        <v>NYSEG</v>
      </c>
      <c r="G200" s="129" t="s">
        <v>33</v>
      </c>
      <c r="H200" s="129" t="s">
        <v>28</v>
      </c>
      <c r="I200" s="129" t="s">
        <v>508</v>
      </c>
      <c r="J200" s="136"/>
      <c r="K200" s="129" t="s">
        <v>510</v>
      </c>
      <c r="L200" s="128"/>
      <c r="M200" s="129"/>
      <c r="N200" s="128"/>
      <c r="O200" s="128"/>
      <c r="P200" s="128"/>
      <c r="Q200" s="129"/>
      <c r="R200" s="129"/>
      <c r="S200" s="129"/>
      <c r="T200" s="129"/>
      <c r="U200" s="129"/>
      <c r="V200" s="129"/>
      <c r="AB200" s="123"/>
    </row>
    <row r="201" spans="1:28" s="127" customFormat="1" x14ac:dyDescent="0.3">
      <c r="A201" s="129" t="str">
        <f t="shared" si="7"/>
        <v>NRG</v>
      </c>
      <c r="B201" s="129" t="s">
        <v>505</v>
      </c>
      <c r="C201" s="129" t="str">
        <f>Data!B173</f>
        <v>Electric</v>
      </c>
      <c r="D201" s="129"/>
      <c r="E201" s="98" t="s">
        <v>781</v>
      </c>
      <c r="F201" s="129" t="str">
        <f t="shared" si="8"/>
        <v>RG&amp;E</v>
      </c>
      <c r="G201" s="129" t="s">
        <v>33</v>
      </c>
      <c r="H201" s="129" t="s">
        <v>30</v>
      </c>
      <c r="I201" s="129" t="s">
        <v>508</v>
      </c>
      <c r="J201" s="136"/>
      <c r="K201" s="129" t="s">
        <v>510</v>
      </c>
      <c r="L201" s="128"/>
      <c r="M201" s="129"/>
      <c r="N201" s="128"/>
      <c r="O201" s="128"/>
      <c r="P201" s="128"/>
      <c r="Q201" s="129"/>
      <c r="R201" s="129"/>
      <c r="S201" s="129"/>
      <c r="T201" s="129"/>
      <c r="U201" s="129"/>
      <c r="V201" s="129"/>
      <c r="AB201" s="123"/>
    </row>
    <row r="202" spans="1:28" s="127" customFormat="1" x14ac:dyDescent="0.3">
      <c r="A202" s="129" t="str">
        <f t="shared" si="7"/>
        <v>NRG</v>
      </c>
      <c r="B202" s="129" t="s">
        <v>505</v>
      </c>
      <c r="C202" s="129" t="str">
        <f>Data!B174</f>
        <v>Electric</v>
      </c>
      <c r="D202" s="129"/>
      <c r="E202" s="98" t="s">
        <v>782</v>
      </c>
      <c r="F202" s="129" t="str">
        <f t="shared" si="8"/>
        <v>Orange &amp; Rockland</v>
      </c>
      <c r="G202" s="129" t="s">
        <v>33</v>
      </c>
      <c r="H202" s="129" t="s">
        <v>29</v>
      </c>
      <c r="I202" s="129" t="s">
        <v>508</v>
      </c>
      <c r="J202" s="136"/>
      <c r="K202" s="129" t="s">
        <v>510</v>
      </c>
      <c r="L202" s="128"/>
      <c r="M202" s="129"/>
      <c r="N202" s="128"/>
      <c r="O202" s="128"/>
      <c r="P202" s="128"/>
      <c r="Q202" s="129"/>
      <c r="R202" s="129"/>
      <c r="S202" s="129"/>
      <c r="T202" s="129"/>
      <c r="U202" s="129"/>
      <c r="V202" s="129"/>
      <c r="AB202" s="123"/>
    </row>
    <row r="203" spans="1:28" s="140" customFormat="1" x14ac:dyDescent="0.3">
      <c r="A203" s="137" t="str">
        <f t="shared" si="7"/>
        <v>NRG</v>
      </c>
      <c r="B203" s="137" t="s">
        <v>505</v>
      </c>
      <c r="C203" s="137" t="str">
        <f>Data!B175</f>
        <v>Electric</v>
      </c>
      <c r="D203" s="137"/>
      <c r="E203" s="98" t="s">
        <v>783</v>
      </c>
      <c r="F203" s="137" t="str">
        <f t="shared" si="8"/>
        <v>Duke Energy Ohio</v>
      </c>
      <c r="G203" s="137" t="s">
        <v>39</v>
      </c>
      <c r="H203" s="137" t="s">
        <v>35</v>
      </c>
      <c r="I203" s="137" t="s">
        <v>508</v>
      </c>
      <c r="J203" s="141"/>
      <c r="K203" s="137" t="s">
        <v>510</v>
      </c>
      <c r="L203" s="138" t="s">
        <v>180</v>
      </c>
      <c r="M203" s="137"/>
      <c r="N203" s="138"/>
      <c r="O203" s="138"/>
      <c r="P203" s="138"/>
      <c r="Q203" s="137"/>
      <c r="R203" s="137"/>
      <c r="S203" s="137"/>
      <c r="T203" s="137"/>
      <c r="U203" s="137"/>
      <c r="V203" s="137"/>
      <c r="AB203" s="145"/>
    </row>
    <row r="204" spans="1:28" s="41" customFormat="1" x14ac:dyDescent="0.3">
      <c r="A204" s="93" t="str">
        <f t="shared" ref="A204:A208" si="9">B204</f>
        <v>NRG</v>
      </c>
      <c r="B204" s="93" t="s">
        <v>505</v>
      </c>
      <c r="C204" s="93" t="str">
        <f>Data!B176</f>
        <v>Electric</v>
      </c>
      <c r="D204" s="93"/>
      <c r="E204" s="98" t="s">
        <v>784</v>
      </c>
      <c r="F204" s="93" t="str">
        <f t="shared" si="8"/>
        <v>The Illuminating Company</v>
      </c>
      <c r="G204" s="93" t="s">
        <v>39</v>
      </c>
      <c r="H204" s="93" t="s">
        <v>628</v>
      </c>
      <c r="I204" s="93" t="s">
        <v>508</v>
      </c>
      <c r="J204" s="105"/>
      <c r="K204" s="93" t="s">
        <v>510</v>
      </c>
      <c r="L204" s="98" t="s">
        <v>547</v>
      </c>
      <c r="M204" s="93"/>
      <c r="N204" s="98"/>
      <c r="O204" s="98"/>
      <c r="P204" s="98"/>
      <c r="Q204" s="93"/>
      <c r="R204" s="93"/>
      <c r="S204" s="93"/>
      <c r="T204" s="93"/>
      <c r="U204" s="93"/>
      <c r="V204" s="93"/>
      <c r="AB204" s="117"/>
    </row>
    <row r="205" spans="1:28" s="41" customFormat="1" x14ac:dyDescent="0.3">
      <c r="A205" s="93" t="str">
        <f t="shared" si="9"/>
        <v>NRG</v>
      </c>
      <c r="B205" s="93" t="s">
        <v>505</v>
      </c>
      <c r="C205" s="93" t="str">
        <f>Data!B177</f>
        <v>Electric</v>
      </c>
      <c r="D205" s="93"/>
      <c r="E205" s="98" t="s">
        <v>785</v>
      </c>
      <c r="F205" s="93" t="str">
        <f t="shared" si="8"/>
        <v>Ohio Edison</v>
      </c>
      <c r="G205" s="93" t="s">
        <v>39</v>
      </c>
      <c r="H205" s="93" t="s">
        <v>629</v>
      </c>
      <c r="I205" s="93" t="s">
        <v>508</v>
      </c>
      <c r="J205" s="105"/>
      <c r="K205" s="93" t="s">
        <v>510</v>
      </c>
      <c r="L205" s="98" t="s">
        <v>1092</v>
      </c>
      <c r="M205" s="93"/>
      <c r="N205" s="98"/>
      <c r="O205" s="98"/>
      <c r="P205" s="98"/>
      <c r="Q205" s="93"/>
      <c r="R205" s="93"/>
      <c r="S205" s="93"/>
      <c r="T205" s="93"/>
      <c r="U205" s="93"/>
      <c r="V205" s="93" t="str">
        <f t="shared" ref="V205:V208" ca="1" si="10">IF(H205="NYSEG",CONCATENATE("N01",RANDBETWEEN(100000000000,999999999999)), (IF(H205="RG&amp;E",CONCATENATE("R01",RANDBETWEEN(100000000000,999999999999)),(IF(OR(G205="New York", G205="Pennsylvania"), CONCATENATE("08",RANDBETWEEN(111111111111100000,999999999999900000)),CONCATENATE("08",RANDBETWEEN(111111111111110000,999999999999990000)))))))</f>
        <v>08605873127047914000</v>
      </c>
      <c r="AB205" s="117"/>
    </row>
    <row r="206" spans="1:28" s="41" customFormat="1" x14ac:dyDescent="0.3">
      <c r="A206" s="93" t="str">
        <f t="shared" si="9"/>
        <v>NRG</v>
      </c>
      <c r="B206" s="93" t="s">
        <v>505</v>
      </c>
      <c r="C206" s="93" t="str">
        <f>Data!B178</f>
        <v>Electric</v>
      </c>
      <c r="D206" s="93"/>
      <c r="E206" s="98" t="s">
        <v>786</v>
      </c>
      <c r="F206" s="93" t="str">
        <f t="shared" ref="F206:F208" si="11">H206</f>
        <v>Toledo Edison</v>
      </c>
      <c r="G206" s="93" t="s">
        <v>39</v>
      </c>
      <c r="H206" s="93" t="s">
        <v>630</v>
      </c>
      <c r="I206" s="93" t="s">
        <v>508</v>
      </c>
      <c r="J206" s="105"/>
      <c r="K206" s="93" t="s">
        <v>510</v>
      </c>
      <c r="L206" s="98" t="s">
        <v>180</v>
      </c>
      <c r="M206" s="93"/>
      <c r="N206" s="98"/>
      <c r="O206" s="98"/>
      <c r="P206" s="98"/>
      <c r="Q206" s="93"/>
      <c r="R206" s="93"/>
      <c r="S206" s="93"/>
      <c r="T206" s="93"/>
      <c r="U206" s="93"/>
      <c r="V206" s="93" t="str">
        <f t="shared" ca="1" si="10"/>
        <v>08173968547922471000</v>
      </c>
      <c r="AB206" s="117"/>
    </row>
    <row r="207" spans="1:28" s="41" customFormat="1" x14ac:dyDescent="0.3">
      <c r="A207" s="93" t="str">
        <f t="shared" si="9"/>
        <v>NRG</v>
      </c>
      <c r="B207" s="93" t="s">
        <v>505</v>
      </c>
      <c r="C207" s="93" t="str">
        <f>Data!B179</f>
        <v>Electric</v>
      </c>
      <c r="D207" s="93"/>
      <c r="E207" s="98" t="s">
        <v>787</v>
      </c>
      <c r="F207" s="93" t="str">
        <f t="shared" si="11"/>
        <v>AEP Ohio</v>
      </c>
      <c r="G207" s="93" t="s">
        <v>39</v>
      </c>
      <c r="H207" s="93" t="s">
        <v>631</v>
      </c>
      <c r="I207" s="93" t="s">
        <v>508</v>
      </c>
      <c r="J207" s="105"/>
      <c r="K207" s="93" t="s">
        <v>510</v>
      </c>
      <c r="L207" s="98" t="s">
        <v>1093</v>
      </c>
      <c r="M207" s="93"/>
      <c r="N207" s="98"/>
      <c r="O207" s="98"/>
      <c r="P207" s="98"/>
      <c r="Q207" s="93"/>
      <c r="R207" s="93"/>
      <c r="S207" s="93"/>
      <c r="T207" s="93"/>
      <c r="U207" s="93"/>
      <c r="V207" s="93" t="str">
        <f t="shared" ca="1" si="10"/>
        <v>08312745241329568000</v>
      </c>
      <c r="AB207" s="117"/>
    </row>
    <row r="208" spans="1:28" s="41" customFormat="1" x14ac:dyDescent="0.3">
      <c r="A208" s="93" t="str">
        <f t="shared" si="9"/>
        <v>NRG</v>
      </c>
      <c r="B208" s="93" t="s">
        <v>505</v>
      </c>
      <c r="C208" s="93" t="str">
        <f>Data!B180</f>
        <v>Electric</v>
      </c>
      <c r="D208" s="93"/>
      <c r="E208" s="98" t="s">
        <v>788</v>
      </c>
      <c r="F208" s="93" t="str">
        <f t="shared" si="11"/>
        <v>Dayton Power &amp; Light</v>
      </c>
      <c r="G208" s="93" t="s">
        <v>39</v>
      </c>
      <c r="H208" s="93" t="s">
        <v>632</v>
      </c>
      <c r="I208" s="93" t="s">
        <v>508</v>
      </c>
      <c r="J208" s="105"/>
      <c r="K208" s="93" t="s">
        <v>510</v>
      </c>
      <c r="L208" s="98" t="s">
        <v>1064</v>
      </c>
      <c r="M208" s="93"/>
      <c r="N208" s="98"/>
      <c r="O208" s="98"/>
      <c r="P208" s="98"/>
      <c r="Q208" s="93"/>
      <c r="R208" s="93"/>
      <c r="S208" s="93"/>
      <c r="T208" s="93"/>
      <c r="U208" s="93"/>
      <c r="V208" s="93" t="str">
        <f t="shared" ca="1" si="10"/>
        <v>08797810365024224000</v>
      </c>
      <c r="AB208" s="117"/>
    </row>
  </sheetData>
  <autoFilter ref="A1:AC208" xr:uid="{48A78C9B-42F4-4F6A-89C8-DD95DC546FA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"/>
  <sheetViews>
    <sheetView workbookViewId="0">
      <selection activeCell="J2" sqref="J2"/>
    </sheetView>
  </sheetViews>
  <sheetFormatPr defaultColWidth="8.77734375" defaultRowHeight="14.4" x14ac:dyDescent="0.3"/>
  <cols>
    <col min="1" max="1" width="8.33203125" bestFit="1" customWidth="1"/>
    <col min="2" max="2" width="18.33203125" bestFit="1" customWidth="1"/>
    <col min="3" max="3" width="10" bestFit="1" customWidth="1"/>
    <col min="4" max="4" width="18.33203125" bestFit="1" customWidth="1"/>
    <col min="5" max="5" width="8.6640625" bestFit="1" customWidth="1"/>
    <col min="6" max="7" width="9.44140625" bestFit="1" customWidth="1"/>
    <col min="8" max="8" width="5.33203125" bestFit="1" customWidth="1"/>
    <col min="9" max="9" width="8.109375" bestFit="1" customWidth="1"/>
    <col min="10" max="10" width="4.77734375" bestFit="1" customWidth="1"/>
    <col min="11" max="11" width="4.44140625" bestFit="1" customWidth="1"/>
    <col min="12" max="12" width="12.44140625" bestFit="1" customWidth="1"/>
    <col min="14" max="14" width="7.44140625" bestFit="1" customWidth="1"/>
  </cols>
  <sheetData>
    <row r="1" spans="1:14" s="37" customFormat="1" ht="10.199999999999999" x14ac:dyDescent="0.2">
      <c r="A1" s="39" t="s">
        <v>0</v>
      </c>
      <c r="B1" s="39" t="s">
        <v>1</v>
      </c>
      <c r="C1" s="37" t="s">
        <v>9</v>
      </c>
      <c r="D1" s="37" t="s">
        <v>16</v>
      </c>
      <c r="E1" s="37" t="s">
        <v>84</v>
      </c>
      <c r="F1" s="37" t="s">
        <v>17</v>
      </c>
      <c r="G1" s="37" t="s">
        <v>4</v>
      </c>
      <c r="H1" s="39" t="s">
        <v>5</v>
      </c>
      <c r="I1" s="39" t="s">
        <v>6</v>
      </c>
      <c r="J1" s="37" t="s">
        <v>18</v>
      </c>
      <c r="K1" s="37" t="s">
        <v>19</v>
      </c>
      <c r="L1" s="18" t="s">
        <v>3</v>
      </c>
      <c r="M1" s="37" t="s">
        <v>198</v>
      </c>
      <c r="N1" s="18"/>
    </row>
    <row r="2" spans="1:14" s="37" customFormat="1" ht="10.199999999999999" x14ac:dyDescent="0.2">
      <c r="A2" s="39" t="s">
        <v>79</v>
      </c>
      <c r="B2" s="4" t="s">
        <v>55</v>
      </c>
      <c r="C2" s="5" t="s">
        <v>60</v>
      </c>
      <c r="D2" s="4" t="s">
        <v>55</v>
      </c>
      <c r="E2" s="37" t="s">
        <v>427</v>
      </c>
      <c r="F2" s="37" t="s">
        <v>170</v>
      </c>
      <c r="G2" s="41" t="s">
        <v>165</v>
      </c>
      <c r="H2" s="13" t="s">
        <v>168</v>
      </c>
      <c r="I2" s="39" t="s">
        <v>62</v>
      </c>
      <c r="J2" s="36">
        <v>409</v>
      </c>
      <c r="K2" s="36">
        <v>9755</v>
      </c>
      <c r="L2" s="19">
        <v>5797850660400</v>
      </c>
      <c r="M2" s="37" t="s">
        <v>357</v>
      </c>
      <c r="N2" s="37" t="s">
        <v>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9"/>
  <sheetViews>
    <sheetView zoomScaleNormal="100" workbookViewId="0">
      <pane ySplit="1" topLeftCell="A2" activePane="bottomLeft" state="frozen"/>
      <selection pane="bottomLeft" activeCell="B15" sqref="B15"/>
    </sheetView>
  </sheetViews>
  <sheetFormatPr defaultColWidth="9.109375" defaultRowHeight="10.199999999999999" x14ac:dyDescent="0.2"/>
  <cols>
    <col min="1" max="1" width="8.77734375" style="14" bestFit="1" customWidth="1"/>
    <col min="2" max="2" width="28.77734375" style="14" bestFit="1" customWidth="1"/>
    <col min="3" max="3" width="14.44140625" style="15" bestFit="1" customWidth="1"/>
    <col min="4" max="4" width="8.44140625" style="15" bestFit="1" customWidth="1"/>
    <col min="5" max="5" width="26" style="15" bestFit="1" customWidth="1"/>
    <col min="6" max="6" width="19.77734375" style="15" bestFit="1" customWidth="1"/>
    <col min="7" max="7" width="18" style="15" bestFit="1" customWidth="1"/>
    <col min="8" max="8" width="14.77734375" style="15" bestFit="1" customWidth="1"/>
    <col min="9" max="9" width="12.6640625" style="14" bestFit="1" customWidth="1"/>
    <col min="10" max="10" width="8.109375" style="14" bestFit="1" customWidth="1"/>
    <col min="11" max="11" width="5.33203125" style="15" bestFit="1" customWidth="1"/>
    <col min="12" max="12" width="4.44140625" style="15" bestFit="1" customWidth="1"/>
    <col min="13" max="13" width="20.109375" style="18" bestFit="1" customWidth="1"/>
    <col min="14" max="14" width="12.44140625" style="15" bestFit="1" customWidth="1"/>
    <col min="15" max="15" width="12" style="37" bestFit="1" customWidth="1"/>
    <col min="16" max="16" width="9.44140625" style="15" bestFit="1" customWidth="1"/>
    <col min="17" max="17" width="4.44140625" style="15" bestFit="1" customWidth="1"/>
    <col min="18" max="18" width="9.109375" style="15"/>
    <col min="19" max="19" width="7.6640625" style="15" bestFit="1" customWidth="1"/>
    <col min="20" max="16384" width="9.109375" style="15"/>
  </cols>
  <sheetData>
    <row r="1" spans="1:16" x14ac:dyDescent="0.2">
      <c r="A1" s="22" t="s">
        <v>0</v>
      </c>
      <c r="B1" s="22" t="s">
        <v>1</v>
      </c>
      <c r="C1" s="23" t="s">
        <v>9</v>
      </c>
      <c r="D1" s="23" t="s">
        <v>22</v>
      </c>
      <c r="E1" s="23" t="s">
        <v>16</v>
      </c>
      <c r="F1" s="23" t="s">
        <v>84</v>
      </c>
      <c r="G1" s="23" t="s">
        <v>17</v>
      </c>
      <c r="H1" s="23" t="s">
        <v>4</v>
      </c>
      <c r="I1" s="22" t="s">
        <v>5</v>
      </c>
      <c r="J1" s="22" t="s">
        <v>6</v>
      </c>
      <c r="K1" s="23" t="s">
        <v>18</v>
      </c>
      <c r="L1" s="23" t="s">
        <v>19</v>
      </c>
      <c r="M1" s="18" t="s">
        <v>3</v>
      </c>
      <c r="N1" s="23" t="s">
        <v>2</v>
      </c>
      <c r="P1" s="37"/>
    </row>
    <row r="2" spans="1:16" s="3" customFormat="1" x14ac:dyDescent="0.2">
      <c r="A2" s="39" t="s">
        <v>63</v>
      </c>
      <c r="B2" s="2" t="s">
        <v>46</v>
      </c>
      <c r="C2" s="2" t="s">
        <v>47</v>
      </c>
      <c r="D2" s="5" t="s">
        <v>108</v>
      </c>
      <c r="E2" s="2" t="s">
        <v>46</v>
      </c>
      <c r="F2" s="37" t="s">
        <v>180</v>
      </c>
      <c r="G2" s="5" t="s">
        <v>244</v>
      </c>
      <c r="H2" s="5" t="s">
        <v>217</v>
      </c>
      <c r="I2" s="5">
        <v>60002</v>
      </c>
      <c r="J2" s="39" t="s">
        <v>49</v>
      </c>
      <c r="K2" s="36">
        <v>878</v>
      </c>
      <c r="L2" s="36">
        <v>9398</v>
      </c>
      <c r="M2" s="35">
        <v>7800693152</v>
      </c>
      <c r="O2" s="37"/>
      <c r="P2" s="39"/>
    </row>
    <row r="3" spans="1:16" s="37" customFormat="1" x14ac:dyDescent="0.2">
      <c r="A3" s="39" t="s">
        <v>64</v>
      </c>
      <c r="B3" s="37" t="s">
        <v>50</v>
      </c>
      <c r="C3" s="37" t="s">
        <v>53</v>
      </c>
      <c r="D3" s="5" t="s">
        <v>108</v>
      </c>
      <c r="E3" s="37" t="s">
        <v>50</v>
      </c>
      <c r="F3" s="37" t="s">
        <v>180</v>
      </c>
      <c r="G3" s="5" t="s">
        <v>245</v>
      </c>
      <c r="H3" s="5" t="s">
        <v>110</v>
      </c>
      <c r="I3" s="5">
        <v>20603</v>
      </c>
      <c r="J3" s="39" t="s">
        <v>54</v>
      </c>
      <c r="K3" s="36">
        <v>764</v>
      </c>
      <c r="L3" s="36">
        <v>6565</v>
      </c>
      <c r="M3" s="20">
        <v>61729846502</v>
      </c>
    </row>
    <row r="4" spans="1:16" s="37" customFormat="1" x14ac:dyDescent="0.2">
      <c r="A4" s="39" t="s">
        <v>65</v>
      </c>
      <c r="B4" s="37" t="s">
        <v>51</v>
      </c>
      <c r="C4" s="37" t="s">
        <v>53</v>
      </c>
      <c r="D4" s="5" t="s">
        <v>108</v>
      </c>
      <c r="E4" s="37" t="s">
        <v>51</v>
      </c>
      <c r="F4" s="37" t="s">
        <v>180</v>
      </c>
      <c r="G4" s="2" t="s">
        <v>247</v>
      </c>
      <c r="H4" s="2" t="s">
        <v>246</v>
      </c>
      <c r="I4" s="2">
        <v>20850</v>
      </c>
      <c r="J4" s="39" t="s">
        <v>54</v>
      </c>
      <c r="K4" s="36">
        <v>349</v>
      </c>
      <c r="L4" s="36">
        <v>8244</v>
      </c>
      <c r="M4" s="24" t="s">
        <v>436</v>
      </c>
    </row>
    <row r="5" spans="1:16" s="37" customFormat="1" x14ac:dyDescent="0.2">
      <c r="A5" s="39" t="s">
        <v>66</v>
      </c>
      <c r="B5" s="37" t="s">
        <v>52</v>
      </c>
      <c r="C5" s="37" t="s">
        <v>53</v>
      </c>
      <c r="D5" s="5" t="s">
        <v>108</v>
      </c>
      <c r="E5" s="37" t="s">
        <v>52</v>
      </c>
      <c r="F5" s="37" t="s">
        <v>180</v>
      </c>
      <c r="G5" s="2" t="s">
        <v>248</v>
      </c>
      <c r="H5" s="2" t="s">
        <v>249</v>
      </c>
      <c r="I5" s="2">
        <v>20722</v>
      </c>
      <c r="J5" s="39" t="s">
        <v>54</v>
      </c>
      <c r="K5" s="36">
        <v>921</v>
      </c>
      <c r="L5" s="36">
        <v>2006</v>
      </c>
      <c r="M5" s="24" t="s">
        <v>437</v>
      </c>
    </row>
    <row r="6" spans="1:16" s="37" customFormat="1" x14ac:dyDescent="0.2">
      <c r="A6" s="39" t="s">
        <v>67</v>
      </c>
      <c r="B6" s="37" t="s">
        <v>262</v>
      </c>
      <c r="C6" s="37" t="s">
        <v>42</v>
      </c>
      <c r="D6" s="5" t="s">
        <v>108</v>
      </c>
      <c r="E6" s="37" t="s">
        <v>41</v>
      </c>
      <c r="F6" s="37" t="s">
        <v>180</v>
      </c>
      <c r="G6" s="2" t="s">
        <v>261</v>
      </c>
      <c r="H6" s="2" t="s">
        <v>117</v>
      </c>
      <c r="I6" s="21" t="s">
        <v>118</v>
      </c>
      <c r="J6" s="39" t="s">
        <v>45</v>
      </c>
      <c r="K6" s="36">
        <v>412</v>
      </c>
      <c r="L6" s="36">
        <v>8370</v>
      </c>
      <c r="M6" s="20">
        <v>6177102798</v>
      </c>
    </row>
    <row r="7" spans="1:16" s="37" customFormat="1" x14ac:dyDescent="0.2">
      <c r="A7" s="39" t="s">
        <v>68</v>
      </c>
      <c r="B7" s="37" t="s">
        <v>90</v>
      </c>
      <c r="C7" s="37" t="s">
        <v>42</v>
      </c>
      <c r="D7" s="5" t="s">
        <v>108</v>
      </c>
      <c r="E7" s="37" t="s">
        <v>90</v>
      </c>
      <c r="F7" s="37" t="s">
        <v>180</v>
      </c>
      <c r="G7" s="2" t="s">
        <v>254</v>
      </c>
      <c r="H7" s="2" t="s">
        <v>114</v>
      </c>
      <c r="I7" s="21" t="s">
        <v>115</v>
      </c>
      <c r="J7" s="39" t="s">
        <v>45</v>
      </c>
      <c r="K7" s="36">
        <v>521</v>
      </c>
      <c r="L7" s="36">
        <v>4125</v>
      </c>
      <c r="M7" s="20">
        <v>61712449531</v>
      </c>
    </row>
    <row r="8" spans="1:16" s="37" customFormat="1" x14ac:dyDescent="0.2">
      <c r="A8" s="39" t="s">
        <v>69</v>
      </c>
      <c r="B8" s="37" t="s">
        <v>179</v>
      </c>
      <c r="C8" s="37" t="s">
        <v>42</v>
      </c>
      <c r="D8" s="5" t="s">
        <v>108</v>
      </c>
      <c r="E8" s="37" t="s">
        <v>91</v>
      </c>
      <c r="F8" s="37" t="s">
        <v>180</v>
      </c>
      <c r="G8" s="2" t="s">
        <v>268</v>
      </c>
      <c r="H8" s="2" t="s">
        <v>116</v>
      </c>
      <c r="I8" s="21" t="s">
        <v>44</v>
      </c>
      <c r="J8" s="39" t="s">
        <v>45</v>
      </c>
      <c r="K8" s="36">
        <v>533</v>
      </c>
      <c r="L8" s="36">
        <v>4449</v>
      </c>
      <c r="M8" s="20">
        <v>617334645</v>
      </c>
      <c r="N8" s="20">
        <v>54447361058</v>
      </c>
    </row>
    <row r="9" spans="1:16" s="37" customFormat="1" x14ac:dyDescent="0.2">
      <c r="A9" s="39" t="s">
        <v>70</v>
      </c>
      <c r="B9" s="37" t="s">
        <v>7</v>
      </c>
      <c r="C9" s="37" t="s">
        <v>8</v>
      </c>
      <c r="D9" s="5" t="s">
        <v>108</v>
      </c>
      <c r="E9" s="37" t="s">
        <v>7</v>
      </c>
      <c r="F9" s="37" t="s">
        <v>180</v>
      </c>
      <c r="G9" s="2" t="s">
        <v>269</v>
      </c>
      <c r="H9" s="2" t="s">
        <v>119</v>
      </c>
      <c r="I9" s="21" t="s">
        <v>97</v>
      </c>
      <c r="J9" s="39" t="s">
        <v>21</v>
      </c>
      <c r="K9" s="36">
        <v>880</v>
      </c>
      <c r="L9" s="36">
        <v>6264</v>
      </c>
      <c r="M9" s="24" t="s">
        <v>438</v>
      </c>
      <c r="N9" s="36"/>
    </row>
    <row r="10" spans="1:16" s="37" customFormat="1" x14ac:dyDescent="0.2">
      <c r="A10" s="39" t="s">
        <v>71</v>
      </c>
      <c r="B10" s="37" t="s">
        <v>7</v>
      </c>
      <c r="C10" s="37" t="s">
        <v>8</v>
      </c>
      <c r="D10" s="5" t="s">
        <v>108</v>
      </c>
      <c r="E10" s="37" t="s">
        <v>7</v>
      </c>
      <c r="F10" s="37" t="s">
        <v>180</v>
      </c>
      <c r="G10" s="2" t="s">
        <v>408</v>
      </c>
      <c r="H10" s="2" t="s">
        <v>119</v>
      </c>
      <c r="I10" s="21" t="s">
        <v>97</v>
      </c>
      <c r="J10" s="39" t="s">
        <v>21</v>
      </c>
      <c r="K10" s="36">
        <v>984</v>
      </c>
      <c r="L10" s="36">
        <v>5516</v>
      </c>
      <c r="M10" s="24" t="s">
        <v>439</v>
      </c>
      <c r="N10" s="36"/>
    </row>
    <row r="11" spans="1:16" s="37" customFormat="1" x14ac:dyDescent="0.2">
      <c r="A11" s="39" t="s">
        <v>72</v>
      </c>
      <c r="B11" s="37" t="s">
        <v>13</v>
      </c>
      <c r="C11" s="37" t="s">
        <v>8</v>
      </c>
      <c r="D11" s="5" t="s">
        <v>108</v>
      </c>
      <c r="E11" s="37" t="s">
        <v>13</v>
      </c>
      <c r="F11" s="37" t="s">
        <v>180</v>
      </c>
      <c r="G11" s="2" t="s">
        <v>270</v>
      </c>
      <c r="H11" s="2" t="s">
        <v>120</v>
      </c>
      <c r="I11" s="21" t="s">
        <v>121</v>
      </c>
      <c r="J11" s="39" t="s">
        <v>21</v>
      </c>
      <c r="K11" s="36">
        <v>260</v>
      </c>
      <c r="L11" s="36">
        <v>7746</v>
      </c>
      <c r="M11" s="24" t="s">
        <v>440</v>
      </c>
    </row>
    <row r="12" spans="1:16" s="37" customFormat="1" x14ac:dyDescent="0.2">
      <c r="A12" s="39" t="s">
        <v>73</v>
      </c>
      <c r="B12" s="37" t="s">
        <v>14</v>
      </c>
      <c r="C12" s="37" t="s">
        <v>8</v>
      </c>
      <c r="D12" s="5" t="s">
        <v>108</v>
      </c>
      <c r="E12" s="37" t="s">
        <v>14</v>
      </c>
      <c r="F12" s="37" t="s">
        <v>180</v>
      </c>
      <c r="G12" s="2" t="s">
        <v>271</v>
      </c>
      <c r="H12" s="2" t="s">
        <v>272</v>
      </c>
      <c r="I12" s="21" t="s">
        <v>273</v>
      </c>
      <c r="J12" s="39" t="s">
        <v>21</v>
      </c>
      <c r="K12" s="36">
        <v>645</v>
      </c>
      <c r="L12" s="36">
        <v>9668</v>
      </c>
      <c r="M12" s="24" t="s">
        <v>441</v>
      </c>
    </row>
    <row r="13" spans="1:16" s="37" customFormat="1" x14ac:dyDescent="0.2">
      <c r="A13" s="39" t="s">
        <v>74</v>
      </c>
      <c r="B13" s="37" t="s">
        <v>15</v>
      </c>
      <c r="C13" s="37" t="s">
        <v>8</v>
      </c>
      <c r="D13" s="5" t="s">
        <v>108</v>
      </c>
      <c r="E13" s="37" t="s">
        <v>15</v>
      </c>
      <c r="F13" s="37" t="s">
        <v>180</v>
      </c>
      <c r="G13" s="2" t="s">
        <v>274</v>
      </c>
      <c r="H13" s="2" t="s">
        <v>123</v>
      </c>
      <c r="I13" s="21" t="s">
        <v>124</v>
      </c>
      <c r="J13" s="39" t="s">
        <v>21</v>
      </c>
      <c r="K13" s="36">
        <v>351</v>
      </c>
      <c r="L13" s="36">
        <v>6901</v>
      </c>
      <c r="M13" s="35">
        <v>7845867049</v>
      </c>
    </row>
    <row r="14" spans="1:16" s="41" customFormat="1" x14ac:dyDescent="0.2">
      <c r="A14" s="39" t="s">
        <v>75</v>
      </c>
      <c r="B14" s="4" t="s">
        <v>55</v>
      </c>
      <c r="C14" s="5" t="s">
        <v>60</v>
      </c>
      <c r="D14" s="5" t="s">
        <v>108</v>
      </c>
      <c r="E14" s="4" t="s">
        <v>55</v>
      </c>
      <c r="F14" s="37" t="s">
        <v>180</v>
      </c>
      <c r="G14" s="2" t="s">
        <v>275</v>
      </c>
      <c r="H14" s="2" t="s">
        <v>155</v>
      </c>
      <c r="I14" s="2">
        <v>15001</v>
      </c>
      <c r="J14" s="39" t="s">
        <v>62</v>
      </c>
      <c r="K14" s="36">
        <v>584</v>
      </c>
      <c r="L14" s="36">
        <v>6616</v>
      </c>
      <c r="M14" s="19">
        <v>5914890666384</v>
      </c>
      <c r="N14" s="5"/>
    </row>
    <row r="15" spans="1:16" s="41" customFormat="1" x14ac:dyDescent="0.2">
      <c r="A15" s="39" t="s">
        <v>76</v>
      </c>
      <c r="B15" s="16" t="s">
        <v>56</v>
      </c>
      <c r="C15" s="41" t="s">
        <v>60</v>
      </c>
      <c r="D15" s="5" t="s">
        <v>108</v>
      </c>
      <c r="E15" s="16" t="s">
        <v>56</v>
      </c>
      <c r="F15" s="37" t="s">
        <v>180</v>
      </c>
      <c r="G15" s="2" t="s">
        <v>276</v>
      </c>
      <c r="H15" s="2" t="s">
        <v>157</v>
      </c>
      <c r="I15" s="2">
        <v>15090</v>
      </c>
      <c r="J15" s="39" t="s">
        <v>62</v>
      </c>
      <c r="K15" s="36">
        <v>430</v>
      </c>
      <c r="L15" s="36">
        <v>7637</v>
      </c>
      <c r="M15" s="24" t="s">
        <v>442</v>
      </c>
      <c r="N15" s="6"/>
    </row>
    <row r="16" spans="1:16" s="41" customFormat="1" x14ac:dyDescent="0.2">
      <c r="A16" s="39" t="s">
        <v>77</v>
      </c>
      <c r="B16" s="4" t="s">
        <v>57</v>
      </c>
      <c r="C16" s="5" t="s">
        <v>60</v>
      </c>
      <c r="D16" s="5" t="s">
        <v>108</v>
      </c>
      <c r="E16" s="4" t="s">
        <v>57</v>
      </c>
      <c r="F16" s="37" t="s">
        <v>180</v>
      </c>
      <c r="G16" s="2" t="s">
        <v>277</v>
      </c>
      <c r="H16" s="2" t="s">
        <v>278</v>
      </c>
      <c r="I16" s="2">
        <v>19031</v>
      </c>
      <c r="J16" s="39" t="s">
        <v>62</v>
      </c>
      <c r="K16" s="36">
        <v>310</v>
      </c>
      <c r="L16" s="36">
        <v>4031</v>
      </c>
      <c r="M16" s="19">
        <v>7945119941</v>
      </c>
      <c r="N16" s="5"/>
    </row>
    <row r="17" spans="1:14" s="41" customFormat="1" x14ac:dyDescent="0.2">
      <c r="A17" s="39" t="s">
        <v>78</v>
      </c>
      <c r="B17" s="4" t="s">
        <v>58</v>
      </c>
      <c r="C17" s="5" t="s">
        <v>60</v>
      </c>
      <c r="D17" s="5" t="s">
        <v>108</v>
      </c>
      <c r="E17" s="4" t="s">
        <v>58</v>
      </c>
      <c r="F17" s="37" t="s">
        <v>180</v>
      </c>
      <c r="G17" s="2" t="s">
        <v>279</v>
      </c>
      <c r="H17" s="2" t="s">
        <v>280</v>
      </c>
      <c r="I17" s="2">
        <v>15906</v>
      </c>
      <c r="J17" s="39" t="s">
        <v>62</v>
      </c>
      <c r="K17" s="36">
        <v>938</v>
      </c>
      <c r="L17" s="36">
        <v>4416</v>
      </c>
      <c r="M17" s="24" t="s">
        <v>443</v>
      </c>
      <c r="N17" s="5"/>
    </row>
    <row r="18" spans="1:14" s="41" customFormat="1" x14ac:dyDescent="0.2">
      <c r="A18" s="39" t="s">
        <v>79</v>
      </c>
      <c r="B18" s="16" t="s">
        <v>59</v>
      </c>
      <c r="C18" s="41" t="s">
        <v>60</v>
      </c>
      <c r="D18" s="5" t="s">
        <v>108</v>
      </c>
      <c r="E18" s="16" t="s">
        <v>59</v>
      </c>
      <c r="F18" s="37" t="s">
        <v>180</v>
      </c>
      <c r="G18" s="2" t="s">
        <v>281</v>
      </c>
      <c r="H18" s="2" t="s">
        <v>282</v>
      </c>
      <c r="I18" s="2">
        <v>16801</v>
      </c>
      <c r="J18" s="39" t="s">
        <v>62</v>
      </c>
      <c r="K18" s="36">
        <v>379</v>
      </c>
      <c r="L18" s="36">
        <v>2635</v>
      </c>
      <c r="M18" s="19">
        <v>9144500588</v>
      </c>
      <c r="N18" s="6"/>
    </row>
    <row r="19" spans="1:14" s="41" customFormat="1" x14ac:dyDescent="0.2">
      <c r="A19" s="39" t="s">
        <v>80</v>
      </c>
      <c r="B19" s="16" t="s">
        <v>89</v>
      </c>
      <c r="C19" s="41" t="s">
        <v>60</v>
      </c>
      <c r="D19" s="5" t="s">
        <v>108</v>
      </c>
      <c r="E19" s="16" t="s">
        <v>89</v>
      </c>
      <c r="F19" s="37" t="s">
        <v>180</v>
      </c>
      <c r="G19" s="2" t="s">
        <v>283</v>
      </c>
      <c r="H19" s="2" t="s">
        <v>284</v>
      </c>
      <c r="I19" s="2">
        <v>15717</v>
      </c>
      <c r="J19" s="39" t="s">
        <v>62</v>
      </c>
      <c r="K19" s="36">
        <v>372</v>
      </c>
      <c r="L19" s="36">
        <v>6945</v>
      </c>
      <c r="M19" s="24" t="s">
        <v>444</v>
      </c>
      <c r="N19" s="6"/>
    </row>
    <row r="20" spans="1:14" s="37" customFormat="1" x14ac:dyDescent="0.2">
      <c r="A20" s="39" t="s">
        <v>81</v>
      </c>
      <c r="B20" s="37" t="s">
        <v>250</v>
      </c>
      <c r="C20" s="37" t="s">
        <v>53</v>
      </c>
      <c r="D20" s="5" t="s">
        <v>108</v>
      </c>
      <c r="E20" s="37" t="s">
        <v>251</v>
      </c>
      <c r="F20" s="37" t="s">
        <v>180</v>
      </c>
      <c r="G20" s="2" t="s">
        <v>252</v>
      </c>
      <c r="H20" s="2" t="s">
        <v>253</v>
      </c>
      <c r="I20" s="2">
        <v>21755</v>
      </c>
      <c r="J20" s="39" t="s">
        <v>54</v>
      </c>
      <c r="K20" s="36">
        <v>963</v>
      </c>
      <c r="L20" s="36">
        <v>9523</v>
      </c>
      <c r="M20" s="24" t="s">
        <v>445</v>
      </c>
      <c r="N20" s="36"/>
    </row>
    <row r="21" spans="1:14" s="37" customFormat="1" x14ac:dyDescent="0.2">
      <c r="A21" s="39" t="s">
        <v>82</v>
      </c>
      <c r="B21" s="37" t="s">
        <v>263</v>
      </c>
      <c r="C21" s="37" t="s">
        <v>42</v>
      </c>
      <c r="D21" s="5" t="s">
        <v>108</v>
      </c>
      <c r="E21" s="37" t="s">
        <v>41</v>
      </c>
      <c r="F21" s="37" t="s">
        <v>180</v>
      </c>
      <c r="G21" s="2" t="s">
        <v>264</v>
      </c>
      <c r="H21" s="2" t="s">
        <v>265</v>
      </c>
      <c r="I21" s="21" t="s">
        <v>118</v>
      </c>
      <c r="J21" s="39" t="s">
        <v>45</v>
      </c>
      <c r="K21" s="36">
        <v>284</v>
      </c>
      <c r="L21" s="36">
        <v>8682</v>
      </c>
      <c r="M21" s="20">
        <v>6178045538</v>
      </c>
    </row>
    <row r="22" spans="1:14" s="37" customFormat="1" x14ac:dyDescent="0.2">
      <c r="A22" s="39" t="s">
        <v>85</v>
      </c>
      <c r="B22" s="37" t="s">
        <v>267</v>
      </c>
      <c r="C22" s="37" t="s">
        <v>42</v>
      </c>
      <c r="D22" s="5" t="s">
        <v>108</v>
      </c>
      <c r="E22" s="37" t="s">
        <v>90</v>
      </c>
      <c r="F22" s="37" t="s">
        <v>180</v>
      </c>
      <c r="G22" s="2" t="s">
        <v>255</v>
      </c>
      <c r="H22" s="2" t="s">
        <v>256</v>
      </c>
      <c r="I22" s="21" t="s">
        <v>257</v>
      </c>
      <c r="J22" s="39" t="s">
        <v>45</v>
      </c>
      <c r="K22" s="36">
        <v>552</v>
      </c>
      <c r="L22" s="36">
        <v>5367</v>
      </c>
      <c r="M22" s="20">
        <v>61756179417</v>
      </c>
    </row>
    <row r="23" spans="1:14" s="37" customFormat="1" x14ac:dyDescent="0.2">
      <c r="A23" s="39" t="s">
        <v>86</v>
      </c>
      <c r="B23" s="37" t="s">
        <v>266</v>
      </c>
      <c r="C23" s="37" t="s">
        <v>42</v>
      </c>
      <c r="D23" s="5" t="s">
        <v>108</v>
      </c>
      <c r="E23" s="37" t="s">
        <v>90</v>
      </c>
      <c r="F23" s="37" t="s">
        <v>180</v>
      </c>
      <c r="G23" s="2" t="s">
        <v>258</v>
      </c>
      <c r="H23" s="2" t="s">
        <v>259</v>
      </c>
      <c r="I23" s="21" t="s">
        <v>260</v>
      </c>
      <c r="J23" s="39" t="s">
        <v>45</v>
      </c>
      <c r="K23" s="36">
        <v>979</v>
      </c>
      <c r="L23" s="36">
        <v>5413</v>
      </c>
      <c r="M23" s="20">
        <v>61762028735</v>
      </c>
    </row>
    <row r="24" spans="1:14" s="41" customFormat="1" x14ac:dyDescent="0.2">
      <c r="A24" s="39" t="s">
        <v>87</v>
      </c>
      <c r="B24" s="16" t="s">
        <v>285</v>
      </c>
      <c r="C24" s="41" t="s">
        <v>60</v>
      </c>
      <c r="D24" s="5" t="s">
        <v>108</v>
      </c>
      <c r="E24" s="16" t="s">
        <v>285</v>
      </c>
      <c r="F24" s="37" t="s">
        <v>180</v>
      </c>
      <c r="G24" s="2" t="s">
        <v>286</v>
      </c>
      <c r="H24" s="2" t="s">
        <v>287</v>
      </c>
      <c r="I24" s="2">
        <v>16001</v>
      </c>
      <c r="J24" s="39" t="s">
        <v>62</v>
      </c>
      <c r="K24" s="36">
        <v>722</v>
      </c>
      <c r="L24" s="36">
        <v>7788</v>
      </c>
      <c r="M24" s="24" t="s">
        <v>446</v>
      </c>
      <c r="N24" s="6"/>
    </row>
    <row r="25" spans="1:14" s="41" customFormat="1" x14ac:dyDescent="0.2">
      <c r="A25" s="39"/>
      <c r="B25" s="16"/>
      <c r="D25" s="5"/>
      <c r="E25" s="16"/>
      <c r="F25" s="37"/>
      <c r="G25" s="2"/>
      <c r="H25" s="2"/>
      <c r="I25" s="2"/>
      <c r="J25" s="39"/>
      <c r="K25" s="36"/>
      <c r="L25" s="36"/>
      <c r="M25" s="24"/>
      <c r="N25" s="6"/>
    </row>
    <row r="26" spans="1:14" s="41" customFormat="1" x14ac:dyDescent="0.2">
      <c r="A26" s="39"/>
      <c r="B26" s="16"/>
      <c r="D26" s="5"/>
      <c r="E26" s="16"/>
      <c r="F26" s="37"/>
      <c r="G26" s="2"/>
      <c r="H26" s="2"/>
      <c r="I26" s="2"/>
      <c r="J26" s="39"/>
      <c r="K26" s="36"/>
      <c r="L26" s="36"/>
      <c r="M26" s="24"/>
      <c r="N26" s="6"/>
    </row>
    <row r="27" spans="1:14" s="41" customFormat="1" x14ac:dyDescent="0.2">
      <c r="A27" s="39"/>
      <c r="B27" s="16"/>
      <c r="D27" s="5"/>
      <c r="E27" s="16"/>
      <c r="F27" s="37"/>
      <c r="G27" s="2"/>
      <c r="H27" s="2"/>
      <c r="I27" s="2"/>
      <c r="J27" s="39"/>
      <c r="K27" s="36"/>
      <c r="L27" s="36"/>
      <c r="M27" s="24"/>
      <c r="N27" s="6"/>
    </row>
    <row r="28" spans="1:14" s="41" customFormat="1" x14ac:dyDescent="0.2">
      <c r="A28" s="39"/>
      <c r="B28" s="16"/>
      <c r="D28" s="5"/>
      <c r="E28" s="16"/>
      <c r="F28" s="37"/>
      <c r="G28" s="2"/>
      <c r="H28" s="2"/>
      <c r="I28" s="2"/>
      <c r="J28" s="39"/>
      <c r="K28" s="36"/>
      <c r="L28" s="36"/>
      <c r="M28" s="24"/>
      <c r="N28" s="6"/>
    </row>
    <row r="29" spans="1:14" s="41" customFormat="1" x14ac:dyDescent="0.2">
      <c r="A29" s="39"/>
      <c r="B29" s="16"/>
      <c r="D29" s="5"/>
      <c r="E29" s="16"/>
      <c r="F29" s="37"/>
      <c r="G29" s="2"/>
      <c r="H29" s="2"/>
      <c r="I29" s="2"/>
      <c r="J29" s="39"/>
      <c r="K29" s="36"/>
      <c r="L29" s="36"/>
      <c r="M29" s="24"/>
      <c r="N29" s="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3"/>
  <sheetViews>
    <sheetView zoomScaleNormal="100" workbookViewId="0">
      <selection activeCell="E2" sqref="E2:E10"/>
    </sheetView>
  </sheetViews>
  <sheetFormatPr defaultColWidth="9.109375" defaultRowHeight="10.199999999999999" x14ac:dyDescent="0.2"/>
  <cols>
    <col min="1" max="1" width="8.33203125" style="39" bestFit="1" customWidth="1"/>
    <col min="2" max="2" width="23.6640625" style="39" bestFit="1" customWidth="1"/>
    <col min="3" max="3" width="10" style="37" bestFit="1" customWidth="1"/>
    <col min="4" max="4" width="22.77734375" style="37" bestFit="1" customWidth="1"/>
    <col min="5" max="5" width="13.77734375" style="37" bestFit="1" customWidth="1"/>
    <col min="6" max="6" width="19.77734375" style="37" bestFit="1" customWidth="1"/>
    <col min="7" max="7" width="10" style="37" bestFit="1" customWidth="1"/>
    <col min="8" max="8" width="9.44140625" style="39" bestFit="1" customWidth="1"/>
    <col min="9" max="9" width="12.33203125" style="39" bestFit="1" customWidth="1"/>
    <col min="10" max="10" width="4.77734375" style="37" bestFit="1" customWidth="1"/>
    <col min="11" max="11" width="4.44140625" style="37" bestFit="1" customWidth="1"/>
    <col min="12" max="12" width="18.44140625" style="18" bestFit="1" customWidth="1"/>
    <col min="13" max="13" width="12.44140625" style="37" bestFit="1" customWidth="1"/>
    <col min="14" max="14" width="9.44140625" style="37" bestFit="1" customWidth="1"/>
    <col min="15" max="16384" width="9.109375" style="37"/>
  </cols>
  <sheetData>
    <row r="1" spans="1:14" x14ac:dyDescent="0.2">
      <c r="A1" s="39" t="s">
        <v>0</v>
      </c>
      <c r="B1" s="39" t="s">
        <v>1</v>
      </c>
      <c r="C1" s="37" t="s">
        <v>9</v>
      </c>
      <c r="D1" s="37" t="s">
        <v>16</v>
      </c>
      <c r="E1" s="37" t="s">
        <v>84</v>
      </c>
      <c r="F1" s="37" t="s">
        <v>17</v>
      </c>
      <c r="G1" s="37" t="s">
        <v>4</v>
      </c>
      <c r="H1" s="39" t="s">
        <v>5</v>
      </c>
      <c r="I1" s="39" t="s">
        <v>6</v>
      </c>
      <c r="J1" s="37" t="s">
        <v>18</v>
      </c>
      <c r="K1" s="37" t="s">
        <v>19</v>
      </c>
      <c r="L1" s="18" t="s">
        <v>3</v>
      </c>
      <c r="M1" s="37" t="s">
        <v>2</v>
      </c>
    </row>
    <row r="2" spans="1:14" s="38" customFormat="1" x14ac:dyDescent="0.2">
      <c r="A2" s="39" t="s">
        <v>63</v>
      </c>
      <c r="B2" s="30" t="s">
        <v>173</v>
      </c>
      <c r="C2" s="38" t="s">
        <v>47</v>
      </c>
      <c r="D2" s="30" t="s">
        <v>106</v>
      </c>
      <c r="E2" s="34" t="s">
        <v>180</v>
      </c>
      <c r="F2" s="2" t="s">
        <v>299</v>
      </c>
      <c r="G2" s="2" t="s">
        <v>300</v>
      </c>
      <c r="H2" s="2">
        <v>60013</v>
      </c>
      <c r="I2" s="13" t="s">
        <v>34</v>
      </c>
      <c r="J2" s="10">
        <v>915</v>
      </c>
      <c r="K2" s="10">
        <v>7954</v>
      </c>
      <c r="L2" s="67">
        <v>7835174283</v>
      </c>
      <c r="M2" s="67">
        <v>7814948024</v>
      </c>
    </row>
    <row r="3" spans="1:14" s="38" customFormat="1" x14ac:dyDescent="0.2">
      <c r="A3" s="39" t="s">
        <v>64</v>
      </c>
      <c r="B3" s="30" t="s">
        <v>298</v>
      </c>
      <c r="C3" s="38" t="s">
        <v>47</v>
      </c>
      <c r="D3" s="30" t="s">
        <v>322</v>
      </c>
      <c r="E3" s="34" t="s">
        <v>180</v>
      </c>
      <c r="F3" s="5" t="s">
        <v>301</v>
      </c>
      <c r="G3" s="5" t="s">
        <v>302</v>
      </c>
      <c r="H3" s="5">
        <v>60031</v>
      </c>
      <c r="I3" s="13" t="s">
        <v>34</v>
      </c>
      <c r="J3" s="10">
        <v>565</v>
      </c>
      <c r="K3" s="10">
        <v>7363</v>
      </c>
      <c r="L3" s="67">
        <v>7883905296570</v>
      </c>
      <c r="M3" s="67">
        <v>7874614441</v>
      </c>
    </row>
    <row r="4" spans="1:14" x14ac:dyDescent="0.2">
      <c r="A4" s="39" t="s">
        <v>65</v>
      </c>
      <c r="B4" s="37" t="s">
        <v>50</v>
      </c>
      <c r="C4" s="37" t="s">
        <v>53</v>
      </c>
      <c r="D4" s="37" t="s">
        <v>50</v>
      </c>
      <c r="E4" s="34" t="s">
        <v>180</v>
      </c>
      <c r="F4" s="2" t="s">
        <v>303</v>
      </c>
      <c r="G4" s="2" t="s">
        <v>304</v>
      </c>
      <c r="H4" s="2">
        <v>20657</v>
      </c>
      <c r="I4" s="39" t="s">
        <v>54</v>
      </c>
      <c r="J4" s="36">
        <v>357</v>
      </c>
      <c r="K4" s="36">
        <v>8377</v>
      </c>
      <c r="L4" s="67">
        <v>61727110733</v>
      </c>
      <c r="M4" s="67">
        <v>7857251406</v>
      </c>
    </row>
    <row r="5" spans="1:14" x14ac:dyDescent="0.2">
      <c r="A5" s="39" t="s">
        <v>66</v>
      </c>
      <c r="B5" s="37" t="s">
        <v>176</v>
      </c>
      <c r="C5" s="37" t="s">
        <v>60</v>
      </c>
      <c r="D5" s="37" t="s">
        <v>449</v>
      </c>
      <c r="E5" s="34" t="s">
        <v>180</v>
      </c>
      <c r="F5" s="2" t="s">
        <v>327</v>
      </c>
      <c r="G5" s="2" t="s">
        <v>185</v>
      </c>
      <c r="H5" s="2">
        <v>15027</v>
      </c>
      <c r="I5" s="39" t="s">
        <v>62</v>
      </c>
      <c r="J5" s="10">
        <v>552</v>
      </c>
      <c r="K5" s="10">
        <v>9706</v>
      </c>
      <c r="L5" s="67">
        <v>123456789012</v>
      </c>
      <c r="M5" s="67">
        <v>7860178911</v>
      </c>
    </row>
    <row r="6" spans="1:14" s="72" customFormat="1" x14ac:dyDescent="0.2">
      <c r="A6" s="71" t="s">
        <v>67</v>
      </c>
      <c r="B6" s="72" t="s">
        <v>177</v>
      </c>
      <c r="C6" s="72" t="s">
        <v>60</v>
      </c>
      <c r="D6" s="72" t="s">
        <v>448</v>
      </c>
      <c r="E6" s="73" t="s">
        <v>180</v>
      </c>
      <c r="F6" s="72" t="s">
        <v>328</v>
      </c>
      <c r="G6" s="72" t="s">
        <v>187</v>
      </c>
      <c r="H6" s="72">
        <v>15552</v>
      </c>
      <c r="I6" s="71" t="s">
        <v>62</v>
      </c>
      <c r="J6" s="74">
        <v>279</v>
      </c>
      <c r="K6" s="74">
        <v>6619</v>
      </c>
      <c r="L6" s="67" t="s">
        <v>447</v>
      </c>
      <c r="M6" s="74">
        <v>7881071096</v>
      </c>
    </row>
    <row r="7" spans="1:14" s="38" customFormat="1" x14ac:dyDescent="0.2">
      <c r="A7" s="39" t="s">
        <v>68</v>
      </c>
      <c r="B7" s="34" t="s">
        <v>178</v>
      </c>
      <c r="C7" s="38" t="s">
        <v>60</v>
      </c>
      <c r="D7" s="34" t="s">
        <v>430</v>
      </c>
      <c r="E7" s="34" t="s">
        <v>180</v>
      </c>
      <c r="F7" s="2" t="s">
        <v>329</v>
      </c>
      <c r="G7" s="2" t="s">
        <v>209</v>
      </c>
      <c r="H7" s="2">
        <v>17701</v>
      </c>
      <c r="I7" s="39" t="s">
        <v>62</v>
      </c>
      <c r="J7" s="10">
        <v>585</v>
      </c>
      <c r="K7" s="10">
        <v>4488</v>
      </c>
      <c r="L7" s="67">
        <v>123456789012345</v>
      </c>
      <c r="M7" s="67">
        <v>7866587484</v>
      </c>
      <c r="N7" s="13"/>
    </row>
    <row r="8" spans="1:14" x14ac:dyDescent="0.2">
      <c r="A8" s="39" t="s">
        <v>69</v>
      </c>
      <c r="B8" s="39" t="s">
        <v>317</v>
      </c>
      <c r="C8" s="37" t="s">
        <v>60</v>
      </c>
      <c r="D8" s="37" t="s">
        <v>357</v>
      </c>
      <c r="E8" s="34" t="s">
        <v>180</v>
      </c>
      <c r="F8" s="2" t="s">
        <v>319</v>
      </c>
      <c r="G8" s="2" t="s">
        <v>320</v>
      </c>
      <c r="H8" s="2">
        <v>19030</v>
      </c>
      <c r="I8" s="39" t="s">
        <v>62</v>
      </c>
      <c r="J8" s="10">
        <v>833</v>
      </c>
      <c r="K8" s="10">
        <v>5622</v>
      </c>
      <c r="L8" s="67">
        <v>7854648543</v>
      </c>
      <c r="M8" s="67">
        <v>7875935098</v>
      </c>
    </row>
    <row r="9" spans="1:14" x14ac:dyDescent="0.2">
      <c r="A9" s="39" t="s">
        <v>70</v>
      </c>
      <c r="B9" s="39" t="s">
        <v>241</v>
      </c>
      <c r="C9" s="37" t="s">
        <v>60</v>
      </c>
      <c r="D9" s="37" t="s">
        <v>242</v>
      </c>
      <c r="E9" s="34" t="s">
        <v>180</v>
      </c>
      <c r="F9" s="2" t="s">
        <v>318</v>
      </c>
      <c r="G9" s="2" t="s">
        <v>172</v>
      </c>
      <c r="H9" s="2">
        <v>15024</v>
      </c>
      <c r="I9" s="39" t="s">
        <v>62</v>
      </c>
      <c r="J9" s="10">
        <v>281</v>
      </c>
      <c r="K9" s="10">
        <v>3676</v>
      </c>
      <c r="L9" s="67">
        <v>1234567890</v>
      </c>
      <c r="M9" s="67">
        <v>7895735740</v>
      </c>
    </row>
    <row r="10" spans="1:14" x14ac:dyDescent="0.2">
      <c r="A10" s="39" t="s">
        <v>71</v>
      </c>
      <c r="B10" s="39" t="s">
        <v>240</v>
      </c>
      <c r="C10" s="37" t="s">
        <v>60</v>
      </c>
      <c r="D10" s="37" t="s">
        <v>243</v>
      </c>
      <c r="E10" s="34" t="s">
        <v>180</v>
      </c>
      <c r="F10" s="2" t="s">
        <v>321</v>
      </c>
      <c r="G10" s="2" t="s">
        <v>165</v>
      </c>
      <c r="H10" s="2">
        <v>19118</v>
      </c>
      <c r="I10" s="39" t="s">
        <v>62</v>
      </c>
      <c r="J10" s="10">
        <v>496</v>
      </c>
      <c r="K10" s="10">
        <v>3723</v>
      </c>
      <c r="L10" s="67">
        <v>1234567890</v>
      </c>
      <c r="M10" s="67">
        <v>7834561636</v>
      </c>
    </row>
    <row r="11" spans="1:14" x14ac:dyDescent="0.2">
      <c r="E11" s="34"/>
      <c r="F11" s="2"/>
      <c r="G11" s="2"/>
      <c r="H11" s="2"/>
      <c r="J11" s="10"/>
      <c r="K11" s="10"/>
      <c r="L11" s="67"/>
    </row>
    <row r="12" spans="1:14" x14ac:dyDescent="0.2">
      <c r="E12" s="34"/>
      <c r="F12" s="2"/>
      <c r="G12" s="2"/>
      <c r="H12" s="2"/>
      <c r="J12" s="10"/>
      <c r="K12" s="10"/>
      <c r="L12" s="10"/>
    </row>
    <row r="13" spans="1:14" x14ac:dyDescent="0.2">
      <c r="E13" s="34"/>
      <c r="F13" s="2"/>
      <c r="G13" s="2"/>
      <c r="H13" s="2"/>
      <c r="J13" s="10"/>
      <c r="K13" s="10"/>
      <c r="L13" s="10"/>
    </row>
    <row r="14" spans="1:14" x14ac:dyDescent="0.2">
      <c r="E14" s="34"/>
      <c r="F14" s="2"/>
      <c r="G14" s="2"/>
      <c r="H14" s="2"/>
      <c r="J14" s="10"/>
      <c r="K14" s="10"/>
      <c r="L14" s="10"/>
    </row>
    <row r="15" spans="1:14" s="38" customFormat="1" x14ac:dyDescent="0.2">
      <c r="A15" s="39"/>
      <c r="B15" s="34"/>
      <c r="D15" s="34"/>
      <c r="E15" s="34"/>
      <c r="F15" s="13"/>
      <c r="G15" s="13"/>
      <c r="H15" s="13"/>
      <c r="I15" s="39"/>
      <c r="J15" s="10"/>
      <c r="K15" s="10"/>
      <c r="L15" s="24"/>
      <c r="M15" s="10"/>
      <c r="N15" s="13"/>
    </row>
    <row r="27" spans="1:15" x14ac:dyDescent="0.2">
      <c r="E27" s="34"/>
      <c r="F27" s="2"/>
      <c r="G27" s="2"/>
      <c r="H27" s="2"/>
      <c r="J27" s="10"/>
      <c r="K27" s="10"/>
      <c r="L27" s="10"/>
    </row>
    <row r="28" spans="1:15" s="38" customFormat="1" x14ac:dyDescent="0.2">
      <c r="A28" s="39"/>
      <c r="B28" s="34"/>
      <c r="D28" s="34"/>
      <c r="E28" s="34"/>
      <c r="F28" s="13"/>
      <c r="G28" s="13"/>
      <c r="H28" s="13"/>
      <c r="I28" s="39"/>
      <c r="J28" s="10"/>
      <c r="K28" s="10"/>
      <c r="L28" s="24"/>
      <c r="M28" s="10"/>
      <c r="N28" s="13"/>
    </row>
    <row r="31" spans="1:15" x14ac:dyDescent="0.2">
      <c r="B31" s="37"/>
      <c r="E31" s="34"/>
      <c r="F31" s="40"/>
      <c r="J31" s="10"/>
      <c r="K31" s="10"/>
      <c r="L31" s="24"/>
      <c r="M31" s="39"/>
      <c r="N31" s="39"/>
      <c r="O31" s="39"/>
    </row>
    <row r="33" spans="2:15" x14ac:dyDescent="0.2">
      <c r="B33" s="37"/>
      <c r="E33" s="34"/>
      <c r="F33" s="40"/>
      <c r="J33" s="10"/>
      <c r="K33" s="10"/>
      <c r="L33" s="24"/>
      <c r="M33" s="39"/>
      <c r="N33" s="39"/>
      <c r="O33" s="3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"/>
  <sheetViews>
    <sheetView zoomScaleNormal="100" workbookViewId="0">
      <selection activeCell="D2" sqref="D2"/>
    </sheetView>
  </sheetViews>
  <sheetFormatPr defaultColWidth="9.109375" defaultRowHeight="10.199999999999999" x14ac:dyDescent="0.2"/>
  <cols>
    <col min="1" max="1" width="8.33203125" style="39" bestFit="1" customWidth="1"/>
    <col min="2" max="2" width="8.109375" style="39" bestFit="1" customWidth="1"/>
    <col min="3" max="3" width="7.109375" style="37" bestFit="1" customWidth="1"/>
    <col min="4" max="4" width="11.44140625" style="37" bestFit="1" customWidth="1"/>
    <col min="5" max="5" width="14.77734375" style="37" bestFit="1" customWidth="1"/>
    <col min="6" max="6" width="11.44140625" style="39" bestFit="1" customWidth="1"/>
    <col min="7" max="7" width="8.44140625" style="37" bestFit="1" customWidth="1"/>
    <col min="8" max="8" width="5.33203125" style="37" bestFit="1" customWidth="1"/>
    <col min="9" max="9" width="8.109375" style="18" bestFit="1" customWidth="1"/>
    <col min="10" max="10" width="4.77734375" style="37" bestFit="1" customWidth="1"/>
    <col min="11" max="11" width="4.44140625" style="37" bestFit="1" customWidth="1"/>
    <col min="12" max="12" width="17" style="37" customWidth="1"/>
    <col min="13" max="13" width="14" style="37" bestFit="1" customWidth="1"/>
    <col min="14" max="14" width="8" style="37" bestFit="1" customWidth="1"/>
    <col min="15" max="16384" width="9.109375" style="37"/>
  </cols>
  <sheetData>
    <row r="1" spans="1:14" x14ac:dyDescent="0.2">
      <c r="A1" s="39" t="s">
        <v>0</v>
      </c>
      <c r="B1" s="39" t="s">
        <v>1</v>
      </c>
      <c r="C1" s="37" t="s">
        <v>9</v>
      </c>
      <c r="D1" s="37" t="s">
        <v>16</v>
      </c>
      <c r="E1" s="37" t="s">
        <v>198</v>
      </c>
      <c r="F1" s="39" t="s">
        <v>17</v>
      </c>
      <c r="G1" s="37" t="s">
        <v>4</v>
      </c>
      <c r="H1" s="37" t="s">
        <v>5</v>
      </c>
      <c r="I1" s="18" t="s">
        <v>6</v>
      </c>
      <c r="J1" s="37" t="s">
        <v>18</v>
      </c>
      <c r="K1" s="37" t="s">
        <v>19</v>
      </c>
      <c r="L1" s="37" t="s">
        <v>3</v>
      </c>
      <c r="M1" s="37" t="s">
        <v>199</v>
      </c>
    </row>
    <row r="2" spans="1:14" s="3" customFormat="1" x14ac:dyDescent="0.2">
      <c r="A2" s="39" t="s">
        <v>197</v>
      </c>
      <c r="B2" s="2" t="s">
        <v>57</v>
      </c>
      <c r="C2" s="2" t="s">
        <v>60</v>
      </c>
      <c r="D2" s="4" t="s">
        <v>57</v>
      </c>
      <c r="E2" s="37" t="s">
        <v>430</v>
      </c>
      <c r="F2" s="40" t="s">
        <v>184</v>
      </c>
      <c r="G2" s="37" t="s">
        <v>165</v>
      </c>
      <c r="H2" s="13" t="s">
        <v>219</v>
      </c>
      <c r="I2" s="35">
        <v>212</v>
      </c>
      <c r="J2" s="37">
        <v>581</v>
      </c>
      <c r="K2" s="37">
        <v>8679</v>
      </c>
      <c r="L2" s="10">
        <v>283766124888543</v>
      </c>
      <c r="M2" s="67">
        <v>409728860361565</v>
      </c>
      <c r="N2" s="37" t="s">
        <v>158</v>
      </c>
    </row>
    <row r="3" spans="1:14" s="3" customFormat="1" x14ac:dyDescent="0.2">
      <c r="A3" s="39" t="s">
        <v>197</v>
      </c>
      <c r="B3" s="62" t="s">
        <v>57</v>
      </c>
      <c r="C3" s="62" t="s">
        <v>60</v>
      </c>
      <c r="D3" s="4" t="s">
        <v>57</v>
      </c>
      <c r="E3" s="37" t="s">
        <v>430</v>
      </c>
      <c r="F3" s="40" t="s">
        <v>184</v>
      </c>
      <c r="G3" s="37" t="s">
        <v>165</v>
      </c>
      <c r="H3" s="63" t="s">
        <v>219</v>
      </c>
      <c r="I3" s="35">
        <v>212</v>
      </c>
      <c r="J3" s="37">
        <v>855</v>
      </c>
      <c r="K3" s="37">
        <v>4494</v>
      </c>
      <c r="L3" s="67">
        <v>545825639900041</v>
      </c>
      <c r="M3" s="67">
        <v>133479574818664</v>
      </c>
      <c r="N3" s="37" t="s">
        <v>158</v>
      </c>
    </row>
    <row r="4" spans="1:14" s="3" customFormat="1" x14ac:dyDescent="0.2">
      <c r="A4" s="39" t="s">
        <v>197</v>
      </c>
      <c r="B4" s="62" t="s">
        <v>57</v>
      </c>
      <c r="C4" s="62" t="s">
        <v>60</v>
      </c>
      <c r="D4" s="4" t="s">
        <v>57</v>
      </c>
      <c r="E4" s="37" t="s">
        <v>430</v>
      </c>
      <c r="F4" s="40" t="s">
        <v>184</v>
      </c>
      <c r="G4" s="37" t="s">
        <v>165</v>
      </c>
      <c r="H4" s="63" t="s">
        <v>219</v>
      </c>
      <c r="I4" s="35">
        <v>212</v>
      </c>
      <c r="J4" s="37">
        <v>547</v>
      </c>
      <c r="K4" s="37">
        <v>8438</v>
      </c>
      <c r="L4" s="67">
        <v>494336263131086</v>
      </c>
      <c r="M4" s="67">
        <v>182803847123099</v>
      </c>
      <c r="N4" s="37" t="s">
        <v>485</v>
      </c>
    </row>
    <row r="9" spans="1:14" s="3" customFormat="1" x14ac:dyDescent="0.2">
      <c r="A9" s="39"/>
      <c r="B9" s="2"/>
      <c r="C9" s="2"/>
      <c r="D9" s="2"/>
      <c r="E9" s="37"/>
      <c r="F9" s="39"/>
      <c r="G9" s="36"/>
      <c r="H9" s="39"/>
      <c r="I9" s="35"/>
      <c r="J9" s="37"/>
      <c r="K9" s="37"/>
      <c r="L9" s="37"/>
      <c r="M9" s="36"/>
      <c r="N9" s="3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7"/>
  <sheetViews>
    <sheetView zoomScaleNormal="100" workbookViewId="0">
      <selection activeCell="K39" sqref="K39"/>
    </sheetView>
  </sheetViews>
  <sheetFormatPr defaultColWidth="9.109375" defaultRowHeight="10.199999999999999" x14ac:dyDescent="0.2"/>
  <cols>
    <col min="1" max="1" width="8.6640625" style="39" bestFit="1" customWidth="1"/>
    <col min="2" max="2" width="24.77734375" style="39" bestFit="1" customWidth="1"/>
    <col min="3" max="3" width="14.44140625" style="37" bestFit="1" customWidth="1"/>
    <col min="4" max="4" width="11.44140625" style="37" bestFit="1" customWidth="1"/>
    <col min="5" max="5" width="15" style="37" bestFit="1" customWidth="1"/>
    <col min="6" max="6" width="11.109375" style="37" bestFit="1" customWidth="1"/>
    <col min="7" max="7" width="5.33203125" style="39" bestFit="1" customWidth="1"/>
    <col min="8" max="8" width="8.109375" style="39" bestFit="1" customWidth="1"/>
    <col min="9" max="9" width="4.77734375" style="37" bestFit="1" customWidth="1"/>
    <col min="10" max="10" width="4.44140625" style="37" bestFit="1" customWidth="1"/>
    <col min="11" max="11" width="20.109375" style="18" bestFit="1" customWidth="1"/>
    <col min="12" max="12" width="20.109375" style="18" customWidth="1"/>
    <col min="13" max="13" width="12.44140625" style="37" bestFit="1" customWidth="1"/>
    <col min="14" max="16384" width="9.109375" style="37"/>
  </cols>
  <sheetData>
    <row r="1" spans="1:13" x14ac:dyDescent="0.2">
      <c r="A1" s="39" t="s">
        <v>0</v>
      </c>
      <c r="B1" s="39" t="s">
        <v>1</v>
      </c>
      <c r="C1" s="37" t="s">
        <v>9</v>
      </c>
      <c r="D1" s="37" t="s">
        <v>16</v>
      </c>
      <c r="E1" s="37" t="s">
        <v>17</v>
      </c>
      <c r="F1" s="37" t="s">
        <v>4</v>
      </c>
      <c r="G1" s="39" t="s">
        <v>5</v>
      </c>
      <c r="H1" s="39" t="s">
        <v>6</v>
      </c>
      <c r="I1" s="37" t="s">
        <v>18</v>
      </c>
      <c r="J1" s="37" t="s">
        <v>19</v>
      </c>
      <c r="K1" s="18" t="s">
        <v>3</v>
      </c>
    </row>
    <row r="2" spans="1:13" s="38" customFormat="1" x14ac:dyDescent="0.2">
      <c r="A2" s="39" t="s">
        <v>63</v>
      </c>
      <c r="B2" s="30" t="s">
        <v>218</v>
      </c>
      <c r="C2" s="38" t="s">
        <v>60</v>
      </c>
      <c r="D2" s="30" t="s">
        <v>57</v>
      </c>
      <c r="E2" s="13" t="s">
        <v>107</v>
      </c>
      <c r="F2" s="36" t="s">
        <v>165</v>
      </c>
      <c r="G2" s="13" t="s">
        <v>219</v>
      </c>
      <c r="H2" s="13" t="s">
        <v>62</v>
      </c>
      <c r="I2" s="10">
        <v>727</v>
      </c>
      <c r="J2" s="10">
        <v>9847</v>
      </c>
      <c r="K2" s="10">
        <v>7820095607</v>
      </c>
      <c r="L2" s="10"/>
    </row>
    <row r="3" spans="1:13" s="38" customFormat="1" x14ac:dyDescent="0.2">
      <c r="A3" s="39"/>
      <c r="B3" s="34"/>
      <c r="D3" s="34"/>
      <c r="E3" s="13"/>
      <c r="F3" s="41"/>
      <c r="G3" s="13"/>
      <c r="H3" s="13"/>
      <c r="I3" s="10"/>
      <c r="J3" s="10"/>
      <c r="K3" s="10"/>
      <c r="L3" s="10"/>
      <c r="M3" s="41"/>
    </row>
    <row r="4" spans="1:13" x14ac:dyDescent="0.2">
      <c r="B4" s="37"/>
      <c r="I4" s="36"/>
      <c r="J4" s="36"/>
      <c r="K4" s="20"/>
      <c r="L4" s="20"/>
    </row>
    <row r="16" spans="1:13" x14ac:dyDescent="0.2">
      <c r="B16" s="37"/>
      <c r="E16" s="39"/>
      <c r="I16" s="36"/>
      <c r="J16" s="36"/>
      <c r="K16" s="24"/>
      <c r="L16" s="24"/>
    </row>
    <row r="17" spans="1:13" x14ac:dyDescent="0.2">
      <c r="B17" s="37"/>
      <c r="E17" s="40"/>
      <c r="I17" s="10"/>
      <c r="J17" s="10"/>
      <c r="K17" s="10"/>
      <c r="L17" s="10"/>
    </row>
    <row r="18" spans="1:13" x14ac:dyDescent="0.2">
      <c r="B18" s="37"/>
      <c r="I18" s="10"/>
      <c r="J18" s="10"/>
      <c r="K18" s="24"/>
      <c r="L18" s="24"/>
    </row>
    <row r="19" spans="1:13" s="38" customFormat="1" x14ac:dyDescent="0.2">
      <c r="A19" s="39"/>
      <c r="B19" s="34"/>
      <c r="D19" s="34"/>
      <c r="E19" s="40"/>
      <c r="F19" s="13"/>
      <c r="G19" s="13"/>
      <c r="H19" s="39"/>
      <c r="I19" s="10"/>
      <c r="J19" s="10"/>
      <c r="K19" s="24"/>
      <c r="L19" s="24"/>
    </row>
    <row r="22" spans="1:13" s="38" customFormat="1" x14ac:dyDescent="0.2">
      <c r="A22" s="39"/>
      <c r="B22" s="34"/>
      <c r="D22" s="34"/>
      <c r="E22" s="13"/>
      <c r="G22" s="13"/>
      <c r="H22" s="13"/>
      <c r="I22" s="10"/>
      <c r="J22" s="10"/>
      <c r="K22" s="10"/>
      <c r="L22" s="10"/>
      <c r="M22" s="13"/>
    </row>
    <row r="23" spans="1:13" s="38" customFormat="1" x14ac:dyDescent="0.2">
      <c r="A23" s="39"/>
      <c r="B23" s="30"/>
      <c r="D23" s="30"/>
      <c r="E23" s="13"/>
      <c r="G23" s="13"/>
      <c r="H23" s="13"/>
      <c r="I23" s="10"/>
      <c r="J23" s="10"/>
      <c r="K23" s="10"/>
      <c r="L23" s="10"/>
      <c r="M23" s="13"/>
    </row>
    <row r="24" spans="1:13" s="38" customFormat="1" x14ac:dyDescent="0.2">
      <c r="A24" s="39"/>
      <c r="B24" s="30"/>
      <c r="D24" s="30"/>
      <c r="E24" s="13"/>
      <c r="G24" s="13"/>
      <c r="H24" s="13"/>
      <c r="I24" s="10"/>
      <c r="J24" s="10"/>
      <c r="K24" s="10"/>
      <c r="L24" s="10"/>
      <c r="M24" s="13"/>
    </row>
    <row r="25" spans="1:13" s="38" customFormat="1" x14ac:dyDescent="0.2">
      <c r="A25" s="39"/>
      <c r="B25" s="30"/>
      <c r="D25" s="30"/>
      <c r="E25" s="13"/>
      <c r="G25" s="13"/>
      <c r="H25" s="13"/>
      <c r="I25" s="10"/>
      <c r="J25" s="10"/>
      <c r="K25" s="10"/>
      <c r="L25" s="10"/>
    </row>
    <row r="26" spans="1:13" s="38" customFormat="1" x14ac:dyDescent="0.2">
      <c r="A26" s="39"/>
      <c r="B26" s="34"/>
      <c r="D26" s="34"/>
      <c r="E26" s="13"/>
      <c r="G26" s="13"/>
      <c r="H26" s="13"/>
      <c r="I26" s="10"/>
      <c r="J26" s="10"/>
      <c r="K26" s="24"/>
      <c r="L26" s="24"/>
      <c r="M26" s="13"/>
    </row>
    <row r="27" spans="1:13" s="38" customFormat="1" x14ac:dyDescent="0.2">
      <c r="A27" s="39"/>
      <c r="B27" s="34"/>
      <c r="D27" s="34"/>
      <c r="E27" s="40"/>
      <c r="G27" s="13"/>
      <c r="H27" s="13"/>
      <c r="I27" s="10"/>
      <c r="J27" s="10"/>
      <c r="K27" s="10"/>
      <c r="L27" s="10"/>
      <c r="M27" s="1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"/>
  <sheetViews>
    <sheetView zoomScaleNormal="100" workbookViewId="0">
      <pane ySplit="1" topLeftCell="A2" activePane="bottomLeft" state="frozen"/>
      <selection pane="bottomLeft" activeCell="G29" sqref="G29"/>
    </sheetView>
  </sheetViews>
  <sheetFormatPr defaultColWidth="9.109375" defaultRowHeight="10.199999999999999" x14ac:dyDescent="0.2"/>
  <cols>
    <col min="1" max="1" width="8.77734375" style="39" bestFit="1" customWidth="1"/>
    <col min="2" max="2" width="28.77734375" style="39" bestFit="1" customWidth="1"/>
    <col min="3" max="3" width="14.44140625" style="37" bestFit="1" customWidth="1"/>
    <col min="4" max="4" width="8.44140625" style="37" bestFit="1" customWidth="1"/>
    <col min="5" max="5" width="26" style="37" bestFit="1" customWidth="1"/>
    <col min="6" max="6" width="28.77734375" style="37" bestFit="1" customWidth="1"/>
    <col min="7" max="7" width="18" style="37" bestFit="1" customWidth="1"/>
    <col min="8" max="8" width="14.77734375" style="37" bestFit="1" customWidth="1"/>
    <col min="9" max="9" width="12.6640625" style="39" bestFit="1" customWidth="1"/>
    <col min="10" max="10" width="8.109375" style="39" bestFit="1" customWidth="1"/>
    <col min="11" max="11" width="5.33203125" style="37" bestFit="1" customWidth="1"/>
    <col min="12" max="12" width="4.44140625" style="37" bestFit="1" customWidth="1"/>
    <col min="13" max="13" width="20.109375" style="18" bestFit="1" customWidth="1"/>
    <col min="14" max="14" width="12.44140625" style="37" bestFit="1" customWidth="1"/>
    <col min="15" max="15" width="12" style="37" bestFit="1" customWidth="1"/>
    <col min="16" max="16" width="9.44140625" style="37" bestFit="1" customWidth="1"/>
    <col min="17" max="17" width="4.44140625" style="37" bestFit="1" customWidth="1"/>
    <col min="18" max="18" width="9.109375" style="37"/>
    <col min="19" max="19" width="7.6640625" style="37" bestFit="1" customWidth="1"/>
    <col min="20" max="16384" width="9.109375" style="37"/>
  </cols>
  <sheetData>
    <row r="1" spans="1:14" x14ac:dyDescent="0.2">
      <c r="A1" s="39" t="s">
        <v>0</v>
      </c>
      <c r="B1" s="39" t="s">
        <v>1</v>
      </c>
      <c r="C1" s="37" t="s">
        <v>9</v>
      </c>
      <c r="D1" s="37" t="s">
        <v>22</v>
      </c>
      <c r="E1" s="37" t="s">
        <v>16</v>
      </c>
      <c r="F1" s="37" t="s">
        <v>84</v>
      </c>
      <c r="G1" s="37" t="s">
        <v>17</v>
      </c>
      <c r="H1" s="37" t="s">
        <v>4</v>
      </c>
      <c r="I1" s="39" t="s">
        <v>5</v>
      </c>
      <c r="J1" s="39" t="s">
        <v>6</v>
      </c>
      <c r="K1" s="37" t="s">
        <v>18</v>
      </c>
      <c r="L1" s="37" t="s">
        <v>19</v>
      </c>
      <c r="M1" s="18" t="s">
        <v>3</v>
      </c>
      <c r="N1" s="37" t="s">
        <v>2</v>
      </c>
    </row>
    <row r="2" spans="1:14" x14ac:dyDescent="0.2">
      <c r="A2" s="39" t="s">
        <v>71</v>
      </c>
      <c r="B2" s="37" t="s">
        <v>7</v>
      </c>
      <c r="C2" s="37" t="s">
        <v>8</v>
      </c>
      <c r="D2" s="5" t="s">
        <v>108</v>
      </c>
      <c r="E2" s="37" t="s">
        <v>7</v>
      </c>
      <c r="F2" s="37" t="s">
        <v>409</v>
      </c>
      <c r="G2" s="2" t="s">
        <v>408</v>
      </c>
      <c r="H2" s="2" t="s">
        <v>119</v>
      </c>
      <c r="I2" s="21" t="s">
        <v>97</v>
      </c>
      <c r="J2" s="39" t="s">
        <v>21</v>
      </c>
      <c r="K2" s="36">
        <f t="shared" ref="K2" ca="1" si="0">RANDBETWEEN(200,999)</f>
        <v>318</v>
      </c>
      <c r="L2" s="36">
        <f t="shared" ref="L2" ca="1" si="1">RANDBETWEEN(1000,9999)</f>
        <v>8816</v>
      </c>
      <c r="M2" s="24" t="str">
        <f ca="1">CONCATENATE("05",RANDBETWEEN(11111111111111100000,99999999999999900000),"")</f>
        <v>0569457823312901100000</v>
      </c>
      <c r="N2" s="3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66"/>
  <sheetViews>
    <sheetView topLeftCell="A33" workbookViewId="0">
      <selection activeCell="A56" sqref="A56:M66"/>
    </sheetView>
  </sheetViews>
  <sheetFormatPr defaultColWidth="8.77734375" defaultRowHeight="14.4" x14ac:dyDescent="0.3"/>
  <cols>
    <col min="1" max="1" width="10" bestFit="1" customWidth="1"/>
    <col min="2" max="2" width="24.77734375" bestFit="1" customWidth="1"/>
    <col min="3" max="3" width="11.33203125" bestFit="1" customWidth="1"/>
    <col min="4" max="4" width="7.77734375" bestFit="1" customWidth="1"/>
    <col min="5" max="5" width="22.77734375" bestFit="1" customWidth="1"/>
    <col min="6" max="6" width="20.109375" bestFit="1" customWidth="1"/>
    <col min="7" max="7" width="18" bestFit="1" customWidth="1"/>
    <col min="8" max="8" width="14.77734375" bestFit="1" customWidth="1"/>
    <col min="9" max="9" width="16.44140625" bestFit="1" customWidth="1"/>
    <col min="10" max="10" width="10.109375" bestFit="1" customWidth="1"/>
    <col min="11" max="11" width="5.33203125" bestFit="1" customWidth="1"/>
    <col min="12" max="12" width="4.44140625" bestFit="1" customWidth="1"/>
    <col min="13" max="13" width="18.44140625" bestFit="1" customWidth="1"/>
    <col min="14" max="14" width="10.44140625" bestFit="1" customWidth="1"/>
    <col min="15" max="15" width="14.109375" bestFit="1" customWidth="1"/>
    <col min="17" max="17" width="9.77734375" bestFit="1" customWidth="1"/>
  </cols>
  <sheetData>
    <row r="1" spans="1:17" x14ac:dyDescent="0.3">
      <c r="A1" t="s">
        <v>417</v>
      </c>
    </row>
    <row r="2" spans="1:17" s="12" customFormat="1" ht="10.199999999999999" x14ac:dyDescent="0.2">
      <c r="A2" s="13" t="s">
        <v>74</v>
      </c>
      <c r="B2" s="11" t="s">
        <v>25</v>
      </c>
      <c r="C2" s="12" t="s">
        <v>33</v>
      </c>
      <c r="D2" s="38" t="s">
        <v>108</v>
      </c>
      <c r="E2" s="11" t="s">
        <v>25</v>
      </c>
      <c r="F2" s="34" t="s">
        <v>190</v>
      </c>
      <c r="G2" s="27" t="s">
        <v>194</v>
      </c>
      <c r="H2" s="27" t="s">
        <v>181</v>
      </c>
      <c r="I2" s="13" t="s">
        <v>125</v>
      </c>
      <c r="J2" s="13" t="s">
        <v>83</v>
      </c>
      <c r="K2" s="13" t="s">
        <v>127</v>
      </c>
      <c r="L2" s="13" t="s">
        <v>34</v>
      </c>
      <c r="M2" s="10">
        <f t="shared" ref="M2:M7" ca="1" si="0">RANDBETWEEN(200,999)</f>
        <v>291</v>
      </c>
      <c r="N2" s="10">
        <f t="shared" ref="N2:N7" ca="1" si="1">RANDBETWEEN(1000,9999)</f>
        <v>9577</v>
      </c>
      <c r="O2" s="9">
        <f ca="1">RANDBETWEEN(10000000000,19999999999)</f>
        <v>13615766788</v>
      </c>
      <c r="P2" s="10"/>
      <c r="Q2" s="13" t="s">
        <v>126</v>
      </c>
    </row>
    <row r="3" spans="1:17" s="12" customFormat="1" ht="10.199999999999999" x14ac:dyDescent="0.2">
      <c r="A3" s="13" t="s">
        <v>75</v>
      </c>
      <c r="B3" s="11" t="s">
        <v>26</v>
      </c>
      <c r="C3" s="12" t="s">
        <v>33</v>
      </c>
      <c r="D3" s="38" t="s">
        <v>108</v>
      </c>
      <c r="E3" s="11" t="s">
        <v>26</v>
      </c>
      <c r="F3" s="34" t="s">
        <v>190</v>
      </c>
      <c r="G3" s="27" t="s">
        <v>194</v>
      </c>
      <c r="H3" s="27" t="s">
        <v>181</v>
      </c>
      <c r="I3" s="12" t="s">
        <v>216</v>
      </c>
      <c r="J3" s="13" t="s">
        <v>83</v>
      </c>
      <c r="K3" s="13" t="s">
        <v>213</v>
      </c>
      <c r="L3" s="13" t="s">
        <v>34</v>
      </c>
      <c r="M3" s="10">
        <f t="shared" ca="1" si="0"/>
        <v>580</v>
      </c>
      <c r="N3" s="10">
        <f t="shared" ca="1" si="1"/>
        <v>3398</v>
      </c>
      <c r="O3" s="9">
        <f ca="1">RANDBETWEEN(100000000000000,199999999999999)</f>
        <v>123177827769717</v>
      </c>
      <c r="P3" s="10"/>
      <c r="Q3" s="13" t="s">
        <v>214</v>
      </c>
    </row>
    <row r="4" spans="1:17" s="12" customFormat="1" ht="10.199999999999999" x14ac:dyDescent="0.2">
      <c r="A4" s="13" t="s">
        <v>76</v>
      </c>
      <c r="B4" s="30" t="s">
        <v>27</v>
      </c>
      <c r="C4" s="12" t="s">
        <v>33</v>
      </c>
      <c r="D4" s="38" t="s">
        <v>108</v>
      </c>
      <c r="E4" s="30" t="s">
        <v>27</v>
      </c>
      <c r="F4" s="34" t="s">
        <v>190</v>
      </c>
      <c r="G4" s="27" t="s">
        <v>194</v>
      </c>
      <c r="H4" s="27" t="s">
        <v>181</v>
      </c>
      <c r="I4" s="13" t="s">
        <v>128</v>
      </c>
      <c r="J4" s="13" t="s">
        <v>83</v>
      </c>
      <c r="K4" s="13" t="s">
        <v>130</v>
      </c>
      <c r="L4" s="13" t="s">
        <v>34</v>
      </c>
      <c r="M4" s="10">
        <f t="shared" ca="1" si="0"/>
        <v>213</v>
      </c>
      <c r="N4" s="10">
        <f t="shared" ca="1" si="1"/>
        <v>9107</v>
      </c>
      <c r="O4" s="10">
        <f ca="1">RANDBETWEEN(7800000000,7899999999)</f>
        <v>7875528499</v>
      </c>
      <c r="Q4" s="13" t="s">
        <v>129</v>
      </c>
    </row>
    <row r="5" spans="1:17" s="12" customFormat="1" ht="10.199999999999999" x14ac:dyDescent="0.2">
      <c r="A5" s="13" t="s">
        <v>77</v>
      </c>
      <c r="B5" s="11" t="s">
        <v>28</v>
      </c>
      <c r="C5" s="12" t="s">
        <v>33</v>
      </c>
      <c r="D5" s="38" t="s">
        <v>108</v>
      </c>
      <c r="E5" s="11" t="s">
        <v>28</v>
      </c>
      <c r="F5" s="34" t="s">
        <v>190</v>
      </c>
      <c r="G5" s="27" t="s">
        <v>194</v>
      </c>
      <c r="H5" s="27" t="s">
        <v>181</v>
      </c>
      <c r="I5" s="13" t="s">
        <v>131</v>
      </c>
      <c r="J5" s="13" t="s">
        <v>83</v>
      </c>
      <c r="K5" s="13" t="s">
        <v>133</v>
      </c>
      <c r="L5" s="13" t="s">
        <v>34</v>
      </c>
      <c r="M5" s="10">
        <f t="shared" ca="1" si="0"/>
        <v>557</v>
      </c>
      <c r="N5" s="10">
        <f t="shared" ca="1" si="1"/>
        <v>4932</v>
      </c>
      <c r="O5" s="38" t="str">
        <f ca="1">CONCATENATE("N01",RANDBETWEEN(111111111111,999999900000),"")</f>
        <v>N01271764843679</v>
      </c>
      <c r="P5" s="10"/>
      <c r="Q5" s="13" t="s">
        <v>132</v>
      </c>
    </row>
    <row r="6" spans="1:17" s="12" customFormat="1" ht="10.199999999999999" x14ac:dyDescent="0.2">
      <c r="A6" s="13" t="s">
        <v>78</v>
      </c>
      <c r="B6" s="11" t="s">
        <v>29</v>
      </c>
      <c r="C6" s="12" t="s">
        <v>33</v>
      </c>
      <c r="D6" s="38" t="s">
        <v>108</v>
      </c>
      <c r="E6" s="11" t="s">
        <v>29</v>
      </c>
      <c r="F6" s="34" t="s">
        <v>190</v>
      </c>
      <c r="G6" s="27" t="s">
        <v>194</v>
      </c>
      <c r="H6" s="27" t="s">
        <v>181</v>
      </c>
      <c r="I6" s="13" t="s">
        <v>134</v>
      </c>
      <c r="J6" s="13" t="s">
        <v>83</v>
      </c>
      <c r="K6" s="13" t="s">
        <v>136</v>
      </c>
      <c r="L6" s="13" t="s">
        <v>34</v>
      </c>
      <c r="M6" s="10">
        <f t="shared" ca="1" si="0"/>
        <v>699</v>
      </c>
      <c r="N6" s="10">
        <f t="shared" ca="1" si="1"/>
        <v>9092</v>
      </c>
      <c r="O6" s="10">
        <f ca="1">RANDBETWEEN(7800000000,7899999999)</f>
        <v>7820690074</v>
      </c>
      <c r="P6" s="10"/>
      <c r="Q6" s="13" t="s">
        <v>135</v>
      </c>
    </row>
    <row r="7" spans="1:17" s="12" customFormat="1" ht="10.199999999999999" x14ac:dyDescent="0.2">
      <c r="A7" s="13" t="s">
        <v>79</v>
      </c>
      <c r="B7" s="11" t="s">
        <v>30</v>
      </c>
      <c r="C7" s="12" t="s">
        <v>33</v>
      </c>
      <c r="D7" s="38" t="s">
        <v>108</v>
      </c>
      <c r="E7" s="11" t="s">
        <v>30</v>
      </c>
      <c r="F7" s="34" t="s">
        <v>190</v>
      </c>
      <c r="G7" s="27" t="s">
        <v>194</v>
      </c>
      <c r="H7" s="27" t="s">
        <v>181</v>
      </c>
      <c r="I7" s="13" t="s">
        <v>137</v>
      </c>
      <c r="J7" s="13" t="s">
        <v>83</v>
      </c>
      <c r="K7" s="13" t="s">
        <v>139</v>
      </c>
      <c r="L7" s="13" t="s">
        <v>34</v>
      </c>
      <c r="M7" s="10">
        <f t="shared" ca="1" si="0"/>
        <v>749</v>
      </c>
      <c r="N7" s="10">
        <f t="shared" ca="1" si="1"/>
        <v>1272</v>
      </c>
      <c r="O7" s="38" t="str">
        <f ca="1">CONCATENATE("R01",RANDBETWEEN(111111111111,999999900000),"")</f>
        <v>R01589408261009</v>
      </c>
      <c r="P7" s="10"/>
      <c r="Q7" s="13" t="s">
        <v>138</v>
      </c>
    </row>
    <row r="9" spans="1:17" s="46" customFormat="1" x14ac:dyDescent="0.3">
      <c r="A9" s="45" t="s">
        <v>418</v>
      </c>
    </row>
    <row r="10" spans="1:17" s="48" customFormat="1" ht="10.199999999999999" x14ac:dyDescent="0.2">
      <c r="A10" s="47" t="s">
        <v>67</v>
      </c>
      <c r="B10" s="48" t="s">
        <v>26</v>
      </c>
      <c r="C10" s="48" t="s">
        <v>33</v>
      </c>
      <c r="D10" s="48" t="s">
        <v>23</v>
      </c>
      <c r="E10" s="48" t="s">
        <v>26</v>
      </c>
      <c r="F10" s="48" t="s">
        <v>190</v>
      </c>
      <c r="G10" s="45" t="s">
        <v>194</v>
      </c>
      <c r="H10" s="45" t="s">
        <v>195</v>
      </c>
      <c r="I10" s="45" t="s">
        <v>215</v>
      </c>
      <c r="J10" s="45" t="s">
        <v>83</v>
      </c>
      <c r="K10" s="45" t="s">
        <v>213</v>
      </c>
      <c r="L10" s="45" t="s">
        <v>34</v>
      </c>
      <c r="M10" s="49">
        <f t="shared" ref="M10:M19" ca="1" si="2">RANDBETWEEN(200,999)</f>
        <v>890</v>
      </c>
      <c r="N10" s="49">
        <f t="shared" ref="N10:N19" ca="1" si="3">RANDBETWEEN(1000,9999)</f>
        <v>1740</v>
      </c>
      <c r="O10" s="49">
        <f ca="1">RANDBETWEEN(100000000000000,199999999999999)</f>
        <v>125303015341448</v>
      </c>
      <c r="P10" s="49"/>
      <c r="Q10" s="45" t="s">
        <v>214</v>
      </c>
    </row>
    <row r="11" spans="1:17" s="48" customFormat="1" ht="10.199999999999999" x14ac:dyDescent="0.2">
      <c r="A11" s="47" t="s">
        <v>68</v>
      </c>
      <c r="B11" s="48" t="s">
        <v>31</v>
      </c>
      <c r="C11" s="48" t="s">
        <v>33</v>
      </c>
      <c r="D11" s="48" t="s">
        <v>23</v>
      </c>
      <c r="E11" s="48" t="s">
        <v>31</v>
      </c>
      <c r="F11" s="48" t="s">
        <v>190</v>
      </c>
      <c r="G11" s="45" t="s">
        <v>194</v>
      </c>
      <c r="H11" s="45" t="s">
        <v>195</v>
      </c>
      <c r="I11" s="45" t="s">
        <v>140</v>
      </c>
      <c r="J11" s="45" t="s">
        <v>83</v>
      </c>
      <c r="K11" s="45" t="s">
        <v>142</v>
      </c>
      <c r="L11" s="45" t="s">
        <v>34</v>
      </c>
      <c r="M11" s="49">
        <f t="shared" ca="1" si="2"/>
        <v>870</v>
      </c>
      <c r="N11" s="49">
        <f t="shared" ca="1" si="3"/>
        <v>3548</v>
      </c>
      <c r="O11" s="49">
        <f ca="1">RANDBETWEEN(100000000,999999999)</f>
        <v>492170481</v>
      </c>
      <c r="P11" s="49"/>
      <c r="Q11" s="45" t="s">
        <v>141</v>
      </c>
    </row>
    <row r="12" spans="1:17" s="48" customFormat="1" ht="10.199999999999999" x14ac:dyDescent="0.2">
      <c r="A12" s="47" t="s">
        <v>69</v>
      </c>
      <c r="B12" s="50" t="s">
        <v>32</v>
      </c>
      <c r="C12" s="48" t="s">
        <v>33</v>
      </c>
      <c r="D12" s="48" t="s">
        <v>23</v>
      </c>
      <c r="E12" s="50" t="s">
        <v>32</v>
      </c>
      <c r="F12" s="48" t="s">
        <v>190</v>
      </c>
      <c r="G12" s="45" t="s">
        <v>194</v>
      </c>
      <c r="H12" s="45" t="s">
        <v>195</v>
      </c>
      <c r="I12" s="45" t="s">
        <v>143</v>
      </c>
      <c r="J12" s="45" t="s">
        <v>83</v>
      </c>
      <c r="K12" s="45" t="s">
        <v>145</v>
      </c>
      <c r="L12" s="45" t="s">
        <v>34</v>
      </c>
      <c r="M12" s="49">
        <f t="shared" ca="1" si="2"/>
        <v>843</v>
      </c>
      <c r="N12" s="49">
        <f t="shared" ca="1" si="3"/>
        <v>4381</v>
      </c>
      <c r="O12" s="49">
        <f ca="1">RANDBETWEEN(1000000000,9999999999)</f>
        <v>1077169099</v>
      </c>
      <c r="P12" s="49"/>
      <c r="Q12" s="45" t="s">
        <v>144</v>
      </c>
    </row>
    <row r="13" spans="1:17" s="48" customFormat="1" ht="10.199999999999999" x14ac:dyDescent="0.2">
      <c r="A13" s="47" t="s">
        <v>70</v>
      </c>
      <c r="B13" s="50" t="s">
        <v>38</v>
      </c>
      <c r="C13" s="48" t="s">
        <v>33</v>
      </c>
      <c r="D13" s="48" t="s">
        <v>23</v>
      </c>
      <c r="E13" s="50" t="s">
        <v>38</v>
      </c>
      <c r="F13" s="48" t="s">
        <v>190</v>
      </c>
      <c r="G13" s="45" t="s">
        <v>194</v>
      </c>
      <c r="H13" s="45" t="s">
        <v>195</v>
      </c>
      <c r="I13" s="45" t="s">
        <v>146</v>
      </c>
      <c r="J13" s="45" t="s">
        <v>83</v>
      </c>
      <c r="K13" s="45" t="s">
        <v>148</v>
      </c>
      <c r="L13" s="45" t="s">
        <v>34</v>
      </c>
      <c r="M13" s="49">
        <f t="shared" ca="1" si="2"/>
        <v>232</v>
      </c>
      <c r="N13" s="49">
        <f t="shared" ca="1" si="3"/>
        <v>2092</v>
      </c>
      <c r="O13" s="49">
        <f ca="1">RANDBETWEEN(7800000000,7899999999)</f>
        <v>7890001047</v>
      </c>
      <c r="P13" s="49"/>
      <c r="Q13" s="45" t="s">
        <v>147</v>
      </c>
    </row>
    <row r="14" spans="1:17" s="48" customFormat="1" ht="10.199999999999999" x14ac:dyDescent="0.2">
      <c r="A14" s="47" t="s">
        <v>71</v>
      </c>
      <c r="B14" s="48" t="s">
        <v>28</v>
      </c>
      <c r="C14" s="48" t="s">
        <v>33</v>
      </c>
      <c r="D14" s="48" t="s">
        <v>23</v>
      </c>
      <c r="E14" s="48" t="s">
        <v>28</v>
      </c>
      <c r="F14" s="48" t="s">
        <v>190</v>
      </c>
      <c r="G14" s="45" t="s">
        <v>194</v>
      </c>
      <c r="H14" s="45" t="s">
        <v>195</v>
      </c>
      <c r="I14" s="45" t="s">
        <v>149</v>
      </c>
      <c r="J14" s="45" t="s">
        <v>83</v>
      </c>
      <c r="K14" s="45" t="s">
        <v>99</v>
      </c>
      <c r="L14" s="45" t="s">
        <v>34</v>
      </c>
      <c r="M14" s="49">
        <f t="shared" ca="1" si="2"/>
        <v>697</v>
      </c>
      <c r="N14" s="49">
        <f t="shared" ca="1" si="3"/>
        <v>5646</v>
      </c>
      <c r="O14" s="48" t="str">
        <f ca="1">CONCATENATE("N02",RANDBETWEEN(111111111111,999999999999),"")</f>
        <v>N02865001298942</v>
      </c>
      <c r="P14" s="49"/>
      <c r="Q14" s="45" t="s">
        <v>98</v>
      </c>
    </row>
    <row r="15" spans="1:17" s="48" customFormat="1" ht="10.199999999999999" x14ac:dyDescent="0.2">
      <c r="A15" s="47" t="s">
        <v>72</v>
      </c>
      <c r="B15" s="48" t="s">
        <v>29</v>
      </c>
      <c r="C15" s="48" t="s">
        <v>33</v>
      </c>
      <c r="D15" s="48" t="s">
        <v>23</v>
      </c>
      <c r="E15" s="48" t="s">
        <v>29</v>
      </c>
      <c r="F15" s="48" t="s">
        <v>190</v>
      </c>
      <c r="G15" s="45" t="s">
        <v>194</v>
      </c>
      <c r="H15" s="45" t="s">
        <v>195</v>
      </c>
      <c r="I15" s="45" t="s">
        <v>150</v>
      </c>
      <c r="J15" s="45" t="s">
        <v>83</v>
      </c>
      <c r="K15" s="45" t="s">
        <v>101</v>
      </c>
      <c r="L15" s="45" t="s">
        <v>34</v>
      </c>
      <c r="M15" s="49">
        <f t="shared" ca="1" si="2"/>
        <v>607</v>
      </c>
      <c r="N15" s="49">
        <f t="shared" ca="1" si="3"/>
        <v>8922</v>
      </c>
      <c r="O15" s="49">
        <f ca="1">RANDBETWEEN(7800000000,7899999999)</f>
        <v>7836316319</v>
      </c>
      <c r="P15" s="49"/>
      <c r="Q15" s="45" t="s">
        <v>100</v>
      </c>
    </row>
    <row r="16" spans="1:17" s="52" customFormat="1" ht="10.199999999999999" x14ac:dyDescent="0.2">
      <c r="A16" s="51"/>
      <c r="B16" s="51"/>
      <c r="F16" s="48"/>
      <c r="G16" s="45"/>
      <c r="H16" s="45"/>
      <c r="K16" s="53"/>
      <c r="L16" s="53"/>
      <c r="M16" s="54"/>
      <c r="N16" s="54"/>
      <c r="O16" s="55"/>
      <c r="P16" s="54"/>
    </row>
    <row r="17" spans="1:17" s="52" customFormat="1" ht="10.199999999999999" x14ac:dyDescent="0.2">
      <c r="A17" s="47" t="s">
        <v>75</v>
      </c>
      <c r="B17" s="51" t="s">
        <v>204</v>
      </c>
      <c r="C17" s="52" t="s">
        <v>60</v>
      </c>
      <c r="D17" s="48" t="s">
        <v>23</v>
      </c>
      <c r="E17" s="52" t="s">
        <v>176</v>
      </c>
      <c r="F17" s="48" t="s">
        <v>183</v>
      </c>
      <c r="G17" s="45" t="s">
        <v>182</v>
      </c>
      <c r="H17" s="45" t="s">
        <v>196</v>
      </c>
      <c r="I17" s="52" t="s">
        <v>207</v>
      </c>
      <c r="J17" s="52" t="s">
        <v>165</v>
      </c>
      <c r="K17" s="53" t="s">
        <v>186</v>
      </c>
      <c r="L17" s="45" t="s">
        <v>62</v>
      </c>
      <c r="M17" s="49">
        <f t="shared" ca="1" si="2"/>
        <v>597</v>
      </c>
      <c r="N17" s="49">
        <f t="shared" ca="1" si="3"/>
        <v>8882</v>
      </c>
      <c r="O17" s="49">
        <f ca="1">RANDBETWEEN(45123456,45999999)</f>
        <v>45276711</v>
      </c>
      <c r="P17" s="54"/>
      <c r="Q17" s="52" t="s">
        <v>206</v>
      </c>
    </row>
    <row r="18" spans="1:17" s="52" customFormat="1" ht="10.199999999999999" x14ac:dyDescent="0.2">
      <c r="A18" s="47" t="s">
        <v>76</v>
      </c>
      <c r="B18" s="51" t="s">
        <v>203</v>
      </c>
      <c r="C18" s="52" t="s">
        <v>60</v>
      </c>
      <c r="D18" s="48" t="s">
        <v>23</v>
      </c>
      <c r="E18" s="52" t="s">
        <v>177</v>
      </c>
      <c r="F18" s="48" t="s">
        <v>183</v>
      </c>
      <c r="G18" s="45" t="s">
        <v>182</v>
      </c>
      <c r="H18" s="45" t="s">
        <v>196</v>
      </c>
      <c r="I18" s="52" t="s">
        <v>208</v>
      </c>
      <c r="J18" s="52" t="s">
        <v>165</v>
      </c>
      <c r="K18" s="53" t="s">
        <v>188</v>
      </c>
      <c r="L18" s="45" t="s">
        <v>62</v>
      </c>
      <c r="M18" s="49">
        <f t="shared" ca="1" si="2"/>
        <v>549</v>
      </c>
      <c r="N18" s="49">
        <f t="shared" ca="1" si="3"/>
        <v>5518</v>
      </c>
      <c r="O18" s="49">
        <f ca="1">RANDBETWEEN(265452125457,269999999999)</f>
        <v>266283641330</v>
      </c>
      <c r="P18" s="54"/>
      <c r="Q18" s="52" t="s">
        <v>187</v>
      </c>
    </row>
    <row r="19" spans="1:17" s="52" customFormat="1" ht="10.199999999999999" x14ac:dyDescent="0.2">
      <c r="A19" s="47" t="s">
        <v>77</v>
      </c>
      <c r="B19" s="51" t="s">
        <v>205</v>
      </c>
      <c r="C19" s="52" t="s">
        <v>60</v>
      </c>
      <c r="D19" s="48" t="s">
        <v>23</v>
      </c>
      <c r="E19" s="52" t="s">
        <v>178</v>
      </c>
      <c r="F19" s="48" t="s">
        <v>183</v>
      </c>
      <c r="G19" s="45" t="s">
        <v>182</v>
      </c>
      <c r="H19" s="45" t="s">
        <v>196</v>
      </c>
      <c r="I19" s="52" t="s">
        <v>210</v>
      </c>
      <c r="J19" s="52" t="s">
        <v>165</v>
      </c>
      <c r="K19" s="53" t="s">
        <v>189</v>
      </c>
      <c r="L19" s="45" t="s">
        <v>62</v>
      </c>
      <c r="M19" s="49">
        <f t="shared" ca="1" si="2"/>
        <v>703</v>
      </c>
      <c r="N19" s="49">
        <f t="shared" ca="1" si="3"/>
        <v>7160</v>
      </c>
      <c r="O19" s="49">
        <f ca="1">RANDBETWEEN(965452125457,969999999999)</f>
        <v>967543370449</v>
      </c>
      <c r="P19" s="54"/>
      <c r="Q19" s="52" t="s">
        <v>209</v>
      </c>
    </row>
    <row r="20" spans="1:17" s="52" customFormat="1" ht="10.199999999999999" x14ac:dyDescent="0.2">
      <c r="A20" s="51"/>
      <c r="B20" s="51"/>
      <c r="F20" s="48"/>
      <c r="G20" s="45"/>
      <c r="H20" s="45"/>
      <c r="K20" s="53"/>
      <c r="L20" s="53"/>
      <c r="M20" s="54"/>
      <c r="N20" s="54"/>
      <c r="O20" s="55"/>
      <c r="P20" s="54"/>
    </row>
    <row r="21" spans="1:17" s="52" customFormat="1" ht="10.199999999999999" x14ac:dyDescent="0.2">
      <c r="A21" s="47" t="s">
        <v>76</v>
      </c>
      <c r="B21" s="51" t="s">
        <v>203</v>
      </c>
      <c r="C21" s="52" t="s">
        <v>60</v>
      </c>
      <c r="D21" s="48" t="s">
        <v>23</v>
      </c>
      <c r="E21" s="52" t="s">
        <v>177</v>
      </c>
      <c r="F21" s="48" t="s">
        <v>183</v>
      </c>
      <c r="G21" s="45" t="s">
        <v>182</v>
      </c>
      <c r="H21" s="45" t="s">
        <v>196</v>
      </c>
      <c r="I21" s="45" t="s">
        <v>239</v>
      </c>
      <c r="J21" s="48" t="s">
        <v>165</v>
      </c>
      <c r="K21" s="45" t="s">
        <v>238</v>
      </c>
      <c r="L21" s="45" t="s">
        <v>62</v>
      </c>
      <c r="M21" s="49">
        <f t="shared" ref="M21:M32" ca="1" si="4">RANDBETWEEN(200,999)</f>
        <v>445</v>
      </c>
      <c r="N21" s="49">
        <f t="shared" ref="N21:N32" ca="1" si="5">RANDBETWEEN(1000,9999)</f>
        <v>7045</v>
      </c>
      <c r="O21" s="49">
        <f ca="1">RANDBETWEEN(265452125457,269999999999)</f>
        <v>266760389411</v>
      </c>
      <c r="P21" s="54"/>
      <c r="Q21" s="52" t="s">
        <v>187</v>
      </c>
    </row>
    <row r="22" spans="1:17" s="52" customFormat="1" ht="10.199999999999999" x14ac:dyDescent="0.2">
      <c r="A22" s="47" t="s">
        <v>76</v>
      </c>
      <c r="B22" s="51" t="s">
        <v>203</v>
      </c>
      <c r="C22" s="52" t="s">
        <v>60</v>
      </c>
      <c r="D22" s="48" t="s">
        <v>23</v>
      </c>
      <c r="E22" s="52" t="s">
        <v>177</v>
      </c>
      <c r="F22" s="48" t="s">
        <v>183</v>
      </c>
      <c r="G22" s="45" t="s">
        <v>182</v>
      </c>
      <c r="H22" s="45" t="s">
        <v>196</v>
      </c>
      <c r="I22" s="45" t="s">
        <v>227</v>
      </c>
      <c r="J22" s="48" t="s">
        <v>165</v>
      </c>
      <c r="K22" s="45" t="s">
        <v>222</v>
      </c>
      <c r="L22" s="45" t="s">
        <v>62</v>
      </c>
      <c r="M22" s="49">
        <f t="shared" ca="1" si="4"/>
        <v>242</v>
      </c>
      <c r="N22" s="49">
        <f t="shared" ca="1" si="5"/>
        <v>1524</v>
      </c>
      <c r="O22" s="49">
        <f ca="1">RANDBETWEEN(265452125457,269999999999)</f>
        <v>268088046058</v>
      </c>
      <c r="P22" s="54"/>
      <c r="Q22" s="52" t="s">
        <v>187</v>
      </c>
    </row>
    <row r="23" spans="1:17" s="52" customFormat="1" ht="10.199999999999999" x14ac:dyDescent="0.2">
      <c r="A23" s="47" t="s">
        <v>76</v>
      </c>
      <c r="B23" s="51" t="s">
        <v>203</v>
      </c>
      <c r="C23" s="52" t="s">
        <v>60</v>
      </c>
      <c r="D23" s="48" t="s">
        <v>23</v>
      </c>
      <c r="E23" s="52" t="s">
        <v>177</v>
      </c>
      <c r="F23" s="48" t="s">
        <v>183</v>
      </c>
      <c r="G23" s="45" t="s">
        <v>182</v>
      </c>
      <c r="H23" s="45" t="s">
        <v>196</v>
      </c>
      <c r="I23" s="45" t="s">
        <v>228</v>
      </c>
      <c r="J23" s="48" t="s">
        <v>165</v>
      </c>
      <c r="K23" s="45" t="s">
        <v>222</v>
      </c>
      <c r="L23" s="45" t="s">
        <v>62</v>
      </c>
      <c r="M23" s="49">
        <f t="shared" ca="1" si="4"/>
        <v>202</v>
      </c>
      <c r="N23" s="49">
        <f t="shared" ca="1" si="5"/>
        <v>9840</v>
      </c>
      <c r="O23" s="49">
        <f ca="1">RANDBETWEEN(265452125457,269999999999)</f>
        <v>267789082314</v>
      </c>
      <c r="P23" s="54"/>
      <c r="Q23" s="52" t="s">
        <v>187</v>
      </c>
    </row>
    <row r="24" spans="1:17" s="52" customFormat="1" ht="10.199999999999999" x14ac:dyDescent="0.2">
      <c r="A24" s="47" t="s">
        <v>76</v>
      </c>
      <c r="B24" s="51" t="s">
        <v>203</v>
      </c>
      <c r="C24" s="52" t="s">
        <v>60</v>
      </c>
      <c r="D24" s="48" t="s">
        <v>23</v>
      </c>
      <c r="E24" s="52" t="s">
        <v>177</v>
      </c>
      <c r="F24" s="48" t="s">
        <v>183</v>
      </c>
      <c r="G24" s="45" t="s">
        <v>182</v>
      </c>
      <c r="H24" s="45" t="s">
        <v>196</v>
      </c>
      <c r="I24" s="45" t="s">
        <v>229</v>
      </c>
      <c r="J24" s="48" t="s">
        <v>165</v>
      </c>
      <c r="K24" s="45" t="s">
        <v>222</v>
      </c>
      <c r="L24" s="45" t="s">
        <v>62</v>
      </c>
      <c r="M24" s="49">
        <f t="shared" ca="1" si="4"/>
        <v>648</v>
      </c>
      <c r="N24" s="49">
        <f t="shared" ca="1" si="5"/>
        <v>4241</v>
      </c>
      <c r="O24" s="49">
        <f ca="1">RANDBETWEEN(265452125457,269999999999)</f>
        <v>267036258579</v>
      </c>
      <c r="P24" s="54"/>
      <c r="Q24" s="52" t="s">
        <v>187</v>
      </c>
    </row>
    <row r="25" spans="1:17" s="48" customFormat="1" ht="10.199999999999999" x14ac:dyDescent="0.2">
      <c r="A25" s="47" t="s">
        <v>65</v>
      </c>
      <c r="B25" s="48" t="s">
        <v>24</v>
      </c>
      <c r="C25" s="48" t="s">
        <v>8</v>
      </c>
      <c r="D25" s="48" t="s">
        <v>23</v>
      </c>
      <c r="E25" s="48" t="s">
        <v>24</v>
      </c>
      <c r="F25" s="48" t="s">
        <v>193</v>
      </c>
      <c r="G25" s="45" t="s">
        <v>182</v>
      </c>
      <c r="H25" s="45" t="s">
        <v>195</v>
      </c>
      <c r="I25" s="48" t="s">
        <v>230</v>
      </c>
      <c r="J25" s="48" t="s">
        <v>119</v>
      </c>
      <c r="K25" s="45" t="s">
        <v>97</v>
      </c>
      <c r="L25" s="45" t="s">
        <v>21</v>
      </c>
      <c r="M25" s="49">
        <f t="shared" ca="1" si="4"/>
        <v>971</v>
      </c>
      <c r="N25" s="49">
        <f t="shared" ca="1" si="5"/>
        <v>5952</v>
      </c>
      <c r="O25" s="49">
        <f ca="1">RANDBETWEEN(100000000000,999999999999)</f>
        <v>830477705192</v>
      </c>
      <c r="P25" s="49"/>
      <c r="Q25" s="48" t="s">
        <v>119</v>
      </c>
    </row>
    <row r="26" spans="1:17" s="48" customFormat="1" ht="10.199999999999999" x14ac:dyDescent="0.2">
      <c r="A26" s="47" t="s">
        <v>65</v>
      </c>
      <c r="B26" s="48" t="s">
        <v>24</v>
      </c>
      <c r="C26" s="48" t="s">
        <v>8</v>
      </c>
      <c r="D26" s="48" t="s">
        <v>23</v>
      </c>
      <c r="E26" s="48" t="s">
        <v>24</v>
      </c>
      <c r="F26" s="48" t="s">
        <v>193</v>
      </c>
      <c r="G26" s="45" t="s">
        <v>182</v>
      </c>
      <c r="H26" s="45" t="s">
        <v>195</v>
      </c>
      <c r="I26" s="48" t="s">
        <v>231</v>
      </c>
      <c r="J26" s="48" t="s">
        <v>119</v>
      </c>
      <c r="K26" s="45" t="s">
        <v>97</v>
      </c>
      <c r="L26" s="45" t="s">
        <v>21</v>
      </c>
      <c r="M26" s="49">
        <f t="shared" ca="1" si="4"/>
        <v>389</v>
      </c>
      <c r="N26" s="49">
        <f t="shared" ca="1" si="5"/>
        <v>2053</v>
      </c>
      <c r="O26" s="49">
        <f ca="1">RANDBETWEEN(100000000000,999999999999)</f>
        <v>265719759501</v>
      </c>
      <c r="P26" s="49"/>
      <c r="Q26" s="48" t="s">
        <v>119</v>
      </c>
    </row>
    <row r="27" spans="1:17" s="48" customFormat="1" ht="10.199999999999999" x14ac:dyDescent="0.2">
      <c r="A27" s="47" t="s">
        <v>65</v>
      </c>
      <c r="B27" s="48" t="s">
        <v>24</v>
      </c>
      <c r="C27" s="48" t="s">
        <v>8</v>
      </c>
      <c r="D27" s="48" t="s">
        <v>23</v>
      </c>
      <c r="E27" s="48" t="s">
        <v>24</v>
      </c>
      <c r="F27" s="48" t="s">
        <v>193</v>
      </c>
      <c r="G27" s="45" t="s">
        <v>182</v>
      </c>
      <c r="H27" s="45" t="s">
        <v>195</v>
      </c>
      <c r="I27" s="48" t="s">
        <v>232</v>
      </c>
      <c r="J27" s="48" t="s">
        <v>119</v>
      </c>
      <c r="K27" s="45" t="s">
        <v>97</v>
      </c>
      <c r="L27" s="45" t="s">
        <v>21</v>
      </c>
      <c r="M27" s="49">
        <f t="shared" ca="1" si="4"/>
        <v>405</v>
      </c>
      <c r="N27" s="49">
        <f t="shared" ca="1" si="5"/>
        <v>8321</v>
      </c>
      <c r="O27" s="49">
        <f ca="1">RANDBETWEEN(100000000000,999999999999)</f>
        <v>612401847751</v>
      </c>
      <c r="P27" s="49"/>
      <c r="Q27" s="48" t="s">
        <v>119</v>
      </c>
    </row>
    <row r="28" spans="1:17" s="48" customFormat="1" ht="10.199999999999999" x14ac:dyDescent="0.2">
      <c r="A28" s="47" t="s">
        <v>63</v>
      </c>
      <c r="B28" s="48" t="s">
        <v>50</v>
      </c>
      <c r="C28" s="56" t="s">
        <v>53</v>
      </c>
      <c r="D28" s="48" t="s">
        <v>23</v>
      </c>
      <c r="E28" s="48" t="s">
        <v>50</v>
      </c>
      <c r="F28" s="48" t="s">
        <v>192</v>
      </c>
      <c r="G28" s="45" t="s">
        <v>182</v>
      </c>
      <c r="H28" s="45" t="s">
        <v>195</v>
      </c>
      <c r="I28" s="57" t="s">
        <v>233</v>
      </c>
      <c r="J28" s="57" t="s">
        <v>223</v>
      </c>
      <c r="K28" s="45" t="s">
        <v>224</v>
      </c>
      <c r="L28" s="45" t="s">
        <v>54</v>
      </c>
      <c r="M28" s="49">
        <f t="shared" ca="1" si="4"/>
        <v>981</v>
      </c>
      <c r="N28" s="49">
        <f t="shared" ca="1" si="5"/>
        <v>9097</v>
      </c>
      <c r="O28" s="57">
        <f ca="1">RANDBETWEEN(2000000000,5999999999)</f>
        <v>2078096477</v>
      </c>
      <c r="Q28" s="57" t="s">
        <v>113</v>
      </c>
    </row>
    <row r="29" spans="1:17" s="48" customFormat="1" ht="10.199999999999999" x14ac:dyDescent="0.2">
      <c r="A29" s="47" t="s">
        <v>63</v>
      </c>
      <c r="B29" s="48" t="s">
        <v>50</v>
      </c>
      <c r="C29" s="56" t="s">
        <v>53</v>
      </c>
      <c r="D29" s="48" t="s">
        <v>23</v>
      </c>
      <c r="E29" s="48" t="s">
        <v>50</v>
      </c>
      <c r="F29" s="48" t="s">
        <v>192</v>
      </c>
      <c r="G29" s="45" t="s">
        <v>182</v>
      </c>
      <c r="H29" s="45" t="s">
        <v>195</v>
      </c>
      <c r="I29" s="57" t="s">
        <v>234</v>
      </c>
      <c r="J29" s="57" t="s">
        <v>223</v>
      </c>
      <c r="K29" s="45" t="s">
        <v>224</v>
      </c>
      <c r="L29" s="45" t="s">
        <v>54</v>
      </c>
      <c r="M29" s="49">
        <f t="shared" ca="1" si="4"/>
        <v>271</v>
      </c>
      <c r="N29" s="49">
        <f t="shared" ca="1" si="5"/>
        <v>6608</v>
      </c>
      <c r="O29" s="57">
        <f ca="1">RANDBETWEEN(2000000000,5999999999)</f>
        <v>4351554571</v>
      </c>
      <c r="Q29" s="57" t="s">
        <v>113</v>
      </c>
    </row>
    <row r="30" spans="1:17" s="58" customFormat="1" ht="10.199999999999999" x14ac:dyDescent="0.2">
      <c r="A30" s="45" t="s">
        <v>63</v>
      </c>
      <c r="B30" s="48" t="s">
        <v>173</v>
      </c>
      <c r="C30" s="56" t="s">
        <v>47</v>
      </c>
      <c r="D30" s="48" t="s">
        <v>23</v>
      </c>
      <c r="E30" s="48" t="s">
        <v>173</v>
      </c>
      <c r="F30" s="48" t="s">
        <v>200</v>
      </c>
      <c r="G30" s="45" t="s">
        <v>182</v>
      </c>
      <c r="H30" s="45" t="s">
        <v>181</v>
      </c>
      <c r="I30" s="45" t="s">
        <v>237</v>
      </c>
      <c r="J30" s="56" t="s">
        <v>226</v>
      </c>
      <c r="K30" s="45" t="s">
        <v>225</v>
      </c>
      <c r="L30" s="45" t="s">
        <v>49</v>
      </c>
      <c r="M30" s="49">
        <f t="shared" ca="1" si="4"/>
        <v>919</v>
      </c>
      <c r="N30" s="49">
        <f t="shared" ca="1" si="5"/>
        <v>1003</v>
      </c>
      <c r="O30" s="57">
        <f ca="1">RANDBETWEEN(7800000000,7899999999)</f>
        <v>7826357456</v>
      </c>
      <c r="Q30" s="56"/>
    </row>
    <row r="31" spans="1:17" s="58" customFormat="1" ht="10.199999999999999" x14ac:dyDescent="0.2">
      <c r="A31" s="45" t="s">
        <v>63</v>
      </c>
      <c r="B31" s="48" t="s">
        <v>173</v>
      </c>
      <c r="C31" s="56" t="s">
        <v>47</v>
      </c>
      <c r="D31" s="48" t="s">
        <v>23</v>
      </c>
      <c r="E31" s="48" t="s">
        <v>173</v>
      </c>
      <c r="F31" s="48" t="s">
        <v>200</v>
      </c>
      <c r="G31" s="45" t="s">
        <v>182</v>
      </c>
      <c r="H31" s="45" t="s">
        <v>181</v>
      </c>
      <c r="I31" s="45" t="s">
        <v>236</v>
      </c>
      <c r="J31" s="56" t="s">
        <v>226</v>
      </c>
      <c r="K31" s="45" t="s">
        <v>225</v>
      </c>
      <c r="L31" s="45" t="s">
        <v>49</v>
      </c>
      <c r="M31" s="49">
        <f t="shared" ca="1" si="4"/>
        <v>771</v>
      </c>
      <c r="N31" s="49">
        <f t="shared" ca="1" si="5"/>
        <v>2174</v>
      </c>
      <c r="O31" s="57">
        <f ca="1">RANDBETWEEN(7800000000,7899999999)</f>
        <v>7827353186</v>
      </c>
      <c r="Q31" s="56"/>
    </row>
    <row r="32" spans="1:17" s="58" customFormat="1" ht="10.199999999999999" x14ac:dyDescent="0.2">
      <c r="A32" s="45" t="s">
        <v>63</v>
      </c>
      <c r="B32" s="48" t="s">
        <v>173</v>
      </c>
      <c r="C32" s="56" t="s">
        <v>47</v>
      </c>
      <c r="D32" s="48" t="s">
        <v>23</v>
      </c>
      <c r="E32" s="48" t="s">
        <v>173</v>
      </c>
      <c r="F32" s="48" t="s">
        <v>200</v>
      </c>
      <c r="G32" s="45" t="s">
        <v>182</v>
      </c>
      <c r="H32" s="45" t="s">
        <v>181</v>
      </c>
      <c r="I32" s="45" t="s">
        <v>235</v>
      </c>
      <c r="J32" s="56" t="s">
        <v>226</v>
      </c>
      <c r="K32" s="45" t="s">
        <v>225</v>
      </c>
      <c r="L32" s="45" t="s">
        <v>49</v>
      </c>
      <c r="M32" s="49">
        <f t="shared" ca="1" si="4"/>
        <v>565</v>
      </c>
      <c r="N32" s="49">
        <f t="shared" ca="1" si="5"/>
        <v>6115</v>
      </c>
      <c r="O32" s="57">
        <f ca="1">RANDBETWEEN(7800000000,7899999999)</f>
        <v>7841014937</v>
      </c>
      <c r="Q32" s="56"/>
    </row>
    <row r="33" spans="1:17" s="58" customFormat="1" ht="10.199999999999999" x14ac:dyDescent="0.2">
      <c r="A33" s="47" t="s">
        <v>386</v>
      </c>
      <c r="B33" s="48" t="s">
        <v>36</v>
      </c>
      <c r="C33" s="48" t="s">
        <v>39</v>
      </c>
      <c r="D33" s="48" t="s">
        <v>23</v>
      </c>
      <c r="E33" s="48" t="s">
        <v>36</v>
      </c>
      <c r="F33" s="48" t="s">
        <v>191</v>
      </c>
      <c r="G33" s="45" t="s">
        <v>182</v>
      </c>
      <c r="H33" s="45" t="s">
        <v>196</v>
      </c>
      <c r="I33" s="51" t="s">
        <v>387</v>
      </c>
      <c r="J33" s="51" t="s">
        <v>388</v>
      </c>
      <c r="K33" s="51">
        <v>43004</v>
      </c>
      <c r="L33" s="45" t="s">
        <v>40</v>
      </c>
      <c r="M33" s="49">
        <f ca="1">RANDBETWEEN(200,999)</f>
        <v>854</v>
      </c>
      <c r="N33" s="49">
        <f ca="1">RANDBETWEEN(1000,9999)</f>
        <v>8088</v>
      </c>
      <c r="O33" s="49">
        <f ca="1">RANDBETWEEN(234567891234567,239999999999999)</f>
        <v>239172558092037</v>
      </c>
      <c r="P33" s="48"/>
      <c r="Q33" s="45" t="s">
        <v>152</v>
      </c>
    </row>
    <row r="34" spans="1:17" s="58" customFormat="1" ht="10.199999999999999" x14ac:dyDescent="0.2">
      <c r="A34" s="47" t="s">
        <v>386</v>
      </c>
      <c r="B34" s="48" t="s">
        <v>37</v>
      </c>
      <c r="C34" s="48" t="s">
        <v>39</v>
      </c>
      <c r="D34" s="48" t="s">
        <v>23</v>
      </c>
      <c r="E34" s="48" t="s">
        <v>37</v>
      </c>
      <c r="F34" s="48" t="s">
        <v>191</v>
      </c>
      <c r="G34" s="45" t="s">
        <v>182</v>
      </c>
      <c r="H34" s="45" t="s">
        <v>196</v>
      </c>
      <c r="I34" s="51" t="s">
        <v>389</v>
      </c>
      <c r="J34" s="51" t="s">
        <v>390</v>
      </c>
      <c r="K34" s="51">
        <v>44021</v>
      </c>
      <c r="L34" s="45" t="s">
        <v>40</v>
      </c>
      <c r="M34" s="49">
        <f ca="1">RANDBETWEEN(200,999)</f>
        <v>220</v>
      </c>
      <c r="N34" s="49">
        <f ca="1">RANDBETWEEN(1000,9999)</f>
        <v>8673</v>
      </c>
      <c r="O34" s="49">
        <f ca="1">RANDBETWEEN(3654521254578,3699999999999)</f>
        <v>3665919909408</v>
      </c>
      <c r="P34" s="48"/>
      <c r="Q34" s="45" t="s">
        <v>153</v>
      </c>
    </row>
    <row r="35" spans="1:17" s="58" customFormat="1" ht="10.199999999999999" x14ac:dyDescent="0.2">
      <c r="A35" s="47" t="s">
        <v>386</v>
      </c>
      <c r="B35" s="48" t="s">
        <v>35</v>
      </c>
      <c r="C35" s="48" t="s">
        <v>39</v>
      </c>
      <c r="D35" s="48" t="s">
        <v>23</v>
      </c>
      <c r="E35" s="48" t="s">
        <v>35</v>
      </c>
      <c r="F35" s="48" t="s">
        <v>191</v>
      </c>
      <c r="G35" s="45" t="s">
        <v>182</v>
      </c>
      <c r="H35" s="45" t="s">
        <v>196</v>
      </c>
      <c r="I35" s="51" t="s">
        <v>391</v>
      </c>
      <c r="J35" s="51" t="s">
        <v>392</v>
      </c>
      <c r="K35" s="51">
        <v>43613</v>
      </c>
      <c r="L35" s="45" t="s">
        <v>40</v>
      </c>
      <c r="M35" s="49">
        <f ca="1">RANDBETWEEN(200,999)</f>
        <v>220</v>
      </c>
      <c r="N35" s="49">
        <f ca="1">RANDBETWEEN(1000,9999)</f>
        <v>9610</v>
      </c>
      <c r="O35" s="49">
        <f ca="1">RANDBETWEEN(45123456789,45999999999)</f>
        <v>45895027739</v>
      </c>
      <c r="P35" s="48"/>
      <c r="Q35" s="45" t="s">
        <v>154</v>
      </c>
    </row>
    <row r="36" spans="1:17" s="60" customFormat="1" ht="10.199999999999999" x14ac:dyDescent="0.2">
      <c r="A36" s="59" t="s">
        <v>419</v>
      </c>
      <c r="B36" s="34"/>
      <c r="C36" s="34"/>
      <c r="D36" s="34"/>
      <c r="E36" s="34"/>
      <c r="F36" s="34"/>
      <c r="G36" s="27"/>
      <c r="H36" s="27"/>
      <c r="I36" s="5"/>
      <c r="J36" s="5"/>
      <c r="K36" s="5"/>
      <c r="L36" s="27"/>
      <c r="M36" s="33"/>
      <c r="N36" s="33"/>
      <c r="O36" s="33"/>
      <c r="P36" s="34"/>
      <c r="Q36" s="27"/>
    </row>
    <row r="37" spans="1:17" s="37" customFormat="1" ht="10.199999999999999" x14ac:dyDescent="0.2">
      <c r="A37" s="39"/>
      <c r="B37" s="37" t="s">
        <v>25</v>
      </c>
      <c r="C37" s="37" t="s">
        <v>33</v>
      </c>
      <c r="D37" s="5" t="s">
        <v>108</v>
      </c>
      <c r="E37" s="37" t="s">
        <v>25</v>
      </c>
      <c r="F37" s="37" t="s">
        <v>180</v>
      </c>
      <c r="G37" s="2" t="s">
        <v>288</v>
      </c>
      <c r="H37" s="2" t="s">
        <v>289</v>
      </c>
      <c r="I37" s="2">
        <v>10916</v>
      </c>
      <c r="J37" s="39" t="s">
        <v>34</v>
      </c>
      <c r="K37" s="36">
        <v>318</v>
      </c>
      <c r="L37" s="36">
        <f t="shared" ref="L37:L55" ca="1" si="6">RANDBETWEEN(1000,9999)</f>
        <v>1017</v>
      </c>
      <c r="M37" s="35">
        <f ca="1">RANDBETWEEN(78000000000,78999999999)</f>
        <v>78723579999</v>
      </c>
      <c r="P37" s="39"/>
    </row>
    <row r="38" spans="1:17" s="37" customFormat="1" ht="10.199999999999999" x14ac:dyDescent="0.2">
      <c r="A38" s="39"/>
      <c r="B38" s="34" t="s">
        <v>26</v>
      </c>
      <c r="C38" s="37" t="s">
        <v>33</v>
      </c>
      <c r="D38" s="5" t="s">
        <v>108</v>
      </c>
      <c r="E38" s="34" t="s">
        <v>26</v>
      </c>
      <c r="F38" s="37" t="s">
        <v>180</v>
      </c>
      <c r="G38" s="2" t="s">
        <v>290</v>
      </c>
      <c r="H38" s="2" t="s">
        <v>291</v>
      </c>
      <c r="I38" s="2">
        <v>10580</v>
      </c>
      <c r="J38" s="39" t="s">
        <v>34</v>
      </c>
      <c r="K38" s="36">
        <v>318</v>
      </c>
      <c r="L38" s="36">
        <f t="shared" ca="1" si="6"/>
        <v>2477</v>
      </c>
      <c r="M38" s="35">
        <f ca="1">RANDBETWEEN(100000000000000,199999999999999)</f>
        <v>149879236752899</v>
      </c>
      <c r="N38" s="36"/>
      <c r="P38" s="39"/>
    </row>
    <row r="39" spans="1:17" s="38" customFormat="1" ht="10.199999999999999" x14ac:dyDescent="0.2">
      <c r="A39" s="39"/>
      <c r="B39" s="30" t="s">
        <v>92</v>
      </c>
      <c r="C39" s="37" t="s">
        <v>33</v>
      </c>
      <c r="D39" s="5" t="s">
        <v>108</v>
      </c>
      <c r="E39" s="30" t="s">
        <v>27</v>
      </c>
      <c r="F39" s="37" t="s">
        <v>180</v>
      </c>
      <c r="G39" s="2" t="s">
        <v>292</v>
      </c>
      <c r="H39" s="2" t="s">
        <v>249</v>
      </c>
      <c r="I39" s="2">
        <v>11717</v>
      </c>
      <c r="J39" s="13" t="s">
        <v>34</v>
      </c>
      <c r="K39" s="10">
        <f ca="1">RANDBETWEEN(200,999)</f>
        <v>795</v>
      </c>
      <c r="L39" s="36">
        <f t="shared" ca="1" si="6"/>
        <v>8414</v>
      </c>
      <c r="M39" s="10">
        <f ca="1">RANDBETWEEN(7800000000,7899999999)</f>
        <v>7849828881</v>
      </c>
      <c r="P39" s="39"/>
    </row>
    <row r="40" spans="1:17" s="38" customFormat="1" ht="10.199999999999999" x14ac:dyDescent="0.2">
      <c r="A40" s="39"/>
      <c r="B40" s="30" t="s">
        <v>28</v>
      </c>
      <c r="C40" s="37" t="s">
        <v>33</v>
      </c>
      <c r="D40" s="5" t="s">
        <v>108</v>
      </c>
      <c r="E40" s="30" t="s">
        <v>28</v>
      </c>
      <c r="F40" s="37" t="s">
        <v>180</v>
      </c>
      <c r="G40" s="2" t="s">
        <v>293</v>
      </c>
      <c r="H40" s="2" t="s">
        <v>294</v>
      </c>
      <c r="I40" s="2">
        <v>13731</v>
      </c>
      <c r="J40" s="39" t="s">
        <v>34</v>
      </c>
      <c r="K40" s="36">
        <v>318</v>
      </c>
      <c r="L40" s="36">
        <f t="shared" ca="1" si="6"/>
        <v>8486</v>
      </c>
      <c r="M40" s="24" t="str">
        <f ca="1">CONCATENATE("N01",RANDBETWEEN(111111111111,999999999999),"")</f>
        <v>N01237870773542</v>
      </c>
      <c r="P40" s="39"/>
    </row>
    <row r="41" spans="1:17" s="37" customFormat="1" ht="10.199999999999999" x14ac:dyDescent="0.2">
      <c r="A41" s="39"/>
      <c r="B41" s="34" t="s">
        <v>29</v>
      </c>
      <c r="C41" s="37" t="s">
        <v>33</v>
      </c>
      <c r="D41" s="5" t="s">
        <v>108</v>
      </c>
      <c r="E41" s="34" t="s">
        <v>29</v>
      </c>
      <c r="F41" s="37" t="s">
        <v>180</v>
      </c>
      <c r="G41" s="2" t="s">
        <v>295</v>
      </c>
      <c r="H41" s="2" t="s">
        <v>296</v>
      </c>
      <c r="I41" s="2">
        <v>10920</v>
      </c>
      <c r="J41" s="39" t="s">
        <v>34</v>
      </c>
      <c r="K41" s="36">
        <v>572</v>
      </c>
      <c r="L41" s="36">
        <f t="shared" ca="1" si="6"/>
        <v>3170</v>
      </c>
      <c r="M41" s="36">
        <f ca="1">RANDBETWEEN(7800000000,7899999999)</f>
        <v>7871610859</v>
      </c>
      <c r="N41" s="36"/>
      <c r="P41" s="39"/>
    </row>
    <row r="42" spans="1:17" s="38" customFormat="1" ht="10.199999999999999" x14ac:dyDescent="0.2">
      <c r="A42" s="39"/>
      <c r="B42" s="30" t="s">
        <v>30</v>
      </c>
      <c r="C42" s="37" t="s">
        <v>33</v>
      </c>
      <c r="D42" s="5" t="s">
        <v>108</v>
      </c>
      <c r="E42" s="30" t="s">
        <v>30</v>
      </c>
      <c r="F42" s="37" t="s">
        <v>180</v>
      </c>
      <c r="G42" s="2" t="s">
        <v>297</v>
      </c>
      <c r="H42" s="2" t="s">
        <v>138</v>
      </c>
      <c r="I42" s="2">
        <v>13033</v>
      </c>
      <c r="J42" s="39" t="s">
        <v>34</v>
      </c>
      <c r="K42" s="36">
        <v>318</v>
      </c>
      <c r="L42" s="36">
        <f t="shared" ca="1" si="6"/>
        <v>4897</v>
      </c>
      <c r="M42" s="24" t="str">
        <f ca="1">CONCATENATE("R01",RANDBETWEEN(111111111111,999999999999),"")</f>
        <v>R01145685053746</v>
      </c>
      <c r="P42" s="39"/>
    </row>
    <row r="43" spans="1:17" s="37" customFormat="1" ht="10.199999999999999" x14ac:dyDescent="0.2">
      <c r="A43" s="39" t="s">
        <v>403</v>
      </c>
      <c r="B43" s="37" t="s">
        <v>262</v>
      </c>
      <c r="C43" s="37" t="s">
        <v>42</v>
      </c>
      <c r="D43" s="5" t="s">
        <v>108</v>
      </c>
      <c r="E43" s="37" t="s">
        <v>41</v>
      </c>
      <c r="F43" s="37" t="s">
        <v>180</v>
      </c>
      <c r="G43" s="2" t="s">
        <v>261</v>
      </c>
      <c r="H43" s="2" t="s">
        <v>117</v>
      </c>
      <c r="I43" s="21" t="s">
        <v>118</v>
      </c>
      <c r="J43" s="39" t="s">
        <v>45</v>
      </c>
      <c r="K43" s="36">
        <f t="shared" ref="K43:K55" ca="1" si="7">RANDBETWEEN(200,999)</f>
        <v>890</v>
      </c>
      <c r="L43" s="36">
        <f t="shared" ca="1" si="6"/>
        <v>4190</v>
      </c>
      <c r="M43" s="20">
        <f ca="1">RANDBETWEEN(6171111111,6179999999)</f>
        <v>6177012490</v>
      </c>
    </row>
    <row r="44" spans="1:17" s="37" customFormat="1" ht="10.199999999999999" x14ac:dyDescent="0.2">
      <c r="A44" s="39" t="s">
        <v>403</v>
      </c>
      <c r="B44" s="37" t="s">
        <v>90</v>
      </c>
      <c r="C44" s="37" t="s">
        <v>42</v>
      </c>
      <c r="D44" s="5" t="s">
        <v>108</v>
      </c>
      <c r="E44" s="37" t="s">
        <v>90</v>
      </c>
      <c r="F44" s="37" t="s">
        <v>180</v>
      </c>
      <c r="G44" s="2" t="s">
        <v>254</v>
      </c>
      <c r="H44" s="2" t="s">
        <v>114</v>
      </c>
      <c r="I44" s="21" t="s">
        <v>115</v>
      </c>
      <c r="J44" s="39" t="s">
        <v>45</v>
      </c>
      <c r="K44" s="36">
        <f t="shared" ca="1" si="7"/>
        <v>364</v>
      </c>
      <c r="L44" s="36">
        <f t="shared" ca="1" si="6"/>
        <v>1055</v>
      </c>
      <c r="M44" s="20">
        <f ca="1">RANDBETWEEN(61711111111,61799999999)</f>
        <v>61750230188</v>
      </c>
    </row>
    <row r="45" spans="1:17" s="37" customFormat="1" ht="10.199999999999999" x14ac:dyDescent="0.2">
      <c r="A45" s="39" t="s">
        <v>403</v>
      </c>
      <c r="B45" s="37" t="s">
        <v>179</v>
      </c>
      <c r="C45" s="37" t="s">
        <v>42</v>
      </c>
      <c r="D45" s="5" t="s">
        <v>108</v>
      </c>
      <c r="E45" s="37" t="s">
        <v>91</v>
      </c>
      <c r="F45" s="37" t="s">
        <v>180</v>
      </c>
      <c r="G45" s="2" t="s">
        <v>268</v>
      </c>
      <c r="H45" s="2" t="s">
        <v>116</v>
      </c>
      <c r="I45" s="21" t="s">
        <v>44</v>
      </c>
      <c r="J45" s="39" t="s">
        <v>45</v>
      </c>
      <c r="K45" s="36">
        <f t="shared" ca="1" si="7"/>
        <v>444</v>
      </c>
      <c r="L45" s="36">
        <f t="shared" ca="1" si="6"/>
        <v>4502</v>
      </c>
      <c r="M45" s="20">
        <f ca="1">RANDBETWEEN(617111111,617999999)</f>
        <v>617978303</v>
      </c>
      <c r="N45" s="20">
        <f ca="1">RANDBETWEEN(54447111111,54447999999)</f>
        <v>54447289153</v>
      </c>
    </row>
    <row r="46" spans="1:17" s="41" customFormat="1" ht="10.199999999999999" x14ac:dyDescent="0.2">
      <c r="A46" s="39" t="s">
        <v>403</v>
      </c>
      <c r="B46" s="4" t="s">
        <v>55</v>
      </c>
      <c r="C46" s="5" t="s">
        <v>60</v>
      </c>
      <c r="D46" s="5" t="s">
        <v>108</v>
      </c>
      <c r="E46" s="4" t="s">
        <v>55</v>
      </c>
      <c r="F46" s="37" t="s">
        <v>180</v>
      </c>
      <c r="G46" s="2" t="s">
        <v>275</v>
      </c>
      <c r="H46" s="2" t="s">
        <v>155</v>
      </c>
      <c r="I46" s="2">
        <v>15001</v>
      </c>
      <c r="J46" s="39" t="s">
        <v>62</v>
      </c>
      <c r="K46" s="36">
        <f t="shared" ca="1" si="7"/>
        <v>425</v>
      </c>
      <c r="L46" s="36">
        <f t="shared" ca="1" si="6"/>
        <v>7742</v>
      </c>
      <c r="M46" s="19">
        <f ca="1">RANDBETWEEN(2000000000000,5999999999999)</f>
        <v>2494835772701</v>
      </c>
      <c r="N46" s="5"/>
    </row>
    <row r="47" spans="1:17" s="41" customFormat="1" ht="10.199999999999999" x14ac:dyDescent="0.2">
      <c r="A47" s="39" t="s">
        <v>403</v>
      </c>
      <c r="B47" s="16" t="s">
        <v>56</v>
      </c>
      <c r="C47" s="41" t="s">
        <v>60</v>
      </c>
      <c r="D47" s="5" t="s">
        <v>108</v>
      </c>
      <c r="E47" s="16" t="s">
        <v>56</v>
      </c>
      <c r="F47" s="37" t="s">
        <v>180</v>
      </c>
      <c r="G47" s="2" t="s">
        <v>276</v>
      </c>
      <c r="H47" s="2" t="s">
        <v>157</v>
      </c>
      <c r="I47" s="2">
        <v>15090</v>
      </c>
      <c r="J47" s="39" t="s">
        <v>62</v>
      </c>
      <c r="K47" s="36">
        <f t="shared" ca="1" si="7"/>
        <v>566</v>
      </c>
      <c r="L47" s="36">
        <f t="shared" ca="1" si="6"/>
        <v>1388</v>
      </c>
      <c r="M47" s="24" t="str">
        <f ca="1">CONCATENATE("08",RANDBETWEEN(111111111111111000,999999999999999000),"")</f>
        <v>08926387923803765000</v>
      </c>
      <c r="N47" s="6"/>
    </row>
    <row r="48" spans="1:17" s="41" customFormat="1" ht="10.199999999999999" x14ac:dyDescent="0.2">
      <c r="A48" s="39" t="s">
        <v>403</v>
      </c>
      <c r="B48" s="4" t="s">
        <v>57</v>
      </c>
      <c r="C48" s="5" t="s">
        <v>60</v>
      </c>
      <c r="D48" s="5" t="s">
        <v>108</v>
      </c>
      <c r="E48" s="4" t="s">
        <v>57</v>
      </c>
      <c r="F48" s="37" t="s">
        <v>180</v>
      </c>
      <c r="G48" s="2" t="s">
        <v>277</v>
      </c>
      <c r="H48" s="2" t="s">
        <v>278</v>
      </c>
      <c r="I48" s="2">
        <v>19031</v>
      </c>
      <c r="J48" s="39" t="s">
        <v>62</v>
      </c>
      <c r="K48" s="36">
        <f t="shared" ca="1" si="7"/>
        <v>851</v>
      </c>
      <c r="L48" s="36">
        <f t="shared" ca="1" si="6"/>
        <v>9375</v>
      </c>
      <c r="M48" s="19">
        <f ca="1">RANDBETWEEN(6000000000,9999999999)</f>
        <v>8874222211</v>
      </c>
      <c r="N48" s="5"/>
    </row>
    <row r="49" spans="1:17" s="41" customFormat="1" ht="10.199999999999999" x14ac:dyDescent="0.2">
      <c r="A49" s="39" t="s">
        <v>403</v>
      </c>
      <c r="B49" s="4" t="s">
        <v>58</v>
      </c>
      <c r="C49" s="5" t="s">
        <v>60</v>
      </c>
      <c r="D49" s="5" t="s">
        <v>108</v>
      </c>
      <c r="E49" s="4" t="s">
        <v>58</v>
      </c>
      <c r="F49" s="37" t="s">
        <v>180</v>
      </c>
      <c r="G49" s="2" t="s">
        <v>279</v>
      </c>
      <c r="H49" s="2" t="s">
        <v>280</v>
      </c>
      <c r="I49" s="2">
        <v>15906</v>
      </c>
      <c r="J49" s="39" t="s">
        <v>62</v>
      </c>
      <c r="K49" s="36">
        <f t="shared" ca="1" si="7"/>
        <v>822</v>
      </c>
      <c r="L49" s="36">
        <f t="shared" ca="1" si="6"/>
        <v>5769</v>
      </c>
      <c r="M49" s="24" t="str">
        <f ca="1">CONCATENATE("08",RANDBETWEEN(111111111111100000,999999999999900000),"")</f>
        <v>08337764522382544000</v>
      </c>
      <c r="N49" s="5"/>
    </row>
    <row r="50" spans="1:17" s="41" customFormat="1" ht="10.199999999999999" x14ac:dyDescent="0.2">
      <c r="A50" s="39" t="s">
        <v>403</v>
      </c>
      <c r="B50" s="16" t="s">
        <v>59</v>
      </c>
      <c r="C50" s="41" t="s">
        <v>60</v>
      </c>
      <c r="D50" s="5" t="s">
        <v>108</v>
      </c>
      <c r="E50" s="16" t="s">
        <v>59</v>
      </c>
      <c r="F50" s="37" t="s">
        <v>180</v>
      </c>
      <c r="G50" s="2" t="s">
        <v>281</v>
      </c>
      <c r="H50" s="2" t="s">
        <v>282</v>
      </c>
      <c r="I50" s="2">
        <v>16801</v>
      </c>
      <c r="J50" s="39" t="s">
        <v>62</v>
      </c>
      <c r="K50" s="36">
        <f t="shared" ca="1" si="7"/>
        <v>215</v>
      </c>
      <c r="L50" s="36">
        <f t="shared" ca="1" si="6"/>
        <v>1714</v>
      </c>
      <c r="M50" s="19">
        <f ca="1">RANDBETWEEN(6000000000,9999999999)</f>
        <v>9083887270</v>
      </c>
      <c r="N50" s="6"/>
    </row>
    <row r="51" spans="1:17" s="41" customFormat="1" ht="10.199999999999999" x14ac:dyDescent="0.2">
      <c r="A51" s="39" t="s">
        <v>403</v>
      </c>
      <c r="B51" s="16" t="s">
        <v>89</v>
      </c>
      <c r="C51" s="41" t="s">
        <v>60</v>
      </c>
      <c r="D51" s="5" t="s">
        <v>108</v>
      </c>
      <c r="E51" s="16" t="s">
        <v>89</v>
      </c>
      <c r="F51" s="37" t="s">
        <v>180</v>
      </c>
      <c r="G51" s="2" t="s">
        <v>283</v>
      </c>
      <c r="H51" s="2" t="s">
        <v>284</v>
      </c>
      <c r="I51" s="2">
        <v>15717</v>
      </c>
      <c r="J51" s="39" t="s">
        <v>62</v>
      </c>
      <c r="K51" s="36">
        <f t="shared" ca="1" si="7"/>
        <v>495</v>
      </c>
      <c r="L51" s="36">
        <f t="shared" ca="1" si="6"/>
        <v>7101</v>
      </c>
      <c r="M51" s="24" t="str">
        <f ca="1">CONCATENATE("08",RANDBETWEEN(111111111111111000,999999999999999000),"")</f>
        <v>08959124241587402000</v>
      </c>
      <c r="N51" s="6"/>
    </row>
    <row r="52" spans="1:17" s="17" customFormat="1" ht="10.199999999999999" x14ac:dyDescent="0.2">
      <c r="A52" s="13" t="s">
        <v>77</v>
      </c>
      <c r="B52" s="34" t="s">
        <v>35</v>
      </c>
      <c r="C52" s="17" t="s">
        <v>39</v>
      </c>
      <c r="D52" s="38" t="s">
        <v>108</v>
      </c>
      <c r="E52" s="34" t="s">
        <v>35</v>
      </c>
      <c r="F52" s="37" t="s">
        <v>180</v>
      </c>
      <c r="G52" s="2" t="s">
        <v>404</v>
      </c>
      <c r="H52" s="2" t="s">
        <v>405</v>
      </c>
      <c r="I52" s="2">
        <v>43201</v>
      </c>
      <c r="J52" s="13" t="s">
        <v>40</v>
      </c>
      <c r="K52" s="10">
        <f t="shared" ca="1" si="7"/>
        <v>898</v>
      </c>
      <c r="L52" s="10">
        <f t="shared" ca="1" si="6"/>
        <v>5883</v>
      </c>
      <c r="M52" s="10">
        <f ca="1">RANDBETWEEN(23456789123,23999999999)</f>
        <v>23689098548</v>
      </c>
      <c r="N52" s="38"/>
      <c r="O52" s="13"/>
      <c r="Q52" s="13"/>
    </row>
    <row r="53" spans="1:17" s="37" customFormat="1" ht="10.199999999999999" x14ac:dyDescent="0.2">
      <c r="A53" s="39" t="s">
        <v>410</v>
      </c>
      <c r="B53" s="37" t="s">
        <v>411</v>
      </c>
      <c r="C53" s="37" t="s">
        <v>42</v>
      </c>
      <c r="D53" s="5" t="s">
        <v>108</v>
      </c>
      <c r="E53" s="37" t="s">
        <v>90</v>
      </c>
      <c r="F53" s="37" t="s">
        <v>180</v>
      </c>
      <c r="G53" s="2" t="s">
        <v>412</v>
      </c>
      <c r="H53" s="2" t="s">
        <v>114</v>
      </c>
      <c r="I53" s="21" t="s">
        <v>115</v>
      </c>
      <c r="J53" s="39" t="s">
        <v>45</v>
      </c>
      <c r="K53" s="36">
        <f t="shared" ca="1" si="7"/>
        <v>642</v>
      </c>
      <c r="L53" s="36">
        <f t="shared" ca="1" si="6"/>
        <v>5961</v>
      </c>
      <c r="M53" s="20">
        <f ca="1">RANDBETWEEN(61711111111,61799999999)</f>
        <v>61795268701</v>
      </c>
    </row>
    <row r="54" spans="1:17" s="15" customFormat="1" ht="10.199999999999999" x14ac:dyDescent="0.2">
      <c r="A54" s="39" t="s">
        <v>410</v>
      </c>
      <c r="B54" s="37" t="s">
        <v>413</v>
      </c>
      <c r="C54" s="37" t="s">
        <v>42</v>
      </c>
      <c r="D54" s="5" t="s">
        <v>108</v>
      </c>
      <c r="E54" s="37" t="s">
        <v>90</v>
      </c>
      <c r="F54" s="37" t="s">
        <v>180</v>
      </c>
      <c r="G54" s="2" t="s">
        <v>415</v>
      </c>
      <c r="H54" s="2" t="s">
        <v>256</v>
      </c>
      <c r="I54" s="21" t="s">
        <v>257</v>
      </c>
      <c r="J54" s="39" t="s">
        <v>45</v>
      </c>
      <c r="K54" s="36">
        <f t="shared" ca="1" si="7"/>
        <v>598</v>
      </c>
      <c r="L54" s="36">
        <f t="shared" ca="1" si="6"/>
        <v>5482</v>
      </c>
      <c r="M54" s="20">
        <f ca="1">RANDBETWEEN(61711111111,61799999999)</f>
        <v>61791580226</v>
      </c>
      <c r="O54" s="37"/>
    </row>
    <row r="55" spans="1:17" s="15" customFormat="1" ht="10.199999999999999" x14ac:dyDescent="0.2">
      <c r="A55" s="39" t="s">
        <v>410</v>
      </c>
      <c r="B55" s="37" t="s">
        <v>414</v>
      </c>
      <c r="C55" s="37" t="s">
        <v>42</v>
      </c>
      <c r="D55" s="5" t="s">
        <v>108</v>
      </c>
      <c r="E55" s="37" t="s">
        <v>90</v>
      </c>
      <c r="F55" s="37" t="s">
        <v>180</v>
      </c>
      <c r="G55" s="2" t="s">
        <v>416</v>
      </c>
      <c r="H55" s="2" t="s">
        <v>259</v>
      </c>
      <c r="I55" s="21" t="s">
        <v>260</v>
      </c>
      <c r="J55" s="39" t="s">
        <v>45</v>
      </c>
      <c r="K55" s="36">
        <f t="shared" ca="1" si="7"/>
        <v>308</v>
      </c>
      <c r="L55" s="36">
        <f t="shared" ca="1" si="6"/>
        <v>2936</v>
      </c>
      <c r="M55" s="20">
        <f ca="1">RANDBETWEEN(61711111111,61799999999)</f>
        <v>61758037575</v>
      </c>
      <c r="O55" s="37"/>
    </row>
    <row r="56" spans="1:17" x14ac:dyDescent="0.3">
      <c r="A56" s="53" t="s">
        <v>420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</row>
    <row r="57" spans="1:17" s="38" customFormat="1" ht="10.199999999999999" x14ac:dyDescent="0.2">
      <c r="A57" s="53" t="s">
        <v>69</v>
      </c>
      <c r="B57" s="48" t="s">
        <v>102</v>
      </c>
      <c r="C57" s="48" t="s">
        <v>33</v>
      </c>
      <c r="D57" s="48" t="s">
        <v>26</v>
      </c>
      <c r="E57" s="48" t="s">
        <v>180</v>
      </c>
      <c r="F57" s="51" t="s">
        <v>305</v>
      </c>
      <c r="G57" s="51" t="s">
        <v>306</v>
      </c>
      <c r="H57" s="51">
        <v>10589</v>
      </c>
      <c r="I57" s="45" t="s">
        <v>34</v>
      </c>
      <c r="J57" s="49">
        <f t="shared" ref="J57:J64" ca="1" si="8">RANDBETWEEN(200,999)</f>
        <v>513</v>
      </c>
      <c r="K57" s="49">
        <f t="shared" ref="K57:K64" ca="1" si="9">RANDBETWEEN(1000,9999)</f>
        <v>2758</v>
      </c>
      <c r="L57" s="49">
        <f ca="1">RANDBETWEEN(100000000000000,199999999999999)</f>
        <v>178253892636705</v>
      </c>
      <c r="M57" s="49"/>
    </row>
    <row r="58" spans="1:17" s="38" customFormat="1" ht="40.799999999999997" x14ac:dyDescent="0.2">
      <c r="A58" s="53" t="s">
        <v>70</v>
      </c>
      <c r="B58" s="50" t="s">
        <v>174</v>
      </c>
      <c r="C58" s="48" t="s">
        <v>33</v>
      </c>
      <c r="D58" s="50" t="s">
        <v>310</v>
      </c>
      <c r="E58" s="48" t="s">
        <v>180</v>
      </c>
      <c r="F58" s="51" t="s">
        <v>307</v>
      </c>
      <c r="G58" s="51" t="s">
        <v>175</v>
      </c>
      <c r="H58" s="51">
        <v>11003</v>
      </c>
      <c r="I58" s="45" t="s">
        <v>34</v>
      </c>
      <c r="J58" s="49">
        <f t="shared" ca="1" si="8"/>
        <v>266</v>
      </c>
      <c r="K58" s="49">
        <f t="shared" ca="1" si="9"/>
        <v>7002</v>
      </c>
      <c r="L58" s="49">
        <f ca="1">RANDBETWEEN(1000000000,9999999999)</f>
        <v>1558691163</v>
      </c>
      <c r="M58" s="49"/>
    </row>
    <row r="59" spans="1:17" s="38" customFormat="1" ht="40.799999999999997" x14ac:dyDescent="0.2">
      <c r="A59" s="53" t="s">
        <v>71</v>
      </c>
      <c r="B59" s="50" t="s">
        <v>103</v>
      </c>
      <c r="C59" s="48" t="s">
        <v>33</v>
      </c>
      <c r="D59" s="50" t="s">
        <v>32</v>
      </c>
      <c r="E59" s="48" t="s">
        <v>180</v>
      </c>
      <c r="F59" s="51" t="s">
        <v>308</v>
      </c>
      <c r="G59" s="51" t="s">
        <v>309</v>
      </c>
      <c r="H59" s="51">
        <v>11510</v>
      </c>
      <c r="I59" s="45" t="s">
        <v>34</v>
      </c>
      <c r="J59" s="49">
        <f t="shared" ca="1" si="8"/>
        <v>409</v>
      </c>
      <c r="K59" s="49">
        <f t="shared" ca="1" si="9"/>
        <v>8487</v>
      </c>
      <c r="L59" s="49">
        <f ca="1">RANDBETWEEN(1000000000,9999999999)</f>
        <v>7505580220</v>
      </c>
      <c r="M59" s="49"/>
    </row>
    <row r="60" spans="1:17" s="38" customFormat="1" ht="40.799999999999997" x14ac:dyDescent="0.2">
      <c r="A60" s="53" t="s">
        <v>72</v>
      </c>
      <c r="B60" s="50" t="s">
        <v>104</v>
      </c>
      <c r="C60" s="48" t="s">
        <v>33</v>
      </c>
      <c r="D60" s="50" t="s">
        <v>38</v>
      </c>
      <c r="E60" s="48" t="s">
        <v>180</v>
      </c>
      <c r="F60" s="51" t="s">
        <v>311</v>
      </c>
      <c r="G60" s="51" t="s">
        <v>312</v>
      </c>
      <c r="H60" s="51">
        <v>12180</v>
      </c>
      <c r="I60" s="45" t="s">
        <v>34</v>
      </c>
      <c r="J60" s="49">
        <f t="shared" ca="1" si="8"/>
        <v>562</v>
      </c>
      <c r="K60" s="49">
        <f t="shared" ca="1" si="9"/>
        <v>5934</v>
      </c>
      <c r="L60" s="49">
        <f ca="1">RANDBETWEEN(7800000000,7899999999)</f>
        <v>7822417738</v>
      </c>
      <c r="M60" s="49"/>
    </row>
    <row r="61" spans="1:17" s="38" customFormat="1" ht="10.199999999999999" x14ac:dyDescent="0.2">
      <c r="A61" s="53" t="s">
        <v>73</v>
      </c>
      <c r="B61" s="50" t="s">
        <v>28</v>
      </c>
      <c r="C61" s="48" t="s">
        <v>33</v>
      </c>
      <c r="D61" s="50" t="s">
        <v>28</v>
      </c>
      <c r="E61" s="48" t="s">
        <v>180</v>
      </c>
      <c r="F61" s="51" t="s">
        <v>313</v>
      </c>
      <c r="G61" s="51" t="s">
        <v>314</v>
      </c>
      <c r="H61" s="51">
        <v>10512</v>
      </c>
      <c r="I61" s="45" t="s">
        <v>34</v>
      </c>
      <c r="J61" s="49">
        <f t="shared" ca="1" si="8"/>
        <v>559</v>
      </c>
      <c r="K61" s="49">
        <f t="shared" ca="1" si="9"/>
        <v>6431</v>
      </c>
      <c r="L61" s="49">
        <f ca="1">RANDBETWEEN(780000000066666,789955555999999)</f>
        <v>788789753899926</v>
      </c>
      <c r="M61" s="49"/>
    </row>
    <row r="62" spans="1:17" s="38" customFormat="1" ht="10.199999999999999" x14ac:dyDescent="0.2">
      <c r="A62" s="53" t="s">
        <v>74</v>
      </c>
      <c r="B62" s="48" t="s">
        <v>105</v>
      </c>
      <c r="C62" s="48" t="s">
        <v>33</v>
      </c>
      <c r="D62" s="48" t="s">
        <v>29</v>
      </c>
      <c r="E62" s="48" t="s">
        <v>180</v>
      </c>
      <c r="F62" s="51" t="s">
        <v>315</v>
      </c>
      <c r="G62" s="51" t="s">
        <v>316</v>
      </c>
      <c r="H62" s="51">
        <v>10924</v>
      </c>
      <c r="I62" s="45" t="s">
        <v>34</v>
      </c>
      <c r="J62" s="49">
        <f t="shared" ca="1" si="8"/>
        <v>382</v>
      </c>
      <c r="K62" s="49">
        <f t="shared" ca="1" si="9"/>
        <v>8234</v>
      </c>
      <c r="L62" s="49">
        <f ca="1">RANDBETWEEN(7800000000,7899999999)</f>
        <v>7870422119</v>
      </c>
      <c r="M62" s="49"/>
    </row>
    <row r="63" spans="1:17" s="37" customFormat="1" ht="10.199999999999999" x14ac:dyDescent="0.2">
      <c r="A63" s="53" t="s">
        <v>63</v>
      </c>
      <c r="B63" s="52" t="s">
        <v>52</v>
      </c>
      <c r="C63" s="51" t="s">
        <v>88</v>
      </c>
      <c r="D63" s="52" t="s">
        <v>52</v>
      </c>
      <c r="E63" s="52" t="s">
        <v>180</v>
      </c>
      <c r="F63" s="51" t="s">
        <v>356</v>
      </c>
      <c r="G63" s="51" t="s">
        <v>171</v>
      </c>
      <c r="H63" s="51">
        <v>20007</v>
      </c>
      <c r="I63" s="53" t="s">
        <v>45</v>
      </c>
      <c r="J63" s="54">
        <f t="shared" ca="1" si="8"/>
        <v>706</v>
      </c>
      <c r="K63" s="54">
        <f t="shared" ca="1" si="9"/>
        <v>4149</v>
      </c>
      <c r="L63" s="61" t="str">
        <f ca="1">CONCATENATE("05",RANDBETWEEN(11111111111111100000,99999999999999900000),"")</f>
        <v>0511669787982544500000</v>
      </c>
      <c r="M63" s="52"/>
    </row>
    <row r="64" spans="1:17" s="37" customFormat="1" ht="10.199999999999999" x14ac:dyDescent="0.2">
      <c r="A64" s="53" t="s">
        <v>66</v>
      </c>
      <c r="B64" s="53" t="s">
        <v>323</v>
      </c>
      <c r="C64" s="52" t="s">
        <v>8</v>
      </c>
      <c r="D64" s="52" t="s">
        <v>323</v>
      </c>
      <c r="E64" s="48" t="s">
        <v>180</v>
      </c>
      <c r="F64" s="51" t="s">
        <v>324</v>
      </c>
      <c r="G64" s="51" t="s">
        <v>325</v>
      </c>
      <c r="H64" s="47" t="s">
        <v>326</v>
      </c>
      <c r="I64" s="53" t="s">
        <v>330</v>
      </c>
      <c r="J64" s="49">
        <f t="shared" ca="1" si="8"/>
        <v>802</v>
      </c>
      <c r="K64" s="49">
        <f t="shared" ca="1" si="9"/>
        <v>7853</v>
      </c>
      <c r="L64" s="61" t="str">
        <f ca="1">CONCATENATE("11",RANDBETWEEN(111111111111100000,999999999999900000),"")</f>
        <v>11455992774413744000</v>
      </c>
      <c r="M64" s="52"/>
    </row>
    <row r="65" spans="1:13" s="37" customFormat="1" ht="10.199999999999999" x14ac:dyDescent="0.2">
      <c r="A65" s="53"/>
      <c r="B65" s="53"/>
      <c r="C65" s="52"/>
      <c r="D65" s="52"/>
      <c r="E65" s="48"/>
      <c r="F65" s="51"/>
      <c r="G65" s="51"/>
      <c r="H65" s="51"/>
      <c r="I65" s="53"/>
      <c r="J65" s="49"/>
      <c r="K65" s="49"/>
      <c r="L65" s="49"/>
      <c r="M65" s="52"/>
    </row>
    <row r="66" spans="1:13" s="37" customFormat="1" ht="10.199999999999999" x14ac:dyDescent="0.2">
      <c r="A66" s="53" t="s">
        <v>407</v>
      </c>
      <c r="B66" s="53" t="s">
        <v>406</v>
      </c>
      <c r="C66" s="52" t="s">
        <v>60</v>
      </c>
      <c r="D66" s="52" t="s">
        <v>242</v>
      </c>
      <c r="E66" s="48" t="s">
        <v>180</v>
      </c>
      <c r="F66" s="51" t="s">
        <v>324</v>
      </c>
      <c r="G66" s="51" t="s">
        <v>325</v>
      </c>
      <c r="H66" s="47" t="s">
        <v>326</v>
      </c>
      <c r="I66" s="53" t="s">
        <v>330</v>
      </c>
      <c r="J66" s="49">
        <f ca="1">RANDBETWEEN(200,999)</f>
        <v>909</v>
      </c>
      <c r="K66" s="49">
        <f ca="1">RANDBETWEEN(1000,9999)</f>
        <v>1551</v>
      </c>
      <c r="L66" s="61" t="str">
        <f ca="1">CONCATENATE("11",RANDBETWEEN(111111111111100000,999999999999900000),"")</f>
        <v>11908660678013112000</v>
      </c>
      <c r="M66" s="5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3"/>
  <sheetViews>
    <sheetView zoomScale="85" zoomScaleNormal="85" workbookViewId="0">
      <pane xSplit="8" ySplit="14" topLeftCell="I15" activePane="bottomRight" state="frozen"/>
      <selection pane="topRight" activeCell="I1" sqref="I1"/>
      <selection pane="bottomLeft" activeCell="A15" sqref="A15"/>
      <selection pane="bottomRight" activeCell="G2" sqref="G2"/>
    </sheetView>
  </sheetViews>
  <sheetFormatPr defaultColWidth="9.109375" defaultRowHeight="14.4" x14ac:dyDescent="0.3"/>
  <cols>
    <col min="1" max="1" width="11.21875" style="37" customWidth="1"/>
    <col min="2" max="2" width="14" style="37" customWidth="1"/>
    <col min="3" max="4" width="12.5546875" style="37" bestFit="1" customWidth="1"/>
    <col min="5" max="5" width="8.33203125" style="1" bestFit="1" customWidth="1"/>
    <col min="6" max="6" width="27.109375" style="1" bestFit="1" customWidth="1"/>
    <col min="7" max="7" width="11.33203125" style="1" bestFit="1" customWidth="1"/>
    <col min="8" max="8" width="26" style="1" bestFit="1" customWidth="1"/>
    <col min="12" max="12" width="33.77734375" style="1" customWidth="1"/>
    <col min="13" max="13" width="23.5546875" style="8" customWidth="1"/>
    <col min="14" max="14" width="16.5546875" style="7" customWidth="1"/>
    <col min="15" max="15" width="18.44140625" style="7" customWidth="1"/>
    <col min="16" max="20" width="21.21875" style="37" customWidth="1"/>
    <col min="21" max="21" width="15.44140625" style="1" bestFit="1" customWidth="1"/>
    <col min="22" max="22" width="9.77734375" style="1" bestFit="1" customWidth="1"/>
    <col min="23" max="23" width="5.33203125" style="39" customWidth="1"/>
    <col min="24" max="24" width="8.109375" style="1" bestFit="1" customWidth="1"/>
    <col min="25" max="25" width="4.77734375" style="1" bestFit="1" customWidth="1"/>
    <col min="26" max="26" width="4.44140625" style="1" bestFit="1" customWidth="1"/>
    <col min="27" max="27" width="20.109375" style="1" customWidth="1"/>
    <col min="28" max="29" width="20.109375" style="37" customWidth="1"/>
    <col min="30" max="30" width="12.44140625" style="1" bestFit="1" customWidth="1"/>
    <col min="31" max="31" width="14.6640625" style="1" customWidth="1"/>
    <col min="32" max="32" width="15" style="1" customWidth="1"/>
    <col min="33" max="33" width="13.88671875" customWidth="1"/>
    <col min="34" max="34" width="5.44140625" style="1" bestFit="1" customWidth="1"/>
    <col min="35" max="16384" width="9.109375" style="1"/>
  </cols>
  <sheetData>
    <row r="1" spans="1:33" s="114" customFormat="1" ht="10.199999999999999" x14ac:dyDescent="0.2">
      <c r="A1" s="114" t="s">
        <v>455</v>
      </c>
      <c r="B1" s="114" t="s">
        <v>504</v>
      </c>
      <c r="C1" s="114" t="s">
        <v>523</v>
      </c>
      <c r="D1" s="114" t="s">
        <v>524</v>
      </c>
      <c r="E1" s="114" t="s">
        <v>0</v>
      </c>
      <c r="F1" s="114" t="s">
        <v>1</v>
      </c>
      <c r="G1" s="114" t="s">
        <v>9</v>
      </c>
      <c r="H1" s="114" t="s">
        <v>450</v>
      </c>
      <c r="I1" s="114" t="s">
        <v>507</v>
      </c>
      <c r="J1" s="114" t="s">
        <v>525</v>
      </c>
      <c r="K1" s="114" t="s">
        <v>509</v>
      </c>
      <c r="L1" s="114" t="s">
        <v>512</v>
      </c>
      <c r="M1" s="114" t="s">
        <v>513</v>
      </c>
      <c r="N1" s="115" t="s">
        <v>488</v>
      </c>
      <c r="O1" s="115" t="s">
        <v>489</v>
      </c>
      <c r="P1" s="114" t="s">
        <v>451</v>
      </c>
      <c r="Q1" s="114" t="s">
        <v>539</v>
      </c>
      <c r="R1" s="114" t="s">
        <v>540</v>
      </c>
      <c r="S1" s="115" t="s">
        <v>486</v>
      </c>
      <c r="T1" s="115" t="s">
        <v>487</v>
      </c>
      <c r="U1" s="114" t="s">
        <v>435</v>
      </c>
      <c r="V1" s="114" t="s">
        <v>4</v>
      </c>
      <c r="W1" s="115" t="s">
        <v>5</v>
      </c>
      <c r="X1" s="114" t="s">
        <v>6</v>
      </c>
      <c r="Y1" s="114" t="s">
        <v>18</v>
      </c>
      <c r="Z1" s="114" t="s">
        <v>19</v>
      </c>
      <c r="AA1" s="114" t="s">
        <v>537</v>
      </c>
      <c r="AB1" s="114" t="s">
        <v>453</v>
      </c>
      <c r="AC1" s="114" t="s">
        <v>454</v>
      </c>
      <c r="AD1" s="114" t="s">
        <v>2</v>
      </c>
      <c r="AE1" s="114" t="s">
        <v>431</v>
      </c>
      <c r="AF1" s="114" t="s">
        <v>432</v>
      </c>
      <c r="AG1" s="114" t="s">
        <v>520</v>
      </c>
    </row>
    <row r="2" spans="1:33" s="60" customFormat="1" ht="10.199999999999999" x14ac:dyDescent="0.2">
      <c r="A2" s="97" t="s">
        <v>478</v>
      </c>
      <c r="B2" s="97" t="s">
        <v>506</v>
      </c>
      <c r="C2" s="97" t="s">
        <v>521</v>
      </c>
      <c r="D2" s="97"/>
      <c r="E2" s="98" t="s">
        <v>456</v>
      </c>
      <c r="F2" s="93" t="str">
        <f>H2</f>
        <v>ComEd</v>
      </c>
      <c r="G2" s="94" t="s">
        <v>47</v>
      </c>
      <c r="H2" s="93" t="s">
        <v>46</v>
      </c>
      <c r="I2" s="93" t="s">
        <v>508</v>
      </c>
      <c r="J2" s="93"/>
      <c r="K2" s="93" t="s">
        <v>510</v>
      </c>
      <c r="L2" s="99" t="s">
        <v>434</v>
      </c>
      <c r="M2" s="93" t="s">
        <v>200</v>
      </c>
      <c r="N2" s="98" t="s">
        <v>182</v>
      </c>
      <c r="O2" s="98" t="s">
        <v>181</v>
      </c>
      <c r="P2" s="100"/>
      <c r="Q2" s="100"/>
      <c r="R2" s="100"/>
      <c r="S2" s="100"/>
      <c r="T2" s="100"/>
      <c r="U2" s="94" t="s">
        <v>358</v>
      </c>
      <c r="V2" s="94" t="s">
        <v>217</v>
      </c>
      <c r="W2" s="98">
        <v>60002</v>
      </c>
      <c r="X2" s="98" t="s">
        <v>49</v>
      </c>
      <c r="Y2" s="101">
        <v>808</v>
      </c>
      <c r="Z2" s="101">
        <v>6053</v>
      </c>
      <c r="AA2" s="102">
        <f ca="1">RANDBETWEEN(7800000000,7899999999)</f>
        <v>7829166281</v>
      </c>
      <c r="AB2" s="103"/>
      <c r="AC2" s="103"/>
      <c r="AD2" s="104">
        <v>54704249536</v>
      </c>
      <c r="AE2" s="94" t="s">
        <v>109</v>
      </c>
      <c r="AF2" s="94" t="s">
        <v>48</v>
      </c>
      <c r="AG2" s="100"/>
    </row>
    <row r="3" spans="1:33" s="68" customFormat="1" ht="10.199999999999999" x14ac:dyDescent="0.2">
      <c r="A3" s="97" t="s">
        <v>478</v>
      </c>
      <c r="B3" s="97" t="s">
        <v>506</v>
      </c>
      <c r="C3" s="97" t="s">
        <v>521</v>
      </c>
      <c r="D3" s="97"/>
      <c r="E3" s="98" t="s">
        <v>457</v>
      </c>
      <c r="F3" s="93" t="str">
        <f t="shared" ref="F3:F66" si="0">H3</f>
        <v>BGE</v>
      </c>
      <c r="G3" s="94" t="s">
        <v>53</v>
      </c>
      <c r="H3" s="93" t="s">
        <v>50</v>
      </c>
      <c r="I3" s="93" t="s">
        <v>508</v>
      </c>
      <c r="J3" s="93"/>
      <c r="K3" s="93" t="s">
        <v>510</v>
      </c>
      <c r="L3" s="99" t="s">
        <v>434</v>
      </c>
      <c r="M3" s="93" t="s">
        <v>192</v>
      </c>
      <c r="N3" s="98" t="s">
        <v>423</v>
      </c>
      <c r="O3" s="98" t="s">
        <v>424</v>
      </c>
      <c r="P3" s="93"/>
      <c r="Q3" s="93"/>
      <c r="R3" s="93"/>
      <c r="S3" s="93"/>
      <c r="T3" s="93"/>
      <c r="U3" s="94" t="s">
        <v>359</v>
      </c>
      <c r="V3" s="94" t="s">
        <v>110</v>
      </c>
      <c r="W3" s="98">
        <v>20603</v>
      </c>
      <c r="X3" s="98" t="s">
        <v>54</v>
      </c>
      <c r="Y3" s="101">
        <v>810</v>
      </c>
      <c r="Z3" s="101">
        <v>4053</v>
      </c>
      <c r="AA3" s="102">
        <f ca="1">RANDBETWEEN(2000000000,5999999999)</f>
        <v>4531802727</v>
      </c>
      <c r="AB3" s="103"/>
      <c r="AC3" s="103"/>
      <c r="AD3" s="104">
        <v>54680356088</v>
      </c>
      <c r="AE3" s="104" t="s">
        <v>110</v>
      </c>
      <c r="AF3" s="104" t="s">
        <v>163</v>
      </c>
      <c r="AG3" s="93"/>
    </row>
    <row r="4" spans="1:33" s="68" customFormat="1" ht="10.199999999999999" x14ac:dyDescent="0.2">
      <c r="A4" s="97" t="s">
        <v>478</v>
      </c>
      <c r="B4" s="97" t="s">
        <v>506</v>
      </c>
      <c r="C4" s="97" t="s">
        <v>521</v>
      </c>
      <c r="D4" s="97"/>
      <c r="E4" s="98" t="s">
        <v>458</v>
      </c>
      <c r="F4" s="93" t="str">
        <f t="shared" si="0"/>
        <v>Delmarva Power</v>
      </c>
      <c r="G4" s="94" t="s">
        <v>53</v>
      </c>
      <c r="H4" s="93" t="s">
        <v>51</v>
      </c>
      <c r="I4" s="93" t="s">
        <v>508</v>
      </c>
      <c r="J4" s="93"/>
      <c r="K4" s="93" t="s">
        <v>510</v>
      </c>
      <c r="L4" s="99" t="s">
        <v>434</v>
      </c>
      <c r="M4" s="93" t="s">
        <v>192</v>
      </c>
      <c r="N4" s="98" t="s">
        <v>423</v>
      </c>
      <c r="O4" s="98" t="s">
        <v>424</v>
      </c>
      <c r="P4" s="93"/>
      <c r="Q4" s="93"/>
      <c r="R4" s="93"/>
      <c r="S4" s="93"/>
      <c r="T4" s="93"/>
      <c r="U4" s="94" t="s">
        <v>361</v>
      </c>
      <c r="V4" s="94" t="s">
        <v>246</v>
      </c>
      <c r="W4" s="98">
        <v>20850</v>
      </c>
      <c r="X4" s="98" t="s">
        <v>54</v>
      </c>
      <c r="Y4" s="101">
        <v>391</v>
      </c>
      <c r="Z4" s="101">
        <v>3180</v>
      </c>
      <c r="AA4" s="98" t="str">
        <f ca="1">CONCATENATE("05",RANDBETWEEN(11111111111111100000,99999999999999900000),"")</f>
        <v>0547828599208201200000</v>
      </c>
      <c r="AB4" s="98"/>
      <c r="AC4" s="98"/>
      <c r="AD4" s="104">
        <v>54370190181</v>
      </c>
      <c r="AE4" s="104" t="s">
        <v>111</v>
      </c>
      <c r="AF4" s="104" t="s">
        <v>163</v>
      </c>
      <c r="AG4" s="93"/>
    </row>
    <row r="5" spans="1:33" s="40" customFormat="1" ht="10.199999999999999" x14ac:dyDescent="0.2">
      <c r="A5" s="97" t="s">
        <v>478</v>
      </c>
      <c r="B5" s="97" t="s">
        <v>506</v>
      </c>
      <c r="C5" s="97" t="s">
        <v>521</v>
      </c>
      <c r="D5" s="97"/>
      <c r="E5" s="98" t="s">
        <v>459</v>
      </c>
      <c r="F5" s="93" t="str">
        <f t="shared" si="0"/>
        <v>Pepco</v>
      </c>
      <c r="G5" s="94" t="s">
        <v>53</v>
      </c>
      <c r="H5" s="93" t="s">
        <v>52</v>
      </c>
      <c r="I5" s="93" t="s">
        <v>508</v>
      </c>
      <c r="J5" s="93"/>
      <c r="K5" s="93" t="s">
        <v>510</v>
      </c>
      <c r="L5" s="99" t="s">
        <v>434</v>
      </c>
      <c r="M5" s="93" t="s">
        <v>192</v>
      </c>
      <c r="N5" s="98" t="s">
        <v>423</v>
      </c>
      <c r="O5" s="98" t="s">
        <v>424</v>
      </c>
      <c r="P5" s="94"/>
      <c r="Q5" s="94"/>
      <c r="R5" s="94"/>
      <c r="S5" s="94"/>
      <c r="T5" s="94"/>
      <c r="U5" s="98" t="s">
        <v>360</v>
      </c>
      <c r="V5" s="98" t="s">
        <v>249</v>
      </c>
      <c r="W5" s="98">
        <v>20722</v>
      </c>
      <c r="X5" s="98" t="s">
        <v>54</v>
      </c>
      <c r="Y5" s="101">
        <v>949</v>
      </c>
      <c r="Z5" s="101">
        <v>6252</v>
      </c>
      <c r="AA5" s="93" t="str">
        <f ca="1">CONCATENATE("05",RANDBETWEEN(11111111111111100000,99999999999999900000),"")</f>
        <v>0571267497179511500000</v>
      </c>
      <c r="AB5" s="98"/>
      <c r="AC5" s="98"/>
      <c r="AD5" s="104">
        <v>54438205173</v>
      </c>
      <c r="AE5" s="98" t="s">
        <v>112</v>
      </c>
      <c r="AF5" s="98" t="s">
        <v>163</v>
      </c>
      <c r="AG5" s="94"/>
    </row>
    <row r="6" spans="1:33" s="68" customFormat="1" ht="10.199999999999999" x14ac:dyDescent="0.2">
      <c r="A6" s="97" t="s">
        <v>478</v>
      </c>
      <c r="B6" s="97" t="s">
        <v>506</v>
      </c>
      <c r="C6" s="97" t="s">
        <v>521</v>
      </c>
      <c r="D6" s="97"/>
      <c r="E6" s="98" t="s">
        <v>460</v>
      </c>
      <c r="F6" s="93" t="str">
        <f t="shared" si="0"/>
        <v>Eversource Energy (Western Massachusetts)</v>
      </c>
      <c r="G6" s="94" t="s">
        <v>42</v>
      </c>
      <c r="H6" s="97" t="s">
        <v>514</v>
      </c>
      <c r="I6" s="93" t="s">
        <v>508</v>
      </c>
      <c r="J6" s="93"/>
      <c r="K6" s="93" t="s">
        <v>510</v>
      </c>
      <c r="L6" s="99" t="s">
        <v>434</v>
      </c>
      <c r="M6" s="93" t="s">
        <v>516</v>
      </c>
      <c r="N6" s="98" t="s">
        <v>515</v>
      </c>
      <c r="O6" s="98" t="s">
        <v>424</v>
      </c>
      <c r="P6" s="93"/>
      <c r="Q6" s="93"/>
      <c r="R6" s="93"/>
      <c r="S6" s="93"/>
      <c r="T6" s="93"/>
      <c r="U6" s="94" t="s">
        <v>362</v>
      </c>
      <c r="V6" s="94" t="s">
        <v>114</v>
      </c>
      <c r="W6" s="98" t="s">
        <v>115</v>
      </c>
      <c r="X6" s="98" t="s">
        <v>45</v>
      </c>
      <c r="Y6" s="101">
        <v>390</v>
      </c>
      <c r="Z6" s="101">
        <v>9710</v>
      </c>
      <c r="AA6" s="104">
        <f ca="1">RANDBETWEEN(10000000000,99999999999)</f>
        <v>49243108348</v>
      </c>
      <c r="AB6" s="103"/>
      <c r="AC6" s="103"/>
      <c r="AD6" s="104">
        <v>54192688920</v>
      </c>
      <c r="AE6" s="93" t="s">
        <v>114</v>
      </c>
      <c r="AF6" s="93" t="s">
        <v>43</v>
      </c>
      <c r="AG6" s="93"/>
    </row>
    <row r="7" spans="1:33" s="68" customFormat="1" ht="10.199999999999999" x14ac:dyDescent="0.2">
      <c r="A7" s="97" t="s">
        <v>478</v>
      </c>
      <c r="B7" s="97" t="s">
        <v>506</v>
      </c>
      <c r="C7" s="97" t="s">
        <v>521</v>
      </c>
      <c r="D7" s="97"/>
      <c r="E7" s="98" t="s">
        <v>461</v>
      </c>
      <c r="F7" s="93" t="str">
        <f t="shared" si="0"/>
        <v>Eversource Energy (Eastern Massachusetts)</v>
      </c>
      <c r="G7" s="94" t="s">
        <v>42</v>
      </c>
      <c r="H7" s="97" t="s">
        <v>517</v>
      </c>
      <c r="I7" s="93" t="s">
        <v>508</v>
      </c>
      <c r="J7" s="93"/>
      <c r="K7" s="93" t="s">
        <v>510</v>
      </c>
      <c r="L7" s="99" t="s">
        <v>434</v>
      </c>
      <c r="M7" s="93" t="s">
        <v>516</v>
      </c>
      <c r="N7" s="98" t="s">
        <v>515</v>
      </c>
      <c r="O7" s="98" t="s">
        <v>424</v>
      </c>
      <c r="P7" s="93"/>
      <c r="Q7" s="93"/>
      <c r="R7" s="93"/>
      <c r="S7" s="93"/>
      <c r="T7" s="93"/>
      <c r="U7" s="94" t="s">
        <v>364</v>
      </c>
      <c r="V7" s="94" t="s">
        <v>256</v>
      </c>
      <c r="W7" s="98" t="s">
        <v>257</v>
      </c>
      <c r="X7" s="98" t="s">
        <v>45</v>
      </c>
      <c r="Y7" s="101">
        <v>503</v>
      </c>
      <c r="Z7" s="101">
        <v>9874</v>
      </c>
      <c r="AA7" s="104">
        <f ca="1">RANDBETWEEN(10000000000,99999999999)</f>
        <v>11393630165</v>
      </c>
      <c r="AB7" s="98"/>
      <c r="AC7" s="98"/>
      <c r="AD7" s="104">
        <v>54425880452</v>
      </c>
      <c r="AE7" s="93" t="s">
        <v>114</v>
      </c>
      <c r="AF7" s="93" t="s">
        <v>43</v>
      </c>
      <c r="AG7" s="93"/>
    </row>
    <row r="8" spans="1:33" s="41" customFormat="1" ht="10.199999999999999" x14ac:dyDescent="0.2">
      <c r="A8" s="97" t="s">
        <v>478</v>
      </c>
      <c r="B8" s="97" t="s">
        <v>506</v>
      </c>
      <c r="C8" s="97" t="s">
        <v>521</v>
      </c>
      <c r="D8" s="97"/>
      <c r="E8" s="98" t="s">
        <v>462</v>
      </c>
      <c r="F8" s="93" t="str">
        <f t="shared" si="0"/>
        <v>National Grid</v>
      </c>
      <c r="G8" s="93" t="s">
        <v>42</v>
      </c>
      <c r="H8" s="93" t="s">
        <v>41</v>
      </c>
      <c r="I8" s="93" t="s">
        <v>508</v>
      </c>
      <c r="J8" s="93"/>
      <c r="K8" s="93" t="s">
        <v>510</v>
      </c>
      <c r="L8" s="99" t="s">
        <v>434</v>
      </c>
      <c r="M8" s="93" t="s">
        <v>516</v>
      </c>
      <c r="N8" s="98" t="s">
        <v>515</v>
      </c>
      <c r="O8" s="98" t="s">
        <v>424</v>
      </c>
      <c r="P8" s="93"/>
      <c r="Q8" s="93"/>
      <c r="R8" s="93"/>
      <c r="S8" s="93"/>
      <c r="T8" s="93"/>
      <c r="U8" s="93" t="s">
        <v>367</v>
      </c>
      <c r="V8" s="93" t="s">
        <v>259</v>
      </c>
      <c r="W8" s="98" t="s">
        <v>260</v>
      </c>
      <c r="X8" s="93" t="s">
        <v>45</v>
      </c>
      <c r="Y8" s="93">
        <v>724</v>
      </c>
      <c r="Z8" s="93">
        <v>8734</v>
      </c>
      <c r="AA8" s="104">
        <f ca="1">RANDBETWEEN(10000000000,99999999999)</f>
        <v>77860673552</v>
      </c>
      <c r="AB8" s="98"/>
      <c r="AC8" s="98"/>
      <c r="AD8" s="93">
        <v>54517467619</v>
      </c>
      <c r="AE8" s="93" t="s">
        <v>114</v>
      </c>
      <c r="AF8" s="93" t="s">
        <v>43</v>
      </c>
      <c r="AG8" s="93"/>
    </row>
    <row r="9" spans="1:33" s="41" customFormat="1" ht="10.199999999999999" x14ac:dyDescent="0.2">
      <c r="A9" s="97" t="s">
        <v>478</v>
      </c>
      <c r="B9" s="97" t="s">
        <v>506</v>
      </c>
      <c r="C9" s="97" t="s">
        <v>521</v>
      </c>
      <c r="D9" s="97"/>
      <c r="E9" s="98" t="s">
        <v>463</v>
      </c>
      <c r="F9" s="93" t="str">
        <f t="shared" si="0"/>
        <v>Eversource Energy (Western Massachusetts)</v>
      </c>
      <c r="G9" s="93" t="s">
        <v>42</v>
      </c>
      <c r="H9" s="97" t="s">
        <v>514</v>
      </c>
      <c r="I9" s="93" t="s">
        <v>518</v>
      </c>
      <c r="J9" s="93"/>
      <c r="K9" s="93" t="s">
        <v>510</v>
      </c>
      <c r="L9" s="99" t="s">
        <v>434</v>
      </c>
      <c r="M9" s="93" t="s">
        <v>516</v>
      </c>
      <c r="N9" s="98" t="s">
        <v>515</v>
      </c>
      <c r="O9" s="98" t="s">
        <v>424</v>
      </c>
      <c r="P9" s="93"/>
      <c r="Q9" s="93"/>
      <c r="R9" s="93"/>
      <c r="S9" s="93"/>
      <c r="T9" s="93"/>
      <c r="U9" s="93" t="s">
        <v>370</v>
      </c>
      <c r="V9" s="93" t="s">
        <v>116</v>
      </c>
      <c r="W9" s="98" t="s">
        <v>44</v>
      </c>
      <c r="X9" s="93" t="s">
        <v>45</v>
      </c>
      <c r="Y9" s="93">
        <v>347</v>
      </c>
      <c r="Z9" s="93">
        <v>7315</v>
      </c>
      <c r="AA9" s="104">
        <f ca="1">RANDBETWEEN(100000000,999999999)</f>
        <v>456028836</v>
      </c>
      <c r="AB9" s="98"/>
      <c r="AC9" s="98"/>
      <c r="AD9" s="93">
        <v>54639269300</v>
      </c>
      <c r="AE9" s="93" t="s">
        <v>116</v>
      </c>
      <c r="AF9" s="93" t="s">
        <v>43</v>
      </c>
      <c r="AG9" s="93" t="s">
        <v>519</v>
      </c>
    </row>
    <row r="10" spans="1:33" s="41" customFormat="1" ht="10.199999999999999" x14ac:dyDescent="0.2">
      <c r="A10" s="97" t="s">
        <v>478</v>
      </c>
      <c r="B10" s="97" t="s">
        <v>506</v>
      </c>
      <c r="C10" s="97" t="s">
        <v>521</v>
      </c>
      <c r="D10" s="97"/>
      <c r="E10" s="98" t="s">
        <v>464</v>
      </c>
      <c r="F10" s="93" t="str">
        <f t="shared" si="0"/>
        <v>National Grid</v>
      </c>
      <c r="G10" s="93" t="s">
        <v>42</v>
      </c>
      <c r="H10" s="93" t="s">
        <v>41</v>
      </c>
      <c r="I10" s="93" t="s">
        <v>518</v>
      </c>
      <c r="J10" s="93"/>
      <c r="K10" s="93" t="s">
        <v>510</v>
      </c>
      <c r="L10" s="99" t="s">
        <v>434</v>
      </c>
      <c r="M10" s="93" t="s">
        <v>516</v>
      </c>
      <c r="N10" s="98" t="s">
        <v>515</v>
      </c>
      <c r="O10" s="98" t="s">
        <v>424</v>
      </c>
      <c r="P10" s="93"/>
      <c r="Q10" s="93"/>
      <c r="R10" s="93"/>
      <c r="S10" s="93"/>
      <c r="T10" s="93"/>
      <c r="U10" s="93" t="s">
        <v>371</v>
      </c>
      <c r="V10" s="93" t="s">
        <v>117</v>
      </c>
      <c r="W10" s="98" t="s">
        <v>118</v>
      </c>
      <c r="X10" s="93" t="s">
        <v>45</v>
      </c>
      <c r="Y10" s="93">
        <v>555</v>
      </c>
      <c r="Z10" s="93">
        <v>1793</v>
      </c>
      <c r="AA10" s="104">
        <f ca="1">RANDBETWEEN(1000000000,9999999999)</f>
        <v>7353634060</v>
      </c>
      <c r="AB10" s="98"/>
      <c r="AC10" s="98"/>
      <c r="AD10" s="93">
        <v>54439099484</v>
      </c>
      <c r="AE10" s="93" t="s">
        <v>117</v>
      </c>
      <c r="AF10" s="93" t="s">
        <v>43</v>
      </c>
      <c r="AG10" s="93" t="s">
        <v>519</v>
      </c>
    </row>
    <row r="11" spans="1:33" s="41" customFormat="1" ht="10.199999999999999" x14ac:dyDescent="0.2">
      <c r="A11" s="97" t="s">
        <v>478</v>
      </c>
      <c r="B11" s="97" t="s">
        <v>506</v>
      </c>
      <c r="C11" s="97" t="s">
        <v>521</v>
      </c>
      <c r="D11" s="97"/>
      <c r="E11" s="98" t="s">
        <v>465</v>
      </c>
      <c r="F11" s="93" t="str">
        <f t="shared" si="0"/>
        <v>National Grid</v>
      </c>
      <c r="G11" s="93" t="s">
        <v>42</v>
      </c>
      <c r="H11" s="93" t="s">
        <v>41</v>
      </c>
      <c r="I11" s="93" t="s">
        <v>508</v>
      </c>
      <c r="J11" s="93"/>
      <c r="K11" s="93" t="s">
        <v>510</v>
      </c>
      <c r="L11" s="99" t="s">
        <v>434</v>
      </c>
      <c r="M11" s="93" t="s">
        <v>516</v>
      </c>
      <c r="N11" s="98" t="s">
        <v>182</v>
      </c>
      <c r="O11" s="98" t="s">
        <v>181</v>
      </c>
      <c r="P11" s="93"/>
      <c r="Q11" s="93"/>
      <c r="R11" s="93"/>
      <c r="S11" s="93"/>
      <c r="T11" s="93"/>
      <c r="U11" s="93" t="s">
        <v>372</v>
      </c>
      <c r="V11" s="93" t="s">
        <v>265</v>
      </c>
      <c r="W11" s="98" t="s">
        <v>118</v>
      </c>
      <c r="X11" s="93" t="s">
        <v>45</v>
      </c>
      <c r="Y11" s="93">
        <v>959</v>
      </c>
      <c r="Z11" s="93">
        <v>4134</v>
      </c>
      <c r="AA11" s="104">
        <f ca="1">RANDBETWEEN(1000000000,9999999999)</f>
        <v>7732103016</v>
      </c>
      <c r="AB11" s="98"/>
      <c r="AC11" s="98"/>
      <c r="AD11" s="93">
        <v>54109027558</v>
      </c>
      <c r="AE11" s="93" t="s">
        <v>117</v>
      </c>
      <c r="AF11" s="93" t="s">
        <v>43</v>
      </c>
      <c r="AG11" s="93"/>
    </row>
    <row r="12" spans="1:33" s="41" customFormat="1" ht="10.199999999999999" x14ac:dyDescent="0.2">
      <c r="A12" s="97" t="s">
        <v>478</v>
      </c>
      <c r="B12" s="97" t="s">
        <v>506</v>
      </c>
      <c r="C12" s="97" t="s">
        <v>521</v>
      </c>
      <c r="D12" s="97"/>
      <c r="E12" s="98" t="s">
        <v>466</v>
      </c>
      <c r="F12" s="93" t="str">
        <f t="shared" si="0"/>
        <v>Atlantic City Electric</v>
      </c>
      <c r="G12" s="93" t="s">
        <v>8</v>
      </c>
      <c r="H12" s="93" t="s">
        <v>7</v>
      </c>
      <c r="I12" s="93" t="s">
        <v>508</v>
      </c>
      <c r="J12" s="93"/>
      <c r="K12" s="93" t="s">
        <v>510</v>
      </c>
      <c r="L12" s="99" t="s">
        <v>434</v>
      </c>
      <c r="M12" s="93" t="s">
        <v>193</v>
      </c>
      <c r="N12" s="98" t="s">
        <v>423</v>
      </c>
      <c r="O12" s="98" t="s">
        <v>424</v>
      </c>
      <c r="P12" s="93"/>
      <c r="Q12" s="93"/>
      <c r="R12" s="93"/>
      <c r="S12" s="93"/>
      <c r="T12" s="93"/>
      <c r="U12" s="93" t="s">
        <v>376</v>
      </c>
      <c r="V12" s="93" t="s">
        <v>119</v>
      </c>
      <c r="W12" s="98" t="s">
        <v>97</v>
      </c>
      <c r="X12" s="93" t="s">
        <v>21</v>
      </c>
      <c r="Y12" s="93">
        <v>251</v>
      </c>
      <c r="Z12" s="93">
        <v>5938</v>
      </c>
      <c r="AA12" s="93" t="str">
        <f ca="1">CONCATENATE("05",RANDBETWEEN(11111111111111100000,99999999999999900000),"")</f>
        <v>0530006490844189200000</v>
      </c>
      <c r="AB12" s="98"/>
      <c r="AC12" s="98"/>
      <c r="AD12" s="93">
        <v>54918481729</v>
      </c>
      <c r="AE12" s="93" t="s">
        <v>119</v>
      </c>
      <c r="AF12" s="93" t="s">
        <v>20</v>
      </c>
      <c r="AG12" s="93"/>
    </row>
    <row r="13" spans="1:33" s="41" customFormat="1" ht="10.199999999999999" x14ac:dyDescent="0.2">
      <c r="A13" s="97" t="s">
        <v>478</v>
      </c>
      <c r="B13" s="97" t="s">
        <v>506</v>
      </c>
      <c r="C13" s="97" t="s">
        <v>521</v>
      </c>
      <c r="D13" s="97"/>
      <c r="E13" s="98" t="s">
        <v>467</v>
      </c>
      <c r="F13" s="93" t="str">
        <f t="shared" si="0"/>
        <v>Jersey Central Power &amp; Light (JCP&amp;L)</v>
      </c>
      <c r="G13" s="93" t="s">
        <v>8</v>
      </c>
      <c r="H13" s="93" t="s">
        <v>13</v>
      </c>
      <c r="I13" s="93" t="s">
        <v>508</v>
      </c>
      <c r="J13" s="93"/>
      <c r="K13" s="93" t="s">
        <v>510</v>
      </c>
      <c r="L13" s="99" t="s">
        <v>434</v>
      </c>
      <c r="M13" s="93" t="s">
        <v>193</v>
      </c>
      <c r="N13" s="98" t="s">
        <v>423</v>
      </c>
      <c r="O13" s="98" t="s">
        <v>424</v>
      </c>
      <c r="P13" s="93"/>
      <c r="Q13" s="93"/>
      <c r="R13" s="93"/>
      <c r="S13" s="93"/>
      <c r="T13" s="93"/>
      <c r="U13" s="93" t="s">
        <v>375</v>
      </c>
      <c r="V13" s="93" t="s">
        <v>120</v>
      </c>
      <c r="W13" s="98" t="s">
        <v>121</v>
      </c>
      <c r="X13" s="93" t="s">
        <v>21</v>
      </c>
      <c r="Y13" s="93">
        <v>209</v>
      </c>
      <c r="Z13" s="93">
        <v>2271</v>
      </c>
      <c r="AA13" s="93" t="str">
        <f ca="1">CONCATENATE("08",RANDBETWEEN(111111111111110000,999999999999990000),"")</f>
        <v>08717433541595815000</v>
      </c>
      <c r="AB13" s="98"/>
      <c r="AC13" s="98"/>
      <c r="AD13" s="93">
        <v>54279639996</v>
      </c>
      <c r="AE13" s="93" t="s">
        <v>120</v>
      </c>
      <c r="AF13" s="93" t="s">
        <v>20</v>
      </c>
      <c r="AG13" s="93"/>
    </row>
    <row r="14" spans="1:33" s="41" customFormat="1" ht="10.199999999999999" x14ac:dyDescent="0.2">
      <c r="A14" s="97" t="s">
        <v>478</v>
      </c>
      <c r="B14" s="97" t="s">
        <v>506</v>
      </c>
      <c r="C14" s="97" t="s">
        <v>521</v>
      </c>
      <c r="D14" s="97"/>
      <c r="E14" s="98" t="s">
        <v>468</v>
      </c>
      <c r="F14" s="93" t="str">
        <f t="shared" si="0"/>
        <v>PSE&amp;G</v>
      </c>
      <c r="G14" s="93" t="s">
        <v>8</v>
      </c>
      <c r="H14" s="93" t="s">
        <v>14</v>
      </c>
      <c r="I14" s="93" t="s">
        <v>508</v>
      </c>
      <c r="J14" s="93"/>
      <c r="K14" s="93" t="s">
        <v>510</v>
      </c>
      <c r="L14" s="99" t="s">
        <v>434</v>
      </c>
      <c r="M14" s="93" t="s">
        <v>193</v>
      </c>
      <c r="N14" s="98" t="s">
        <v>423</v>
      </c>
      <c r="O14" s="98" t="s">
        <v>424</v>
      </c>
      <c r="P14" s="93"/>
      <c r="Q14" s="93"/>
      <c r="R14" s="93"/>
      <c r="S14" s="93"/>
      <c r="T14" s="93"/>
      <c r="U14" s="93" t="s">
        <v>374</v>
      </c>
      <c r="V14" s="93" t="s">
        <v>272</v>
      </c>
      <c r="W14" s="98" t="s">
        <v>273</v>
      </c>
      <c r="X14" s="93" t="s">
        <v>21</v>
      </c>
      <c r="Y14" s="93">
        <v>846</v>
      </c>
      <c r="Z14" s="93">
        <v>6726</v>
      </c>
      <c r="AA14" s="93" t="str">
        <f ca="1">CONCATENATE("PE",RANDBETWEEN(111111111111110000,999999999999900000),"")</f>
        <v>PE824514688771729000</v>
      </c>
      <c r="AB14" s="98"/>
      <c r="AC14" s="98"/>
      <c r="AD14" s="93">
        <v>54773708434</v>
      </c>
      <c r="AE14" s="93" t="s">
        <v>122</v>
      </c>
      <c r="AF14" s="93" t="s">
        <v>20</v>
      </c>
      <c r="AG14" s="93"/>
    </row>
    <row r="15" spans="1:33" s="41" customFormat="1" ht="10.199999999999999" x14ac:dyDescent="0.2">
      <c r="A15" s="97" t="s">
        <v>478</v>
      </c>
      <c r="B15" s="97" t="s">
        <v>506</v>
      </c>
      <c r="C15" s="97" t="s">
        <v>521</v>
      </c>
      <c r="D15" s="97"/>
      <c r="E15" s="98" t="s">
        <v>469</v>
      </c>
      <c r="F15" s="93" t="str">
        <f t="shared" si="0"/>
        <v>Rockland Electric Company (O&amp;R)</v>
      </c>
      <c r="G15" s="93" t="s">
        <v>8</v>
      </c>
      <c r="H15" s="93" t="s">
        <v>15</v>
      </c>
      <c r="I15" s="93" t="s">
        <v>508</v>
      </c>
      <c r="J15" s="93"/>
      <c r="K15" s="93" t="s">
        <v>510</v>
      </c>
      <c r="L15" s="99" t="s">
        <v>434</v>
      </c>
      <c r="M15" s="93" t="s">
        <v>193</v>
      </c>
      <c r="N15" s="98" t="s">
        <v>423</v>
      </c>
      <c r="O15" s="98" t="s">
        <v>424</v>
      </c>
      <c r="P15" s="93"/>
      <c r="Q15" s="93"/>
      <c r="R15" s="93"/>
      <c r="S15" s="93"/>
      <c r="T15" s="93"/>
      <c r="U15" s="93" t="s">
        <v>373</v>
      </c>
      <c r="V15" s="93" t="s">
        <v>123</v>
      </c>
      <c r="W15" s="98" t="s">
        <v>124</v>
      </c>
      <c r="X15" s="93" t="s">
        <v>21</v>
      </c>
      <c r="Y15" s="93">
        <v>593</v>
      </c>
      <c r="Z15" s="93">
        <v>6050</v>
      </c>
      <c r="AA15" s="104">
        <f ca="1">RANDBETWEEN(7800000000,7899999999)</f>
        <v>7874111002</v>
      </c>
      <c r="AB15" s="98"/>
      <c r="AC15" s="98"/>
      <c r="AD15" s="93">
        <v>54593507322</v>
      </c>
      <c r="AE15" s="93" t="s">
        <v>123</v>
      </c>
      <c r="AF15" s="93" t="s">
        <v>20</v>
      </c>
      <c r="AG15" s="93"/>
    </row>
    <row r="16" spans="1:33" s="41" customFormat="1" ht="10.199999999999999" x14ac:dyDescent="0.2">
      <c r="A16" s="97" t="s">
        <v>478</v>
      </c>
      <c r="B16" s="97" t="s">
        <v>506</v>
      </c>
      <c r="C16" s="97" t="s">
        <v>521</v>
      </c>
      <c r="D16" s="97"/>
      <c r="E16" s="98" t="s">
        <v>470</v>
      </c>
      <c r="F16" s="93" t="str">
        <f t="shared" si="0"/>
        <v>Duke Energy Ohio</v>
      </c>
      <c r="G16" s="93" t="s">
        <v>39</v>
      </c>
      <c r="H16" s="93" t="s">
        <v>35</v>
      </c>
      <c r="I16" s="93" t="s">
        <v>508</v>
      </c>
      <c r="J16" s="93"/>
      <c r="K16" s="93" t="s">
        <v>510</v>
      </c>
      <c r="L16" s="99" t="s">
        <v>434</v>
      </c>
      <c r="M16" s="93" t="s">
        <v>191</v>
      </c>
      <c r="N16" s="98" t="s">
        <v>515</v>
      </c>
      <c r="O16" s="98" t="s">
        <v>212</v>
      </c>
      <c r="P16" s="93"/>
      <c r="Q16" s="93"/>
      <c r="R16" s="93"/>
      <c r="S16" s="93"/>
      <c r="T16" s="93"/>
      <c r="U16" s="93" t="s">
        <v>377</v>
      </c>
      <c r="V16" s="93" t="s">
        <v>378</v>
      </c>
      <c r="W16" s="98" t="s">
        <v>379</v>
      </c>
      <c r="X16" s="93" t="s">
        <v>40</v>
      </c>
      <c r="Y16" s="93">
        <v>397</v>
      </c>
      <c r="Z16" s="93">
        <v>2088</v>
      </c>
      <c r="AA16" s="101">
        <f ca="1">RANDBETWEEN(23456789123,23999999999)</f>
        <v>23897778001</v>
      </c>
      <c r="AB16" s="98"/>
      <c r="AC16" s="98"/>
      <c r="AD16" s="93">
        <v>54561479465</v>
      </c>
      <c r="AE16" s="93" t="s">
        <v>151</v>
      </c>
      <c r="AF16" s="93" t="s">
        <v>164</v>
      </c>
      <c r="AG16" s="93"/>
    </row>
    <row r="17" spans="1:33" s="41" customFormat="1" ht="10.199999999999999" x14ac:dyDescent="0.2">
      <c r="A17" s="97" t="s">
        <v>478</v>
      </c>
      <c r="B17" s="97" t="s">
        <v>506</v>
      </c>
      <c r="C17" s="97" t="s">
        <v>521</v>
      </c>
      <c r="D17" s="97"/>
      <c r="E17" s="98" t="s">
        <v>471</v>
      </c>
      <c r="F17" s="93" t="str">
        <f t="shared" si="0"/>
        <v>Duquesne Light Company</v>
      </c>
      <c r="G17" s="93" t="s">
        <v>60</v>
      </c>
      <c r="H17" s="93" t="s">
        <v>55</v>
      </c>
      <c r="I17" s="93" t="s">
        <v>508</v>
      </c>
      <c r="J17" s="93"/>
      <c r="K17" s="93" t="s">
        <v>510</v>
      </c>
      <c r="L17" s="99" t="s">
        <v>434</v>
      </c>
      <c r="M17" s="93" t="s">
        <v>183</v>
      </c>
      <c r="N17" s="98" t="s">
        <v>423</v>
      </c>
      <c r="O17" s="98" t="s">
        <v>424</v>
      </c>
      <c r="P17" s="93"/>
      <c r="Q17" s="93"/>
      <c r="R17" s="93"/>
      <c r="S17" s="93"/>
      <c r="T17" s="93"/>
      <c r="U17" s="93" t="s">
        <v>385</v>
      </c>
      <c r="V17" s="93" t="s">
        <v>155</v>
      </c>
      <c r="W17" s="98">
        <v>15001</v>
      </c>
      <c r="X17" s="93" t="s">
        <v>62</v>
      </c>
      <c r="Y17" s="93">
        <v>224</v>
      </c>
      <c r="Z17" s="93">
        <v>8770</v>
      </c>
      <c r="AA17" s="104">
        <f ca="1">RANDBETWEEN(2000000000000,5999999999999)</f>
        <v>3631685406673</v>
      </c>
      <c r="AB17" s="98"/>
      <c r="AC17" s="98"/>
      <c r="AD17" s="93">
        <v>54933048498</v>
      </c>
      <c r="AE17" s="93" t="s">
        <v>155</v>
      </c>
      <c r="AF17" s="93" t="s">
        <v>165</v>
      </c>
      <c r="AG17" s="93"/>
    </row>
    <row r="18" spans="1:33" s="41" customFormat="1" ht="10.199999999999999" x14ac:dyDescent="0.2">
      <c r="A18" s="97" t="s">
        <v>478</v>
      </c>
      <c r="B18" s="97" t="s">
        <v>506</v>
      </c>
      <c r="C18" s="97" t="s">
        <v>521</v>
      </c>
      <c r="D18" s="97"/>
      <c r="E18" s="98" t="s">
        <v>472</v>
      </c>
      <c r="F18" s="93" t="str">
        <f t="shared" si="0"/>
        <v>Met-Ed</v>
      </c>
      <c r="G18" s="93" t="s">
        <v>60</v>
      </c>
      <c r="H18" s="93" t="s">
        <v>56</v>
      </c>
      <c r="I18" s="93" t="s">
        <v>508</v>
      </c>
      <c r="J18" s="93"/>
      <c r="K18" s="93" t="s">
        <v>510</v>
      </c>
      <c r="L18" s="99" t="s">
        <v>434</v>
      </c>
      <c r="M18" s="93" t="s">
        <v>183</v>
      </c>
      <c r="N18" s="98" t="s">
        <v>423</v>
      </c>
      <c r="O18" s="98" t="s">
        <v>424</v>
      </c>
      <c r="P18" s="93"/>
      <c r="Q18" s="93"/>
      <c r="R18" s="93"/>
      <c r="S18" s="93"/>
      <c r="T18" s="93"/>
      <c r="U18" s="93" t="s">
        <v>384</v>
      </c>
      <c r="V18" s="93" t="s">
        <v>157</v>
      </c>
      <c r="W18" s="98">
        <v>15090</v>
      </c>
      <c r="X18" s="93" t="s">
        <v>62</v>
      </c>
      <c r="Y18" s="93">
        <v>561</v>
      </c>
      <c r="Z18" s="93">
        <v>2751</v>
      </c>
      <c r="AA18" s="93" t="str">
        <f ca="1">CONCATENATE("08",RANDBETWEEN(111111111111110000,999999999999990000),"")</f>
        <v>08732796894761188000</v>
      </c>
      <c r="AB18" s="98"/>
      <c r="AC18" s="98"/>
      <c r="AD18" s="93">
        <v>54260210074</v>
      </c>
      <c r="AE18" s="93" t="s">
        <v>157</v>
      </c>
      <c r="AF18" s="93" t="s">
        <v>165</v>
      </c>
      <c r="AG18" s="93"/>
    </row>
    <row r="19" spans="1:33" s="41" customFormat="1" ht="10.199999999999999" x14ac:dyDescent="0.2">
      <c r="A19" s="97" t="s">
        <v>478</v>
      </c>
      <c r="B19" s="97" t="s">
        <v>506</v>
      </c>
      <c r="C19" s="97" t="s">
        <v>521</v>
      </c>
      <c r="D19" s="97"/>
      <c r="E19" s="98" t="s">
        <v>473</v>
      </c>
      <c r="F19" s="93" t="str">
        <f t="shared" si="0"/>
        <v>PECO</v>
      </c>
      <c r="G19" s="93" t="s">
        <v>60</v>
      </c>
      <c r="H19" s="93" t="s">
        <v>57</v>
      </c>
      <c r="I19" s="93" t="s">
        <v>508</v>
      </c>
      <c r="J19" s="93"/>
      <c r="K19" s="93" t="s">
        <v>510</v>
      </c>
      <c r="L19" s="99" t="s">
        <v>434</v>
      </c>
      <c r="M19" s="93" t="s">
        <v>183</v>
      </c>
      <c r="N19" s="98" t="s">
        <v>423</v>
      </c>
      <c r="O19" s="98" t="s">
        <v>424</v>
      </c>
      <c r="P19" s="93"/>
      <c r="Q19" s="93"/>
      <c r="R19" s="93"/>
      <c r="S19" s="93"/>
      <c r="T19" s="93"/>
      <c r="U19" s="93" t="s">
        <v>383</v>
      </c>
      <c r="V19" s="93" t="s">
        <v>278</v>
      </c>
      <c r="W19" s="98">
        <v>19031</v>
      </c>
      <c r="X19" s="93" t="s">
        <v>62</v>
      </c>
      <c r="Y19" s="93">
        <v>365</v>
      </c>
      <c r="Z19" s="93">
        <v>4251</v>
      </c>
      <c r="AA19" s="101">
        <f ca="1">RANDBETWEEN(6000000000,9999999999)</f>
        <v>8407087837</v>
      </c>
      <c r="AB19" s="98"/>
      <c r="AC19" s="98"/>
      <c r="AD19" s="93">
        <v>54688255710</v>
      </c>
      <c r="AE19" s="93" t="s">
        <v>158</v>
      </c>
      <c r="AF19" s="93" t="s">
        <v>165</v>
      </c>
      <c r="AG19" s="93"/>
    </row>
    <row r="20" spans="1:33" s="41" customFormat="1" ht="10.199999999999999" x14ac:dyDescent="0.2">
      <c r="A20" s="97" t="s">
        <v>478</v>
      </c>
      <c r="B20" s="97" t="s">
        <v>506</v>
      </c>
      <c r="C20" s="97" t="s">
        <v>521</v>
      </c>
      <c r="D20" s="97"/>
      <c r="E20" s="98" t="s">
        <v>474</v>
      </c>
      <c r="F20" s="93" t="str">
        <f t="shared" si="0"/>
        <v>Penelec</v>
      </c>
      <c r="G20" s="93" t="s">
        <v>60</v>
      </c>
      <c r="H20" s="93" t="s">
        <v>58</v>
      </c>
      <c r="I20" s="93" t="s">
        <v>508</v>
      </c>
      <c r="J20" s="93"/>
      <c r="K20" s="93" t="s">
        <v>510</v>
      </c>
      <c r="L20" s="99" t="s">
        <v>434</v>
      </c>
      <c r="M20" s="93" t="s">
        <v>183</v>
      </c>
      <c r="N20" s="98" t="s">
        <v>423</v>
      </c>
      <c r="O20" s="98" t="s">
        <v>424</v>
      </c>
      <c r="P20" s="93"/>
      <c r="Q20" s="93"/>
      <c r="R20" s="93"/>
      <c r="S20" s="93"/>
      <c r="T20" s="93"/>
      <c r="U20" s="93" t="s">
        <v>382</v>
      </c>
      <c r="V20" s="93" t="s">
        <v>280</v>
      </c>
      <c r="W20" s="98">
        <v>15906</v>
      </c>
      <c r="X20" s="93" t="s">
        <v>62</v>
      </c>
      <c r="Y20" s="93">
        <v>870</v>
      </c>
      <c r="Z20" s="93">
        <v>8918</v>
      </c>
      <c r="AA20" s="93" t="str">
        <f ca="1">CONCATENATE("08",RANDBETWEEN(111111111111110000,999999999999990000),"")</f>
        <v>08139628100341027000</v>
      </c>
      <c r="AB20" s="98"/>
      <c r="AC20" s="98"/>
      <c r="AD20" s="93">
        <v>54502560227</v>
      </c>
      <c r="AE20" s="93" t="s">
        <v>159</v>
      </c>
      <c r="AF20" s="93" t="s">
        <v>165</v>
      </c>
      <c r="AG20" s="93"/>
    </row>
    <row r="21" spans="1:33" s="41" customFormat="1" ht="10.199999999999999" x14ac:dyDescent="0.2">
      <c r="A21" s="97" t="s">
        <v>478</v>
      </c>
      <c r="B21" s="97" t="s">
        <v>506</v>
      </c>
      <c r="C21" s="97" t="s">
        <v>521</v>
      </c>
      <c r="D21" s="97"/>
      <c r="E21" s="98" t="s">
        <v>475</v>
      </c>
      <c r="F21" s="93" t="str">
        <f t="shared" si="0"/>
        <v>PPL Electric Utilities</v>
      </c>
      <c r="G21" s="93" t="s">
        <v>60</v>
      </c>
      <c r="H21" s="93" t="s">
        <v>59</v>
      </c>
      <c r="I21" s="93" t="s">
        <v>508</v>
      </c>
      <c r="J21" s="93"/>
      <c r="K21" s="93" t="s">
        <v>510</v>
      </c>
      <c r="L21" s="99" t="s">
        <v>434</v>
      </c>
      <c r="M21" s="93" t="s">
        <v>183</v>
      </c>
      <c r="N21" s="98" t="s">
        <v>423</v>
      </c>
      <c r="O21" s="98" t="s">
        <v>424</v>
      </c>
      <c r="P21" s="93"/>
      <c r="Q21" s="93"/>
      <c r="R21" s="93"/>
      <c r="S21" s="93"/>
      <c r="T21" s="93"/>
      <c r="U21" s="93" t="s">
        <v>381</v>
      </c>
      <c r="V21" s="93" t="s">
        <v>282</v>
      </c>
      <c r="W21" s="98">
        <v>16801</v>
      </c>
      <c r="X21" s="93" t="s">
        <v>62</v>
      </c>
      <c r="Y21" s="93">
        <v>473</v>
      </c>
      <c r="Z21" s="93">
        <v>2317</v>
      </c>
      <c r="AA21" s="101">
        <f ca="1">RANDBETWEEN(7800000000,7899999999)</f>
        <v>7802396140</v>
      </c>
      <c r="AB21" s="98"/>
      <c r="AC21" s="98"/>
      <c r="AD21" s="93">
        <v>54473954786</v>
      </c>
      <c r="AE21" s="93" t="s">
        <v>160</v>
      </c>
      <c r="AF21" s="93" t="s">
        <v>165</v>
      </c>
      <c r="AG21" s="93"/>
    </row>
    <row r="22" spans="1:33" s="41" customFormat="1" ht="9.6" customHeight="1" x14ac:dyDescent="0.2">
      <c r="A22" s="97" t="s">
        <v>478</v>
      </c>
      <c r="B22" s="97" t="s">
        <v>506</v>
      </c>
      <c r="C22" s="97" t="s">
        <v>521</v>
      </c>
      <c r="D22" s="97"/>
      <c r="E22" s="98" t="s">
        <v>476</v>
      </c>
      <c r="F22" s="93" t="str">
        <f t="shared" si="0"/>
        <v>West Penn Power</v>
      </c>
      <c r="G22" s="93" t="s">
        <v>60</v>
      </c>
      <c r="H22" s="93" t="s">
        <v>89</v>
      </c>
      <c r="I22" s="93" t="s">
        <v>508</v>
      </c>
      <c r="J22" s="93"/>
      <c r="K22" s="93" t="s">
        <v>510</v>
      </c>
      <c r="L22" s="99" t="s">
        <v>434</v>
      </c>
      <c r="M22" s="93" t="s">
        <v>183</v>
      </c>
      <c r="N22" s="98" t="s">
        <v>423</v>
      </c>
      <c r="O22" s="98" t="s">
        <v>424</v>
      </c>
      <c r="P22" s="93"/>
      <c r="Q22" s="93"/>
      <c r="R22" s="93"/>
      <c r="S22" s="93"/>
      <c r="T22" s="93"/>
      <c r="U22" s="93" t="s">
        <v>380</v>
      </c>
      <c r="V22" s="93" t="s">
        <v>284</v>
      </c>
      <c r="W22" s="98">
        <v>15717</v>
      </c>
      <c r="X22" s="93" t="s">
        <v>62</v>
      </c>
      <c r="Y22" s="93">
        <v>882</v>
      </c>
      <c r="Z22" s="93">
        <v>3184</v>
      </c>
      <c r="AA22" s="93" t="str">
        <f ca="1">CONCATENATE("08",RANDBETWEEN(111111111111110000,999999999999990000),"")</f>
        <v>08624786093073686000</v>
      </c>
      <c r="AB22" s="98"/>
      <c r="AC22" s="98"/>
      <c r="AD22" s="93">
        <v>54529627965</v>
      </c>
      <c r="AE22" s="93" t="s">
        <v>161</v>
      </c>
      <c r="AF22" s="93" t="s">
        <v>165</v>
      </c>
      <c r="AG22" s="93"/>
    </row>
    <row r="23" spans="1:33" s="41" customFormat="1" x14ac:dyDescent="0.3">
      <c r="A23" s="97" t="s">
        <v>477</v>
      </c>
      <c r="B23" s="97" t="s">
        <v>506</v>
      </c>
      <c r="C23" s="97" t="s">
        <v>522</v>
      </c>
      <c r="D23" s="97"/>
      <c r="E23" s="98" t="s">
        <v>552</v>
      </c>
      <c r="F23" s="93" t="str">
        <f t="shared" si="0"/>
        <v>BGE</v>
      </c>
      <c r="G23" s="94" t="s">
        <v>53</v>
      </c>
      <c r="H23" s="93" t="s">
        <v>50</v>
      </c>
      <c r="I23" s="93" t="s">
        <v>508</v>
      </c>
      <c r="J23" s="93" t="s">
        <v>527</v>
      </c>
      <c r="K23" s="93" t="s">
        <v>510</v>
      </c>
      <c r="L23" s="99" t="s">
        <v>434</v>
      </c>
      <c r="M23" s="93" t="s">
        <v>192</v>
      </c>
      <c r="N23" s="98" t="s">
        <v>182</v>
      </c>
      <c r="O23" s="98" t="s">
        <v>195</v>
      </c>
      <c r="P23" s="93"/>
      <c r="Q23" s="93"/>
      <c r="R23" s="93"/>
      <c r="S23" s="93"/>
      <c r="T23" s="93"/>
      <c r="U23" s="94" t="s">
        <v>396</v>
      </c>
      <c r="V23" s="94" t="s">
        <v>304</v>
      </c>
      <c r="W23" s="103">
        <v>20657</v>
      </c>
      <c r="X23" s="98" t="s">
        <v>54</v>
      </c>
      <c r="Y23" s="101">
        <v>648</v>
      </c>
      <c r="Z23" s="101">
        <v>2499</v>
      </c>
      <c r="AA23" s="104">
        <f ca="1">RANDBETWEEN(2000000000,5999999999)</f>
        <v>5736797802</v>
      </c>
      <c r="AB23" s="93"/>
      <c r="AC23" s="93"/>
      <c r="AD23" s="93"/>
      <c r="AE23" s="93"/>
      <c r="AF23" s="93"/>
      <c r="AG23" s="105"/>
    </row>
    <row r="24" spans="1:33" s="41" customFormat="1" x14ac:dyDescent="0.3">
      <c r="A24" s="97" t="s">
        <v>477</v>
      </c>
      <c r="B24" s="97" t="s">
        <v>506</v>
      </c>
      <c r="C24" s="97" t="s">
        <v>522</v>
      </c>
      <c r="D24" s="97"/>
      <c r="E24" s="98" t="s">
        <v>553</v>
      </c>
      <c r="F24" s="93" t="str">
        <f t="shared" si="0"/>
        <v>Washington Gas</v>
      </c>
      <c r="G24" s="94" t="s">
        <v>53</v>
      </c>
      <c r="H24" s="93" t="s">
        <v>202</v>
      </c>
      <c r="I24" s="93" t="s">
        <v>508</v>
      </c>
      <c r="J24" s="93" t="s">
        <v>527</v>
      </c>
      <c r="K24" s="93" t="s">
        <v>510</v>
      </c>
      <c r="L24" s="93" t="s">
        <v>528</v>
      </c>
      <c r="M24" s="93" t="s">
        <v>529</v>
      </c>
      <c r="N24" s="93" t="s">
        <v>530</v>
      </c>
      <c r="O24" s="93" t="s">
        <v>531</v>
      </c>
      <c r="P24" s="93"/>
      <c r="Q24" s="93"/>
      <c r="R24" s="93"/>
      <c r="S24" s="93"/>
      <c r="T24" s="93"/>
      <c r="U24" s="98" t="s">
        <v>397</v>
      </c>
      <c r="V24" s="104" t="s">
        <v>398</v>
      </c>
      <c r="W24" s="98" t="s">
        <v>399</v>
      </c>
      <c r="X24" s="98" t="s">
        <v>54</v>
      </c>
      <c r="Y24" s="101">
        <v>657</v>
      </c>
      <c r="Z24" s="101">
        <v>2518</v>
      </c>
      <c r="AA24" s="104">
        <f ca="1">RANDBETWEEN(100000000000,999999999999)</f>
        <v>366791848651</v>
      </c>
      <c r="AB24" s="93"/>
      <c r="AC24" s="93"/>
      <c r="AD24" s="93"/>
      <c r="AE24" s="93"/>
      <c r="AF24" s="93"/>
      <c r="AG24" s="105"/>
    </row>
    <row r="25" spans="1:33" s="41" customFormat="1" x14ac:dyDescent="0.3">
      <c r="A25" s="97" t="s">
        <v>477</v>
      </c>
      <c r="B25" s="97" t="s">
        <v>506</v>
      </c>
      <c r="C25" s="97" t="s">
        <v>522</v>
      </c>
      <c r="D25" s="97"/>
      <c r="E25" s="98" t="s">
        <v>554</v>
      </c>
      <c r="F25" s="93" t="str">
        <f t="shared" si="0"/>
        <v>New Jersey Natural Gas</v>
      </c>
      <c r="G25" s="93" t="s">
        <v>8</v>
      </c>
      <c r="H25" s="93" t="s">
        <v>24</v>
      </c>
      <c r="I25" s="93" t="s">
        <v>508</v>
      </c>
      <c r="J25" s="93" t="s">
        <v>526</v>
      </c>
      <c r="K25" s="93" t="s">
        <v>510</v>
      </c>
      <c r="L25" s="93" t="s">
        <v>532</v>
      </c>
      <c r="M25" s="93" t="s">
        <v>533</v>
      </c>
      <c r="N25" s="98" t="s">
        <v>182</v>
      </c>
      <c r="O25" s="98" t="s">
        <v>502</v>
      </c>
      <c r="P25" s="93"/>
      <c r="Q25" s="93"/>
      <c r="R25" s="93"/>
      <c r="S25" s="93"/>
      <c r="T25" s="93"/>
      <c r="U25" s="94" t="s">
        <v>393</v>
      </c>
      <c r="V25" s="94" t="s">
        <v>394</v>
      </c>
      <c r="W25" s="103" t="s">
        <v>395</v>
      </c>
      <c r="X25" s="98" t="s">
        <v>21</v>
      </c>
      <c r="Y25" s="101">
        <v>259</v>
      </c>
      <c r="Z25" s="101">
        <v>6199</v>
      </c>
      <c r="AA25" s="101">
        <f ca="1">RANDBETWEEN(100000000000,999999999999)</f>
        <v>753634606630</v>
      </c>
      <c r="AB25" s="93"/>
      <c r="AC25" s="93"/>
      <c r="AD25" s="93"/>
      <c r="AE25" s="93"/>
      <c r="AF25" s="93"/>
      <c r="AG25" s="105"/>
    </row>
    <row r="26" spans="1:33" s="41" customFormat="1" x14ac:dyDescent="0.3">
      <c r="A26" s="97" t="s">
        <v>477</v>
      </c>
      <c r="B26" s="97" t="s">
        <v>506</v>
      </c>
      <c r="C26" s="97" t="s">
        <v>522</v>
      </c>
      <c r="D26" s="97"/>
      <c r="E26" s="98" t="s">
        <v>555</v>
      </c>
      <c r="F26" s="93" t="str">
        <f t="shared" si="0"/>
        <v>PSE&amp;G Gas</v>
      </c>
      <c r="G26" s="93" t="s">
        <v>8</v>
      </c>
      <c r="H26" s="93" t="s">
        <v>422</v>
      </c>
      <c r="I26" s="93" t="s">
        <v>508</v>
      </c>
      <c r="J26" s="93" t="s">
        <v>526</v>
      </c>
      <c r="K26" s="93" t="s">
        <v>510</v>
      </c>
      <c r="L26" s="93" t="s">
        <v>534</v>
      </c>
      <c r="M26" s="93" t="s">
        <v>535</v>
      </c>
      <c r="N26" s="98" t="s">
        <v>538</v>
      </c>
      <c r="O26" s="98" t="s">
        <v>536</v>
      </c>
      <c r="P26" s="93"/>
      <c r="Q26" s="93"/>
      <c r="R26" s="93"/>
      <c r="S26" s="93"/>
      <c r="T26" s="93"/>
      <c r="U26" s="94" t="s">
        <v>421</v>
      </c>
      <c r="V26" s="94" t="s">
        <v>325</v>
      </c>
      <c r="W26" s="103" t="s">
        <v>326</v>
      </c>
      <c r="X26" s="98" t="s">
        <v>21</v>
      </c>
      <c r="Y26" s="101">
        <v>611</v>
      </c>
      <c r="Z26" s="101">
        <v>1719</v>
      </c>
      <c r="AA26" s="93" t="str">
        <f ca="1">CONCATENATE("PG",RANDBETWEEN(111111111111110000,999999999999990000),"")</f>
        <v>PG470267709398551000</v>
      </c>
      <c r="AB26" s="93"/>
      <c r="AC26" s="93"/>
      <c r="AD26" s="93"/>
      <c r="AE26" s="93"/>
      <c r="AF26" s="93"/>
      <c r="AG26" s="105"/>
    </row>
    <row r="27" spans="1:33" s="41" customFormat="1" x14ac:dyDescent="0.3">
      <c r="A27" s="93" t="s">
        <v>479</v>
      </c>
      <c r="B27" s="97" t="s">
        <v>506</v>
      </c>
      <c r="C27" s="97" t="s">
        <v>521</v>
      </c>
      <c r="D27" s="97" t="s">
        <v>522</v>
      </c>
      <c r="E27" s="98" t="s">
        <v>556</v>
      </c>
      <c r="F27" s="93" t="str">
        <f t="shared" si="0"/>
        <v>PSE&amp;G</v>
      </c>
      <c r="G27" s="93" t="s">
        <v>8</v>
      </c>
      <c r="H27" s="93" t="s">
        <v>14</v>
      </c>
      <c r="I27" s="93" t="s">
        <v>508</v>
      </c>
      <c r="J27" s="93"/>
      <c r="K27" s="93" t="s">
        <v>543</v>
      </c>
      <c r="L27" s="99" t="s">
        <v>434</v>
      </c>
      <c r="M27" s="98" t="s">
        <v>193</v>
      </c>
      <c r="N27" s="93" t="s">
        <v>423</v>
      </c>
      <c r="O27" s="93" t="s">
        <v>424</v>
      </c>
      <c r="P27" s="93" t="s">
        <v>24</v>
      </c>
      <c r="Q27" s="99" t="s">
        <v>434</v>
      </c>
      <c r="R27" s="93" t="s">
        <v>193</v>
      </c>
      <c r="S27" s="98" t="s">
        <v>541</v>
      </c>
      <c r="T27" s="93" t="s">
        <v>425</v>
      </c>
      <c r="U27" s="93" t="s">
        <v>400</v>
      </c>
      <c r="V27" s="98" t="s">
        <v>401</v>
      </c>
      <c r="W27" s="98" t="s">
        <v>402</v>
      </c>
      <c r="X27" s="101">
        <v>609</v>
      </c>
      <c r="Y27" s="101">
        <v>201</v>
      </c>
      <c r="Z27" s="93">
        <v>1524</v>
      </c>
      <c r="AA27" s="93" t="str">
        <f ca="1">CONCATENATE("PE",RANDBETWEEN(111111111111110000,999999999999990000),"")</f>
        <v>PE273622633623601000</v>
      </c>
      <c r="AB27" s="93"/>
      <c r="AC27" s="93" t="str">
        <f ca="1">CONCATENATE("PG",RANDBETWEEN(111111111111110000,999999999999990000),"")</f>
        <v>PG544579297912138000</v>
      </c>
      <c r="AD27" s="93"/>
      <c r="AE27" s="93"/>
      <c r="AF27" s="93"/>
      <c r="AG27" s="105"/>
    </row>
    <row r="28" spans="1:33" s="41" customFormat="1" x14ac:dyDescent="0.3">
      <c r="A28" s="93" t="s">
        <v>479</v>
      </c>
      <c r="B28" s="97" t="s">
        <v>506</v>
      </c>
      <c r="C28" s="97" t="s">
        <v>521</v>
      </c>
      <c r="D28" s="97" t="s">
        <v>522</v>
      </c>
      <c r="E28" s="98" t="s">
        <v>557</v>
      </c>
      <c r="F28" s="93" t="str">
        <f t="shared" si="0"/>
        <v>PSE&amp;G</v>
      </c>
      <c r="G28" s="93" t="s">
        <v>8</v>
      </c>
      <c r="H28" s="93" t="s">
        <v>14</v>
      </c>
      <c r="I28" s="93" t="s">
        <v>508</v>
      </c>
      <c r="J28" s="93"/>
      <c r="K28" s="93" t="s">
        <v>543</v>
      </c>
      <c r="L28" s="99" t="s">
        <v>434</v>
      </c>
      <c r="M28" s="98" t="s">
        <v>193</v>
      </c>
      <c r="N28" s="93" t="s">
        <v>423</v>
      </c>
      <c r="O28" s="93" t="s">
        <v>424</v>
      </c>
      <c r="P28" s="93" t="s">
        <v>422</v>
      </c>
      <c r="Q28" s="99" t="s">
        <v>434</v>
      </c>
      <c r="R28" s="93" t="s">
        <v>193</v>
      </c>
      <c r="S28" s="98" t="s">
        <v>541</v>
      </c>
      <c r="T28" s="93" t="s">
        <v>425</v>
      </c>
      <c r="U28" s="93" t="s">
        <v>400</v>
      </c>
      <c r="V28" s="98" t="s">
        <v>401</v>
      </c>
      <c r="W28" s="98" t="s">
        <v>402</v>
      </c>
      <c r="X28" s="101">
        <v>609</v>
      </c>
      <c r="Y28" s="101">
        <v>201</v>
      </c>
      <c r="Z28" s="93">
        <v>1524</v>
      </c>
      <c r="AA28" s="93" t="s">
        <v>542</v>
      </c>
      <c r="AB28" s="93"/>
      <c r="AC28" s="93" t="str">
        <f ca="1">CONCATENATE("PG",RANDBETWEEN(111111111111110000,999999999999990000),"")</f>
        <v>PG518724247275857000</v>
      </c>
      <c r="AD28" s="93"/>
      <c r="AE28" s="93"/>
      <c r="AF28" s="93"/>
      <c r="AG28" s="105"/>
    </row>
    <row r="29" spans="1:33" s="41" customFormat="1" x14ac:dyDescent="0.3">
      <c r="A29" s="93" t="s">
        <v>480</v>
      </c>
      <c r="B29" s="97" t="s">
        <v>506</v>
      </c>
      <c r="C29" s="97" t="s">
        <v>521</v>
      </c>
      <c r="D29" s="97" t="s">
        <v>521</v>
      </c>
      <c r="E29" s="98" t="s">
        <v>558</v>
      </c>
      <c r="F29" s="93" t="str">
        <f t="shared" si="0"/>
        <v>PECO</v>
      </c>
      <c r="G29" s="93" t="s">
        <v>60</v>
      </c>
      <c r="H29" s="93" t="s">
        <v>57</v>
      </c>
      <c r="I29" s="93" t="s">
        <v>508</v>
      </c>
      <c r="J29" s="93"/>
      <c r="K29" s="93" t="s">
        <v>510</v>
      </c>
      <c r="L29" s="99" t="s">
        <v>434</v>
      </c>
      <c r="M29" s="93" t="s">
        <v>183</v>
      </c>
      <c r="N29" s="93" t="s">
        <v>423</v>
      </c>
      <c r="O29" s="93" t="s">
        <v>424</v>
      </c>
      <c r="P29" s="93" t="s">
        <v>59</v>
      </c>
      <c r="Q29" s="93" t="s">
        <v>544</v>
      </c>
      <c r="R29" s="99" t="s">
        <v>545</v>
      </c>
      <c r="S29" s="98" t="s">
        <v>530</v>
      </c>
      <c r="T29" s="98" t="s">
        <v>546</v>
      </c>
      <c r="U29" s="98" t="s">
        <v>162</v>
      </c>
      <c r="V29" s="93" t="s">
        <v>165</v>
      </c>
      <c r="W29" s="98" t="s">
        <v>156</v>
      </c>
      <c r="X29" s="98" t="s">
        <v>62</v>
      </c>
      <c r="Y29" s="101">
        <v>852</v>
      </c>
      <c r="Z29" s="101">
        <v>6913</v>
      </c>
      <c r="AA29" s="101">
        <f ca="1">RANDBETWEEN(1111111111,9999999999)</f>
        <v>3528882328</v>
      </c>
      <c r="AB29" s="101">
        <f ca="1">RANDBETWEEN(1111111111,9999999999)</f>
        <v>1873625421</v>
      </c>
      <c r="AC29" s="93"/>
      <c r="AD29" s="93"/>
      <c r="AE29" s="93"/>
      <c r="AF29" s="93"/>
      <c r="AG29" s="105"/>
    </row>
    <row r="30" spans="1:33" s="41" customFormat="1" x14ac:dyDescent="0.3">
      <c r="A30" s="93" t="s">
        <v>481</v>
      </c>
      <c r="B30" s="93" t="s">
        <v>481</v>
      </c>
      <c r="C30" s="97" t="s">
        <v>521</v>
      </c>
      <c r="D30" s="93"/>
      <c r="E30" s="98" t="s">
        <v>559</v>
      </c>
      <c r="F30" s="93" t="str">
        <f t="shared" si="0"/>
        <v>BGE</v>
      </c>
      <c r="G30" s="93" t="s">
        <v>53</v>
      </c>
      <c r="H30" s="93" t="s">
        <v>50</v>
      </c>
      <c r="I30" s="93" t="s">
        <v>508</v>
      </c>
      <c r="J30" s="93"/>
      <c r="K30" s="93" t="s">
        <v>510</v>
      </c>
      <c r="L30" s="93" t="s">
        <v>427</v>
      </c>
      <c r="M30" s="93"/>
      <c r="N30" s="98"/>
      <c r="O30" s="98"/>
      <c r="P30" s="93"/>
      <c r="Q30" s="93"/>
      <c r="R30" s="93"/>
      <c r="S30" s="93"/>
      <c r="T30" s="93"/>
      <c r="U30" s="94" t="s">
        <v>331</v>
      </c>
      <c r="V30" s="94" t="s">
        <v>110</v>
      </c>
      <c r="W30" s="94">
        <v>20603</v>
      </c>
      <c r="X30" s="98" t="s">
        <v>54</v>
      </c>
      <c r="Y30" s="101">
        <v>320</v>
      </c>
      <c r="Z30" s="101">
        <v>6146</v>
      </c>
      <c r="AA30" s="106">
        <f ca="1">RANDBETWEEN(6171111111,6179999999)</f>
        <v>6174664395</v>
      </c>
      <c r="AB30" s="93"/>
      <c r="AC30" s="93"/>
      <c r="AD30" s="93"/>
      <c r="AE30" s="93"/>
      <c r="AF30" s="93"/>
      <c r="AG30" s="105"/>
    </row>
    <row r="31" spans="1:33" s="41" customFormat="1" x14ac:dyDescent="0.3">
      <c r="A31" s="93" t="s">
        <v>481</v>
      </c>
      <c r="B31" s="93" t="s">
        <v>481</v>
      </c>
      <c r="C31" s="97" t="s">
        <v>521</v>
      </c>
      <c r="D31" s="93"/>
      <c r="E31" s="98" t="s">
        <v>560</v>
      </c>
      <c r="F31" s="93" t="str">
        <f t="shared" si="0"/>
        <v>Delmarva Power</v>
      </c>
      <c r="G31" s="93" t="s">
        <v>53</v>
      </c>
      <c r="H31" s="93" t="s">
        <v>51</v>
      </c>
      <c r="I31" s="93" t="s">
        <v>508</v>
      </c>
      <c r="J31" s="93"/>
      <c r="K31" s="93" t="s">
        <v>510</v>
      </c>
      <c r="L31" s="93" t="s">
        <v>427</v>
      </c>
      <c r="M31" s="93"/>
      <c r="N31" s="98"/>
      <c r="O31" s="98"/>
      <c r="P31" s="93"/>
      <c r="Q31" s="93"/>
      <c r="R31" s="93"/>
      <c r="S31" s="93"/>
      <c r="T31" s="93"/>
      <c r="U31" s="94" t="s">
        <v>332</v>
      </c>
      <c r="V31" s="94" t="s">
        <v>246</v>
      </c>
      <c r="W31" s="94">
        <v>20850</v>
      </c>
      <c r="X31" s="98" t="s">
        <v>54</v>
      </c>
      <c r="Y31" s="101">
        <v>780</v>
      </c>
      <c r="Z31" s="101">
        <v>2613</v>
      </c>
      <c r="AA31" s="93" t="str">
        <f ca="1">CONCATENATE("05",RANDBETWEEN(11111111111111100000,99999999999999900000),"")</f>
        <v>0541801756649543200000</v>
      </c>
      <c r="AB31" s="93"/>
      <c r="AC31" s="93"/>
      <c r="AD31" s="93"/>
      <c r="AE31" s="93"/>
      <c r="AF31" s="93"/>
      <c r="AG31" s="105"/>
    </row>
    <row r="32" spans="1:33" s="41" customFormat="1" x14ac:dyDescent="0.3">
      <c r="A32" s="93" t="s">
        <v>481</v>
      </c>
      <c r="B32" s="93" t="s">
        <v>481</v>
      </c>
      <c r="C32" s="97" t="s">
        <v>521</v>
      </c>
      <c r="D32" s="93"/>
      <c r="E32" s="98" t="s">
        <v>561</v>
      </c>
      <c r="F32" s="93" t="str">
        <f t="shared" si="0"/>
        <v>Pepco</v>
      </c>
      <c r="G32" s="93" t="s">
        <v>53</v>
      </c>
      <c r="H32" s="93" t="s">
        <v>52</v>
      </c>
      <c r="I32" s="93" t="s">
        <v>508</v>
      </c>
      <c r="J32" s="93"/>
      <c r="K32" s="93" t="s">
        <v>510</v>
      </c>
      <c r="L32" s="93" t="s">
        <v>427</v>
      </c>
      <c r="M32" s="93"/>
      <c r="N32" s="98"/>
      <c r="O32" s="98"/>
      <c r="P32" s="93"/>
      <c r="Q32" s="93"/>
      <c r="R32" s="93"/>
      <c r="S32" s="93"/>
      <c r="T32" s="93"/>
      <c r="U32" s="94" t="s">
        <v>333</v>
      </c>
      <c r="V32" s="94" t="s">
        <v>249</v>
      </c>
      <c r="W32" s="94">
        <v>20722</v>
      </c>
      <c r="X32" s="98" t="s">
        <v>54</v>
      </c>
      <c r="Y32" s="101">
        <v>972</v>
      </c>
      <c r="Z32" s="101">
        <v>6274</v>
      </c>
      <c r="AA32" s="93" t="str">
        <f ca="1">CONCATENATE("05",RANDBETWEEN(11111111111111100000,99999999999999900000),"")</f>
        <v>0558296399908786500000</v>
      </c>
      <c r="AB32" s="93"/>
      <c r="AC32" s="93"/>
      <c r="AD32" s="93"/>
      <c r="AE32" s="93"/>
      <c r="AF32" s="93"/>
      <c r="AG32" s="105"/>
    </row>
    <row r="33" spans="1:33" s="41" customFormat="1" x14ac:dyDescent="0.3">
      <c r="A33" s="93" t="s">
        <v>481</v>
      </c>
      <c r="B33" s="93" t="s">
        <v>481</v>
      </c>
      <c r="C33" s="97" t="s">
        <v>521</v>
      </c>
      <c r="D33" s="93"/>
      <c r="E33" s="98" t="s">
        <v>562</v>
      </c>
      <c r="F33" s="93" t="str">
        <f t="shared" si="0"/>
        <v>National Grid</v>
      </c>
      <c r="G33" s="94" t="s">
        <v>42</v>
      </c>
      <c r="H33" s="93" t="s">
        <v>41</v>
      </c>
      <c r="I33" s="93" t="s">
        <v>508</v>
      </c>
      <c r="J33" s="93"/>
      <c r="K33" s="93" t="s">
        <v>510</v>
      </c>
      <c r="L33" s="93" t="s">
        <v>427</v>
      </c>
      <c r="M33" s="93"/>
      <c r="N33" s="98"/>
      <c r="O33" s="98"/>
      <c r="P33" s="93"/>
      <c r="Q33" s="93"/>
      <c r="R33" s="93"/>
      <c r="S33" s="93"/>
      <c r="T33" s="93"/>
      <c r="U33" s="94" t="s">
        <v>338</v>
      </c>
      <c r="V33" s="94" t="s">
        <v>117</v>
      </c>
      <c r="W33" s="103" t="s">
        <v>118</v>
      </c>
      <c r="X33" s="98" t="s">
        <v>54</v>
      </c>
      <c r="Y33" s="101">
        <v>961</v>
      </c>
      <c r="Z33" s="101">
        <v>6056</v>
      </c>
      <c r="AA33" s="101">
        <f ca="1">RANDBETWEEN(1000000000,9999999999)</f>
        <v>7366238473</v>
      </c>
      <c r="AB33" s="93"/>
      <c r="AC33" s="93"/>
      <c r="AD33" s="93"/>
      <c r="AE33" s="93"/>
      <c r="AF33" s="93"/>
      <c r="AG33" s="105"/>
    </row>
    <row r="34" spans="1:33" s="41" customFormat="1" x14ac:dyDescent="0.3">
      <c r="A34" s="93" t="s">
        <v>481</v>
      </c>
      <c r="B34" s="93" t="s">
        <v>481</v>
      </c>
      <c r="C34" s="97" t="s">
        <v>521</v>
      </c>
      <c r="D34" s="93"/>
      <c r="E34" s="98" t="s">
        <v>563</v>
      </c>
      <c r="F34" s="93" t="str">
        <f t="shared" si="0"/>
        <v>National Grid</v>
      </c>
      <c r="G34" s="94" t="s">
        <v>42</v>
      </c>
      <c r="H34" s="93" t="s">
        <v>41</v>
      </c>
      <c r="I34" s="93" t="s">
        <v>508</v>
      </c>
      <c r="J34" s="93"/>
      <c r="K34" s="93" t="s">
        <v>510</v>
      </c>
      <c r="L34" s="93" t="s">
        <v>427</v>
      </c>
      <c r="M34" s="93"/>
      <c r="N34" s="98"/>
      <c r="O34" s="98"/>
      <c r="P34" s="93"/>
      <c r="Q34" s="93"/>
      <c r="R34" s="93"/>
      <c r="S34" s="93"/>
      <c r="T34" s="93"/>
      <c r="U34" s="94" t="s">
        <v>337</v>
      </c>
      <c r="V34" s="94" t="s">
        <v>265</v>
      </c>
      <c r="W34" s="103" t="s">
        <v>118</v>
      </c>
      <c r="X34" s="98" t="s">
        <v>54</v>
      </c>
      <c r="Y34" s="101">
        <v>718</v>
      </c>
      <c r="Z34" s="101">
        <v>1348</v>
      </c>
      <c r="AA34" s="101">
        <f ca="1">RANDBETWEEN(1000000000,9999999999)</f>
        <v>4310454990</v>
      </c>
      <c r="AB34" s="93"/>
      <c r="AC34" s="93"/>
      <c r="AD34" s="93"/>
      <c r="AE34" s="93"/>
      <c r="AF34" s="93"/>
      <c r="AG34" s="105"/>
    </row>
    <row r="35" spans="1:33" s="41" customFormat="1" x14ac:dyDescent="0.3">
      <c r="A35" s="93" t="s">
        <v>481</v>
      </c>
      <c r="B35" s="93" t="s">
        <v>481</v>
      </c>
      <c r="C35" s="97" t="s">
        <v>521</v>
      </c>
      <c r="D35" s="93"/>
      <c r="E35" s="98" t="s">
        <v>564</v>
      </c>
      <c r="F35" s="93" t="str">
        <f t="shared" si="0"/>
        <v>Eversource Energy (NSTAR)</v>
      </c>
      <c r="G35" s="94" t="s">
        <v>42</v>
      </c>
      <c r="H35" s="93" t="s">
        <v>90</v>
      </c>
      <c r="I35" s="93" t="s">
        <v>508</v>
      </c>
      <c r="J35" s="93"/>
      <c r="K35" s="93" t="s">
        <v>510</v>
      </c>
      <c r="L35" s="93" t="s">
        <v>427</v>
      </c>
      <c r="M35" s="93"/>
      <c r="N35" s="98"/>
      <c r="O35" s="98"/>
      <c r="P35" s="93"/>
      <c r="Q35" s="93"/>
      <c r="R35" s="93"/>
      <c r="S35" s="93"/>
      <c r="T35" s="93"/>
      <c r="U35" s="94" t="s">
        <v>341</v>
      </c>
      <c r="V35" s="94" t="s">
        <v>114</v>
      </c>
      <c r="W35" s="103" t="s">
        <v>115</v>
      </c>
      <c r="X35" s="98" t="s">
        <v>54</v>
      </c>
      <c r="Y35" s="101">
        <v>708</v>
      </c>
      <c r="Z35" s="101">
        <v>1444</v>
      </c>
      <c r="AA35" s="101">
        <f ca="1">RANDBETWEEN(10000000000,99999999999)</f>
        <v>42910564879</v>
      </c>
      <c r="AB35" s="93"/>
      <c r="AC35" s="93"/>
      <c r="AD35" s="93"/>
      <c r="AE35" s="93"/>
      <c r="AF35" s="93"/>
      <c r="AG35" s="105"/>
    </row>
    <row r="36" spans="1:33" s="41" customFormat="1" x14ac:dyDescent="0.3">
      <c r="A36" s="93" t="s">
        <v>481</v>
      </c>
      <c r="B36" s="93" t="s">
        <v>481</v>
      </c>
      <c r="C36" s="97" t="s">
        <v>521</v>
      </c>
      <c r="D36" s="93"/>
      <c r="E36" s="98" t="s">
        <v>565</v>
      </c>
      <c r="F36" s="93" t="str">
        <f t="shared" si="0"/>
        <v>Eversource Energy (NSTAR)</v>
      </c>
      <c r="G36" s="94" t="s">
        <v>42</v>
      </c>
      <c r="H36" s="93" t="s">
        <v>90</v>
      </c>
      <c r="I36" s="93" t="s">
        <v>508</v>
      </c>
      <c r="J36" s="93"/>
      <c r="K36" s="93" t="s">
        <v>510</v>
      </c>
      <c r="L36" s="93" t="s">
        <v>427</v>
      </c>
      <c r="M36" s="93"/>
      <c r="N36" s="98"/>
      <c r="O36" s="98"/>
      <c r="P36" s="93"/>
      <c r="Q36" s="93"/>
      <c r="R36" s="93"/>
      <c r="S36" s="93"/>
      <c r="T36" s="93"/>
      <c r="U36" s="94" t="s">
        <v>342</v>
      </c>
      <c r="V36" s="94" t="s">
        <v>256</v>
      </c>
      <c r="W36" s="103" t="s">
        <v>257</v>
      </c>
      <c r="X36" s="98" t="s">
        <v>54</v>
      </c>
      <c r="Y36" s="101">
        <v>499</v>
      </c>
      <c r="Z36" s="101">
        <v>3522</v>
      </c>
      <c r="AA36" s="101">
        <f ca="1">RANDBETWEEN(10000000000,99999999999)</f>
        <v>73921443467</v>
      </c>
      <c r="AB36" s="93"/>
      <c r="AC36" s="93"/>
      <c r="AD36" s="93"/>
      <c r="AE36" s="93"/>
      <c r="AF36" s="93"/>
      <c r="AG36" s="105"/>
    </row>
    <row r="37" spans="1:33" s="41" customFormat="1" x14ac:dyDescent="0.3">
      <c r="A37" s="93" t="s">
        <v>481</v>
      </c>
      <c r="B37" s="93" t="s">
        <v>481</v>
      </c>
      <c r="C37" s="97" t="s">
        <v>521</v>
      </c>
      <c r="D37" s="93"/>
      <c r="E37" s="98" t="s">
        <v>566</v>
      </c>
      <c r="F37" s="93" t="str">
        <f t="shared" si="0"/>
        <v>Eversource Energy (NSTAR)</v>
      </c>
      <c r="G37" s="94" t="s">
        <v>42</v>
      </c>
      <c r="H37" s="93" t="s">
        <v>90</v>
      </c>
      <c r="I37" s="93" t="s">
        <v>508</v>
      </c>
      <c r="J37" s="93"/>
      <c r="K37" s="93" t="s">
        <v>510</v>
      </c>
      <c r="L37" s="93" t="s">
        <v>427</v>
      </c>
      <c r="M37" s="93"/>
      <c r="N37" s="98"/>
      <c r="O37" s="98"/>
      <c r="P37" s="93"/>
      <c r="Q37" s="93"/>
      <c r="R37" s="93"/>
      <c r="S37" s="93"/>
      <c r="T37" s="93"/>
      <c r="U37" s="94" t="s">
        <v>343</v>
      </c>
      <c r="V37" s="94" t="s">
        <v>259</v>
      </c>
      <c r="W37" s="103" t="s">
        <v>260</v>
      </c>
      <c r="X37" s="98" t="s">
        <v>54</v>
      </c>
      <c r="Y37" s="101">
        <v>685</v>
      </c>
      <c r="Z37" s="101">
        <v>8692</v>
      </c>
      <c r="AA37" s="101">
        <f ca="1">RANDBETWEEN(10000000000,99999999999)</f>
        <v>15431147708</v>
      </c>
      <c r="AB37" s="93"/>
      <c r="AC37" s="93"/>
      <c r="AD37" s="93"/>
      <c r="AE37" s="93"/>
      <c r="AF37" s="93"/>
      <c r="AG37" s="105"/>
    </row>
    <row r="38" spans="1:33" s="41" customFormat="1" x14ac:dyDescent="0.3">
      <c r="A38" s="93" t="s">
        <v>481</v>
      </c>
      <c r="B38" s="93" t="s">
        <v>481</v>
      </c>
      <c r="C38" s="97" t="s">
        <v>521</v>
      </c>
      <c r="D38" s="93"/>
      <c r="E38" s="98" t="s">
        <v>567</v>
      </c>
      <c r="F38" s="93" t="str">
        <f t="shared" si="0"/>
        <v>Eversource Energy (WMECo)</v>
      </c>
      <c r="G38" s="94" t="s">
        <v>42</v>
      </c>
      <c r="H38" s="93" t="s">
        <v>91</v>
      </c>
      <c r="I38" s="93" t="s">
        <v>508</v>
      </c>
      <c r="J38" s="93"/>
      <c r="K38" s="93" t="s">
        <v>510</v>
      </c>
      <c r="L38" s="93" t="s">
        <v>427</v>
      </c>
      <c r="M38" s="93"/>
      <c r="N38" s="98"/>
      <c r="O38" s="98"/>
      <c r="P38" s="93"/>
      <c r="Q38" s="93"/>
      <c r="R38" s="93"/>
      <c r="S38" s="93"/>
      <c r="T38" s="93"/>
      <c r="U38" s="94" t="s">
        <v>335</v>
      </c>
      <c r="V38" s="94" t="s">
        <v>116</v>
      </c>
      <c r="W38" s="103" t="s">
        <v>44</v>
      </c>
      <c r="X38" s="98" t="s">
        <v>45</v>
      </c>
      <c r="Y38" s="101">
        <v>998</v>
      </c>
      <c r="Z38" s="101">
        <v>5255</v>
      </c>
      <c r="AA38" s="107">
        <f ca="1">RANDBETWEEN(100000000,999999999)</f>
        <v>553434283</v>
      </c>
      <c r="AB38" s="93"/>
      <c r="AC38" s="93"/>
      <c r="AD38" s="93">
        <f ca="1">RANDBETWEEN(54000000000,54999999999)</f>
        <v>54096038971</v>
      </c>
      <c r="AE38" s="93"/>
      <c r="AF38" s="93"/>
      <c r="AG38" s="105"/>
    </row>
    <row r="39" spans="1:33" s="41" customFormat="1" x14ac:dyDescent="0.3">
      <c r="A39" s="93" t="s">
        <v>481</v>
      </c>
      <c r="B39" s="93" t="s">
        <v>481</v>
      </c>
      <c r="C39" s="97" t="s">
        <v>521</v>
      </c>
      <c r="D39" s="93"/>
      <c r="E39" s="98" t="s">
        <v>568</v>
      </c>
      <c r="F39" s="93" t="str">
        <f t="shared" si="0"/>
        <v>Duquesne Light Company</v>
      </c>
      <c r="G39" s="94" t="s">
        <v>60</v>
      </c>
      <c r="H39" s="108" t="s">
        <v>55</v>
      </c>
      <c r="I39" s="93" t="s">
        <v>508</v>
      </c>
      <c r="J39" s="93"/>
      <c r="K39" s="93" t="s">
        <v>510</v>
      </c>
      <c r="L39" s="93" t="s">
        <v>427</v>
      </c>
      <c r="M39" s="93"/>
      <c r="N39" s="98"/>
      <c r="O39" s="98"/>
      <c r="P39" s="93"/>
      <c r="Q39" s="93"/>
      <c r="R39" s="93"/>
      <c r="S39" s="93"/>
      <c r="T39" s="93"/>
      <c r="U39" s="94" t="s">
        <v>348</v>
      </c>
      <c r="V39" s="94" t="s">
        <v>155</v>
      </c>
      <c r="W39" s="94">
        <v>15001</v>
      </c>
      <c r="X39" s="98" t="s">
        <v>62</v>
      </c>
      <c r="Y39" s="101">
        <v>785</v>
      </c>
      <c r="Z39" s="101">
        <v>3022</v>
      </c>
      <c r="AA39" s="106">
        <f ca="1">RANDBETWEEN(2000000000000,5999999999999)</f>
        <v>5023768295013</v>
      </c>
      <c r="AB39" s="93"/>
      <c r="AC39" s="93"/>
      <c r="AD39" s="93"/>
      <c r="AE39" s="93"/>
      <c r="AF39" s="93"/>
      <c r="AG39" s="105"/>
    </row>
    <row r="40" spans="1:33" s="41" customFormat="1" x14ac:dyDescent="0.3">
      <c r="A40" s="93" t="s">
        <v>481</v>
      </c>
      <c r="B40" s="93" t="s">
        <v>481</v>
      </c>
      <c r="C40" s="97" t="s">
        <v>521</v>
      </c>
      <c r="D40" s="93"/>
      <c r="E40" s="98" t="s">
        <v>569</v>
      </c>
      <c r="F40" s="93" t="str">
        <f t="shared" si="0"/>
        <v>Met-Ed</v>
      </c>
      <c r="G40" s="93" t="s">
        <v>60</v>
      </c>
      <c r="H40" s="97" t="s">
        <v>56</v>
      </c>
      <c r="I40" s="93" t="s">
        <v>508</v>
      </c>
      <c r="J40" s="93"/>
      <c r="K40" s="93" t="s">
        <v>510</v>
      </c>
      <c r="L40" s="93" t="s">
        <v>427</v>
      </c>
      <c r="M40" s="93"/>
      <c r="N40" s="98"/>
      <c r="O40" s="98"/>
      <c r="P40" s="93"/>
      <c r="Q40" s="93"/>
      <c r="R40" s="93"/>
      <c r="S40" s="93"/>
      <c r="T40" s="93"/>
      <c r="U40" s="94" t="s">
        <v>349</v>
      </c>
      <c r="V40" s="94" t="s">
        <v>157</v>
      </c>
      <c r="W40" s="94">
        <v>15090</v>
      </c>
      <c r="X40" s="98" t="s">
        <v>62</v>
      </c>
      <c r="Y40" s="101">
        <v>738</v>
      </c>
      <c r="Z40" s="101">
        <v>4108</v>
      </c>
      <c r="AA40" s="93" t="str">
        <f ca="1">CONCATENATE("08",RANDBETWEEN(111111111111111000,999999999999999000),"")</f>
        <v>08429574515642305000</v>
      </c>
      <c r="AB40" s="101"/>
      <c r="AC40" s="93"/>
      <c r="AD40" s="93"/>
      <c r="AE40" s="93"/>
      <c r="AF40" s="93"/>
      <c r="AG40" s="105"/>
    </row>
    <row r="41" spans="1:33" s="41" customFormat="1" x14ac:dyDescent="0.3">
      <c r="A41" s="93" t="s">
        <v>481</v>
      </c>
      <c r="B41" s="93" t="s">
        <v>481</v>
      </c>
      <c r="C41" s="97" t="s">
        <v>521</v>
      </c>
      <c r="D41" s="93"/>
      <c r="E41" s="98" t="s">
        <v>570</v>
      </c>
      <c r="F41" s="93" t="str">
        <f t="shared" si="0"/>
        <v>PECO</v>
      </c>
      <c r="G41" s="94" t="s">
        <v>60</v>
      </c>
      <c r="H41" s="108" t="s">
        <v>57</v>
      </c>
      <c r="I41" s="93" t="s">
        <v>508</v>
      </c>
      <c r="J41" s="93"/>
      <c r="K41" s="93" t="s">
        <v>510</v>
      </c>
      <c r="L41" s="93" t="s">
        <v>427</v>
      </c>
      <c r="M41" s="93"/>
      <c r="N41" s="98"/>
      <c r="O41" s="98"/>
      <c r="P41" s="93"/>
      <c r="Q41" s="93"/>
      <c r="R41" s="93"/>
      <c r="S41" s="93"/>
      <c r="T41" s="93"/>
      <c r="U41" s="94" t="s">
        <v>350</v>
      </c>
      <c r="V41" s="94" t="s">
        <v>278</v>
      </c>
      <c r="W41" s="94">
        <v>19031</v>
      </c>
      <c r="X41" s="98" t="s">
        <v>62</v>
      </c>
      <c r="Y41" s="101">
        <v>851</v>
      </c>
      <c r="Z41" s="101">
        <v>6981</v>
      </c>
      <c r="AA41" s="106">
        <f ca="1">RANDBETWEEN(6000000000,9999999999)</f>
        <v>8262021881</v>
      </c>
      <c r="AB41" s="93"/>
      <c r="AC41" s="93"/>
      <c r="AD41" s="93"/>
      <c r="AE41" s="93"/>
      <c r="AF41" s="93"/>
      <c r="AG41" s="105"/>
    </row>
    <row r="42" spans="1:33" s="41" customFormat="1" x14ac:dyDescent="0.3">
      <c r="A42" s="93" t="s">
        <v>481</v>
      </c>
      <c r="B42" s="93" t="s">
        <v>481</v>
      </c>
      <c r="C42" s="97" t="s">
        <v>521</v>
      </c>
      <c r="D42" s="93"/>
      <c r="E42" s="98" t="s">
        <v>571</v>
      </c>
      <c r="F42" s="93" t="str">
        <f t="shared" si="0"/>
        <v>Penelec</v>
      </c>
      <c r="G42" s="94" t="s">
        <v>60</v>
      </c>
      <c r="H42" s="108" t="s">
        <v>58</v>
      </c>
      <c r="I42" s="93" t="s">
        <v>508</v>
      </c>
      <c r="J42" s="93"/>
      <c r="K42" s="93" t="s">
        <v>510</v>
      </c>
      <c r="L42" s="93" t="s">
        <v>427</v>
      </c>
      <c r="M42" s="93"/>
      <c r="N42" s="98"/>
      <c r="O42" s="98"/>
      <c r="P42" s="93"/>
      <c r="Q42" s="93"/>
      <c r="R42" s="93"/>
      <c r="S42" s="93"/>
      <c r="T42" s="93"/>
      <c r="U42" s="94" t="s">
        <v>351</v>
      </c>
      <c r="V42" s="94" t="s">
        <v>280</v>
      </c>
      <c r="W42" s="94">
        <v>15906</v>
      </c>
      <c r="X42" s="98" t="s">
        <v>62</v>
      </c>
      <c r="Y42" s="101">
        <v>968</v>
      </c>
      <c r="Z42" s="101">
        <v>6208</v>
      </c>
      <c r="AA42" s="93" t="str">
        <f ca="1">CONCATENATE("08",RANDBETWEEN(111111111111111000,999999999999999000),"")</f>
        <v>08538159370562005000</v>
      </c>
      <c r="AB42" s="101"/>
      <c r="AC42" s="93"/>
      <c r="AD42" s="93"/>
      <c r="AE42" s="93"/>
      <c r="AF42" s="93"/>
      <c r="AG42" s="105"/>
    </row>
    <row r="43" spans="1:33" s="41" customFormat="1" x14ac:dyDescent="0.3">
      <c r="A43" s="93" t="s">
        <v>481</v>
      </c>
      <c r="B43" s="93" t="s">
        <v>481</v>
      </c>
      <c r="C43" s="97" t="s">
        <v>521</v>
      </c>
      <c r="D43" s="93"/>
      <c r="E43" s="98" t="s">
        <v>572</v>
      </c>
      <c r="F43" s="93" t="str">
        <f t="shared" si="0"/>
        <v>PPL Electric Utilities</v>
      </c>
      <c r="G43" s="93" t="s">
        <v>60</v>
      </c>
      <c r="H43" s="97" t="s">
        <v>59</v>
      </c>
      <c r="I43" s="93" t="s">
        <v>508</v>
      </c>
      <c r="J43" s="93"/>
      <c r="K43" s="93" t="s">
        <v>510</v>
      </c>
      <c r="L43" s="93" t="s">
        <v>427</v>
      </c>
      <c r="M43" s="93"/>
      <c r="N43" s="98"/>
      <c r="O43" s="98"/>
      <c r="P43" s="93"/>
      <c r="Q43" s="93"/>
      <c r="R43" s="93"/>
      <c r="S43" s="93"/>
      <c r="T43" s="93"/>
      <c r="U43" s="94" t="s">
        <v>353</v>
      </c>
      <c r="V43" s="94" t="s">
        <v>282</v>
      </c>
      <c r="W43" s="94">
        <v>16801</v>
      </c>
      <c r="X43" s="98" t="s">
        <v>62</v>
      </c>
      <c r="Y43" s="101">
        <v>527</v>
      </c>
      <c r="Z43" s="101">
        <v>8788</v>
      </c>
      <c r="AA43" s="101">
        <f ca="1">RANDBETWEEN(7800000000,7899999999)</f>
        <v>7803898062</v>
      </c>
      <c r="AB43" s="101"/>
      <c r="AC43" s="93"/>
      <c r="AD43" s="93"/>
      <c r="AE43" s="93"/>
      <c r="AF43" s="93"/>
      <c r="AG43" s="105"/>
    </row>
    <row r="44" spans="1:33" s="41" customFormat="1" x14ac:dyDescent="0.3">
      <c r="A44" s="93" t="s">
        <v>481</v>
      </c>
      <c r="B44" s="93" t="s">
        <v>481</v>
      </c>
      <c r="C44" s="97" t="s">
        <v>521</v>
      </c>
      <c r="D44" s="93"/>
      <c r="E44" s="98" t="s">
        <v>573</v>
      </c>
      <c r="F44" s="93" t="str">
        <f t="shared" si="0"/>
        <v>West Penn Power</v>
      </c>
      <c r="G44" s="93" t="s">
        <v>60</v>
      </c>
      <c r="H44" s="97" t="s">
        <v>89</v>
      </c>
      <c r="I44" s="93" t="s">
        <v>508</v>
      </c>
      <c r="J44" s="93"/>
      <c r="K44" s="93" t="s">
        <v>510</v>
      </c>
      <c r="L44" s="93" t="s">
        <v>427</v>
      </c>
      <c r="M44" s="93"/>
      <c r="N44" s="98"/>
      <c r="O44" s="98"/>
      <c r="P44" s="93"/>
      <c r="Q44" s="93"/>
      <c r="R44" s="93"/>
      <c r="S44" s="93"/>
      <c r="T44" s="93"/>
      <c r="U44" s="94" t="s">
        <v>354</v>
      </c>
      <c r="V44" s="94" t="s">
        <v>284</v>
      </c>
      <c r="W44" s="94">
        <v>15717</v>
      </c>
      <c r="X44" s="98" t="s">
        <v>62</v>
      </c>
      <c r="Y44" s="101">
        <v>791</v>
      </c>
      <c r="Z44" s="101">
        <v>1959</v>
      </c>
      <c r="AA44" s="93" t="str">
        <f ca="1">CONCATENATE("08",RANDBETWEEN(111111111111111000,999999999999999000),"")</f>
        <v>08696005956928326000</v>
      </c>
      <c r="AB44" s="101"/>
      <c r="AC44" s="93"/>
      <c r="AD44" s="93"/>
      <c r="AE44" s="93"/>
      <c r="AF44" s="93"/>
      <c r="AG44" s="105"/>
    </row>
    <row r="45" spans="1:33" s="41" customFormat="1" x14ac:dyDescent="0.3">
      <c r="A45" s="93" t="s">
        <v>481</v>
      </c>
      <c r="B45" s="93" t="s">
        <v>481</v>
      </c>
      <c r="C45" s="97" t="s">
        <v>521</v>
      </c>
      <c r="D45" s="93"/>
      <c r="E45" s="98" t="s">
        <v>574</v>
      </c>
      <c r="F45" s="93" t="str">
        <f t="shared" si="0"/>
        <v>Penn Power</v>
      </c>
      <c r="G45" s="93" t="s">
        <v>60</v>
      </c>
      <c r="H45" s="97" t="s">
        <v>285</v>
      </c>
      <c r="I45" s="93" t="s">
        <v>508</v>
      </c>
      <c r="J45" s="93"/>
      <c r="K45" s="93" t="s">
        <v>510</v>
      </c>
      <c r="L45" s="93" t="s">
        <v>427</v>
      </c>
      <c r="M45" s="93"/>
      <c r="N45" s="98"/>
      <c r="O45" s="98"/>
      <c r="P45" s="93"/>
      <c r="Q45" s="93"/>
      <c r="R45" s="93"/>
      <c r="S45" s="93"/>
      <c r="T45" s="93"/>
      <c r="U45" s="94" t="s">
        <v>352</v>
      </c>
      <c r="V45" s="94" t="s">
        <v>287</v>
      </c>
      <c r="W45" s="94">
        <v>16001</v>
      </c>
      <c r="X45" s="98" t="s">
        <v>62</v>
      </c>
      <c r="Y45" s="101">
        <v>900</v>
      </c>
      <c r="Z45" s="101">
        <v>3001</v>
      </c>
      <c r="AA45" s="93" t="str">
        <f ca="1">CONCATENATE("08",RANDBETWEEN(111111111111111000,999999999999999000),"")</f>
        <v>08408453574321570000</v>
      </c>
      <c r="AB45" s="101"/>
      <c r="AC45" s="93"/>
      <c r="AD45" s="93"/>
      <c r="AE45" s="93"/>
      <c r="AF45" s="93"/>
      <c r="AG45" s="105"/>
    </row>
    <row r="46" spans="1:33" s="41" customFormat="1" x14ac:dyDescent="0.3">
      <c r="A46" s="93" t="s">
        <v>481</v>
      </c>
      <c r="B46" s="93" t="s">
        <v>481</v>
      </c>
      <c r="C46" s="97" t="s">
        <v>521</v>
      </c>
      <c r="D46" s="93"/>
      <c r="E46" s="98" t="s">
        <v>575</v>
      </c>
      <c r="F46" s="93" t="str">
        <f t="shared" si="0"/>
        <v>Central Hudson</v>
      </c>
      <c r="G46" s="93" t="s">
        <v>33</v>
      </c>
      <c r="H46" s="93" t="s">
        <v>25</v>
      </c>
      <c r="I46" s="93" t="s">
        <v>508</v>
      </c>
      <c r="J46" s="93"/>
      <c r="K46" s="93" t="s">
        <v>510</v>
      </c>
      <c r="L46" s="93" t="s">
        <v>428</v>
      </c>
      <c r="M46" s="93"/>
      <c r="N46" s="98"/>
      <c r="O46" s="98"/>
      <c r="P46" s="93"/>
      <c r="Q46" s="93"/>
      <c r="R46" s="93"/>
      <c r="S46" s="93"/>
      <c r="T46" s="93"/>
      <c r="U46" s="94" t="s">
        <v>288</v>
      </c>
      <c r="V46" s="94" t="s">
        <v>289</v>
      </c>
      <c r="W46" s="94">
        <v>10916</v>
      </c>
      <c r="X46" s="98" t="s">
        <v>34</v>
      </c>
      <c r="Y46" s="101">
        <v>793</v>
      </c>
      <c r="Z46" s="101">
        <v>5788</v>
      </c>
      <c r="AA46" s="104">
        <f ca="1">RANDBETWEEN(10000000000,19999999999)</f>
        <v>12091035092</v>
      </c>
      <c r="AB46" s="93"/>
      <c r="AC46" s="93"/>
      <c r="AD46" s="93"/>
      <c r="AE46" s="93"/>
      <c r="AF46" s="93"/>
      <c r="AG46" s="105"/>
    </row>
    <row r="47" spans="1:33" s="41" customFormat="1" x14ac:dyDescent="0.3">
      <c r="A47" s="93" t="s">
        <v>481</v>
      </c>
      <c r="B47" s="93" t="s">
        <v>481</v>
      </c>
      <c r="C47" s="97" t="s">
        <v>521</v>
      </c>
      <c r="D47" s="93"/>
      <c r="E47" s="98" t="s">
        <v>576</v>
      </c>
      <c r="F47" s="93" t="str">
        <f t="shared" si="0"/>
        <v>Consolidated Edison</v>
      </c>
      <c r="G47" s="93" t="s">
        <v>33</v>
      </c>
      <c r="H47" s="93" t="s">
        <v>26</v>
      </c>
      <c r="I47" s="93" t="s">
        <v>508</v>
      </c>
      <c r="J47" s="93"/>
      <c r="K47" s="93" t="s">
        <v>510</v>
      </c>
      <c r="L47" s="93" t="s">
        <v>428</v>
      </c>
      <c r="M47" s="93"/>
      <c r="N47" s="98"/>
      <c r="O47" s="98"/>
      <c r="P47" s="93"/>
      <c r="Q47" s="93"/>
      <c r="R47" s="93"/>
      <c r="S47" s="93"/>
      <c r="T47" s="93"/>
      <c r="U47" s="94" t="s">
        <v>290</v>
      </c>
      <c r="V47" s="94" t="s">
        <v>291</v>
      </c>
      <c r="W47" s="94">
        <v>10580</v>
      </c>
      <c r="X47" s="98" t="s">
        <v>34</v>
      </c>
      <c r="Y47" s="101">
        <v>329</v>
      </c>
      <c r="Z47" s="101">
        <v>5565</v>
      </c>
      <c r="AA47" s="104">
        <f ca="1">RANDBETWEEN(100000000000000,199999999999999)</f>
        <v>154662526589615</v>
      </c>
      <c r="AB47" s="93"/>
      <c r="AC47" s="93"/>
      <c r="AD47" s="93"/>
      <c r="AE47" s="93"/>
      <c r="AF47" s="93"/>
      <c r="AG47" s="105"/>
    </row>
    <row r="48" spans="1:33" s="41" customFormat="1" x14ac:dyDescent="0.3">
      <c r="A48" s="93" t="s">
        <v>481</v>
      </c>
      <c r="B48" s="93" t="s">
        <v>481</v>
      </c>
      <c r="C48" s="97" t="s">
        <v>521</v>
      </c>
      <c r="D48" s="93"/>
      <c r="E48" s="98" t="s">
        <v>577</v>
      </c>
      <c r="F48" s="93" t="str">
        <f t="shared" si="0"/>
        <v>National Grid / Niagara Mohawk</v>
      </c>
      <c r="G48" s="93" t="s">
        <v>33</v>
      </c>
      <c r="H48" s="109" t="s">
        <v>27</v>
      </c>
      <c r="I48" s="93" t="s">
        <v>508</v>
      </c>
      <c r="J48" s="93"/>
      <c r="K48" s="93" t="s">
        <v>510</v>
      </c>
      <c r="L48" s="93" t="s">
        <v>428</v>
      </c>
      <c r="M48" s="93"/>
      <c r="N48" s="98"/>
      <c r="O48" s="98"/>
      <c r="P48" s="93"/>
      <c r="Q48" s="93"/>
      <c r="R48" s="93"/>
      <c r="S48" s="93"/>
      <c r="T48" s="93"/>
      <c r="U48" s="94" t="s">
        <v>292</v>
      </c>
      <c r="V48" s="94" t="s">
        <v>249</v>
      </c>
      <c r="W48" s="94">
        <v>11717</v>
      </c>
      <c r="X48" s="98" t="s">
        <v>34</v>
      </c>
      <c r="Y48" s="101">
        <v>516</v>
      </c>
      <c r="Z48" s="101">
        <v>2753</v>
      </c>
      <c r="AA48" s="101">
        <f ca="1">RANDBETWEEN(7800000000,7899999999)</f>
        <v>7891051577</v>
      </c>
      <c r="AB48" s="93"/>
      <c r="AC48" s="93"/>
      <c r="AD48" s="93"/>
      <c r="AE48" s="93"/>
      <c r="AF48" s="93"/>
      <c r="AG48" s="105"/>
    </row>
    <row r="49" spans="1:33" s="41" customFormat="1" x14ac:dyDescent="0.3">
      <c r="A49" s="93" t="s">
        <v>481</v>
      </c>
      <c r="B49" s="93" t="s">
        <v>481</v>
      </c>
      <c r="C49" s="97" t="s">
        <v>521</v>
      </c>
      <c r="D49" s="93"/>
      <c r="E49" s="98" t="s">
        <v>578</v>
      </c>
      <c r="F49" s="93" t="str">
        <f t="shared" si="0"/>
        <v>NYSEG</v>
      </c>
      <c r="G49" s="93" t="s">
        <v>33</v>
      </c>
      <c r="H49" s="93" t="s">
        <v>28</v>
      </c>
      <c r="I49" s="93" t="s">
        <v>508</v>
      </c>
      <c r="J49" s="93"/>
      <c r="K49" s="93" t="s">
        <v>510</v>
      </c>
      <c r="L49" s="93" t="s">
        <v>428</v>
      </c>
      <c r="M49" s="93"/>
      <c r="N49" s="98"/>
      <c r="O49" s="98"/>
      <c r="P49" s="93"/>
      <c r="Q49" s="93"/>
      <c r="R49" s="93"/>
      <c r="S49" s="93"/>
      <c r="T49" s="93"/>
      <c r="U49" s="94" t="s">
        <v>293</v>
      </c>
      <c r="V49" s="94" t="s">
        <v>294</v>
      </c>
      <c r="W49" s="94">
        <v>13731</v>
      </c>
      <c r="X49" s="98" t="s">
        <v>34</v>
      </c>
      <c r="Y49" s="101">
        <v>830</v>
      </c>
      <c r="Z49" s="101">
        <v>7640</v>
      </c>
      <c r="AA49" s="93" t="str">
        <f ca="1">CONCATENATE("N01",RANDBETWEEN(111111111111,999999999990),"")</f>
        <v>N01830908735296</v>
      </c>
      <c r="AB49" s="93"/>
      <c r="AC49" s="93"/>
      <c r="AD49" s="93"/>
      <c r="AE49" s="93"/>
      <c r="AF49" s="93"/>
      <c r="AG49" s="105"/>
    </row>
    <row r="50" spans="1:33" s="41" customFormat="1" x14ac:dyDescent="0.3">
      <c r="A50" s="93" t="s">
        <v>481</v>
      </c>
      <c r="B50" s="93" t="s">
        <v>481</v>
      </c>
      <c r="C50" s="97" t="s">
        <v>521</v>
      </c>
      <c r="D50" s="93"/>
      <c r="E50" s="98" t="s">
        <v>579</v>
      </c>
      <c r="F50" s="93" t="str">
        <f t="shared" si="0"/>
        <v>Orange &amp; Rockland</v>
      </c>
      <c r="G50" s="93" t="s">
        <v>33</v>
      </c>
      <c r="H50" s="93" t="s">
        <v>29</v>
      </c>
      <c r="I50" s="93" t="s">
        <v>508</v>
      </c>
      <c r="J50" s="93"/>
      <c r="K50" s="93" t="s">
        <v>510</v>
      </c>
      <c r="L50" s="93" t="s">
        <v>428</v>
      </c>
      <c r="M50" s="93"/>
      <c r="N50" s="98"/>
      <c r="O50" s="98"/>
      <c r="P50" s="93"/>
      <c r="Q50" s="93"/>
      <c r="R50" s="93"/>
      <c r="S50" s="93"/>
      <c r="T50" s="93"/>
      <c r="U50" s="93" t="s">
        <v>355</v>
      </c>
      <c r="V50" s="93" t="s">
        <v>296</v>
      </c>
      <c r="W50" s="93">
        <v>10920</v>
      </c>
      <c r="X50" s="98" t="s">
        <v>34</v>
      </c>
      <c r="Y50" s="101">
        <v>442</v>
      </c>
      <c r="Z50" s="101">
        <v>2095</v>
      </c>
      <c r="AA50" s="101">
        <f ca="1">RANDBETWEEN(7800000000,7899999999)</f>
        <v>7844967373</v>
      </c>
      <c r="AB50" s="93"/>
      <c r="AC50" s="93"/>
      <c r="AD50" s="93"/>
      <c r="AE50" s="93"/>
      <c r="AF50" s="93"/>
      <c r="AG50" s="110"/>
    </row>
    <row r="51" spans="1:33" s="41" customFormat="1" x14ac:dyDescent="0.3">
      <c r="A51" s="93" t="s">
        <v>481</v>
      </c>
      <c r="B51" s="93" t="s">
        <v>481</v>
      </c>
      <c r="C51" s="97" t="s">
        <v>521</v>
      </c>
      <c r="D51" s="93"/>
      <c r="E51" s="98" t="s">
        <v>580</v>
      </c>
      <c r="F51" s="93" t="str">
        <f t="shared" si="0"/>
        <v>RG&amp;E</v>
      </c>
      <c r="G51" s="93" t="s">
        <v>33</v>
      </c>
      <c r="H51" s="93" t="s">
        <v>30</v>
      </c>
      <c r="I51" s="93" t="s">
        <v>508</v>
      </c>
      <c r="J51" s="93"/>
      <c r="K51" s="93" t="s">
        <v>510</v>
      </c>
      <c r="L51" s="93" t="s">
        <v>428</v>
      </c>
      <c r="M51" s="93"/>
      <c r="N51" s="98"/>
      <c r="O51" s="98"/>
      <c r="P51" s="93"/>
      <c r="Q51" s="93"/>
      <c r="R51" s="93"/>
      <c r="S51" s="93"/>
      <c r="T51" s="93"/>
      <c r="U51" s="93" t="s">
        <v>297</v>
      </c>
      <c r="V51" s="93" t="s">
        <v>138</v>
      </c>
      <c r="W51" s="93">
        <v>13033</v>
      </c>
      <c r="X51" s="98" t="s">
        <v>34</v>
      </c>
      <c r="Y51" s="101">
        <v>363</v>
      </c>
      <c r="Z51" s="101">
        <v>6260</v>
      </c>
      <c r="AA51" s="93" t="str">
        <f ca="1">CONCATENATE("R01",RANDBETWEEN(111111111111,999999999990),"")</f>
        <v>R01594769210038</v>
      </c>
      <c r="AB51" s="93"/>
      <c r="AC51" s="93"/>
      <c r="AD51" s="93"/>
      <c r="AE51" s="93"/>
      <c r="AF51" s="93"/>
      <c r="AG51" s="110"/>
    </row>
    <row r="52" spans="1:33" s="41" customFormat="1" x14ac:dyDescent="0.3">
      <c r="A52" s="93" t="s">
        <v>481</v>
      </c>
      <c r="B52" s="93" t="s">
        <v>481</v>
      </c>
      <c r="C52" s="97" t="s">
        <v>521</v>
      </c>
      <c r="D52" s="93"/>
      <c r="E52" s="98" t="s">
        <v>581</v>
      </c>
      <c r="F52" s="93" t="str">
        <f t="shared" si="0"/>
        <v>Jersey Central Power &amp; Light (JCP&amp;L)</v>
      </c>
      <c r="G52" s="93" t="s">
        <v>8</v>
      </c>
      <c r="H52" s="93" t="s">
        <v>13</v>
      </c>
      <c r="I52" s="93" t="s">
        <v>508</v>
      </c>
      <c r="J52" s="93"/>
      <c r="K52" s="93" t="s">
        <v>510</v>
      </c>
      <c r="L52" s="93" t="s">
        <v>427</v>
      </c>
      <c r="M52" s="93"/>
      <c r="N52" s="98"/>
      <c r="O52" s="98"/>
      <c r="P52" s="93"/>
      <c r="Q52" s="93"/>
      <c r="R52" s="93"/>
      <c r="S52" s="93"/>
      <c r="T52" s="93"/>
      <c r="U52" s="93" t="s">
        <v>345</v>
      </c>
      <c r="V52" s="93" t="s">
        <v>120</v>
      </c>
      <c r="W52" s="98" t="s">
        <v>121</v>
      </c>
      <c r="X52" s="98" t="s">
        <v>21</v>
      </c>
      <c r="Y52" s="101">
        <v>849</v>
      </c>
      <c r="Z52" s="101">
        <v>4698</v>
      </c>
      <c r="AA52" s="93" t="str">
        <f ca="1">CONCATENATE("08",RANDBETWEEN(111111111111111000,999999999999999000),"")</f>
        <v>08200044639118730000</v>
      </c>
      <c r="AB52" s="93"/>
      <c r="AC52" s="93"/>
      <c r="AD52" s="93"/>
      <c r="AE52" s="93"/>
      <c r="AF52" s="93"/>
      <c r="AG52" s="110"/>
    </row>
    <row r="53" spans="1:33" s="41" customFormat="1" x14ac:dyDescent="0.3">
      <c r="A53" s="93" t="s">
        <v>481</v>
      </c>
      <c r="B53" s="93" t="s">
        <v>481</v>
      </c>
      <c r="C53" s="97" t="s">
        <v>521</v>
      </c>
      <c r="D53" s="93"/>
      <c r="E53" s="98" t="s">
        <v>582</v>
      </c>
      <c r="F53" s="93" t="str">
        <f t="shared" si="0"/>
        <v>PSE&amp;G</v>
      </c>
      <c r="G53" s="93" t="s">
        <v>8</v>
      </c>
      <c r="H53" s="93" t="s">
        <v>14</v>
      </c>
      <c r="I53" s="93" t="s">
        <v>508</v>
      </c>
      <c r="J53" s="93"/>
      <c r="K53" s="93" t="s">
        <v>510</v>
      </c>
      <c r="L53" s="93" t="s">
        <v>427</v>
      </c>
      <c r="M53" s="93"/>
      <c r="N53" s="98"/>
      <c r="O53" s="98"/>
      <c r="P53" s="93"/>
      <c r="Q53" s="93"/>
      <c r="R53" s="93"/>
      <c r="S53" s="93"/>
      <c r="T53" s="93"/>
      <c r="U53" s="93" t="s">
        <v>346</v>
      </c>
      <c r="V53" s="93" t="s">
        <v>272</v>
      </c>
      <c r="W53" s="98" t="s">
        <v>273</v>
      </c>
      <c r="X53" s="98" t="s">
        <v>21</v>
      </c>
      <c r="Y53" s="101">
        <v>849</v>
      </c>
      <c r="Z53" s="101">
        <v>4698</v>
      </c>
      <c r="AA53" s="93" t="str">
        <f ca="1">CONCATENATE("PE",RANDBETWEEN(111111111111111000,999999999999999000),"")</f>
        <v>PE815403376152002000</v>
      </c>
      <c r="AB53" s="93"/>
      <c r="AC53" s="93"/>
      <c r="AD53" s="93"/>
      <c r="AE53" s="93"/>
      <c r="AF53" s="93"/>
      <c r="AG53" s="110"/>
    </row>
    <row r="54" spans="1:33" s="41" customFormat="1" x14ac:dyDescent="0.3">
      <c r="A54" s="93" t="s">
        <v>481</v>
      </c>
      <c r="B54" s="93" t="s">
        <v>481</v>
      </c>
      <c r="C54" s="97" t="s">
        <v>521</v>
      </c>
      <c r="D54" s="93"/>
      <c r="E54" s="98" t="s">
        <v>583</v>
      </c>
      <c r="F54" s="93" t="str">
        <f t="shared" si="0"/>
        <v>Rockland Electric Company (O&amp;R)</v>
      </c>
      <c r="G54" s="93" t="s">
        <v>8</v>
      </c>
      <c r="H54" s="93" t="s">
        <v>15</v>
      </c>
      <c r="I54" s="93" t="s">
        <v>508</v>
      </c>
      <c r="J54" s="93"/>
      <c r="K54" s="93" t="s">
        <v>510</v>
      </c>
      <c r="L54" s="93" t="s">
        <v>427</v>
      </c>
      <c r="M54" s="93"/>
      <c r="N54" s="98"/>
      <c r="O54" s="98"/>
      <c r="P54" s="93"/>
      <c r="Q54" s="93"/>
      <c r="R54" s="93"/>
      <c r="S54" s="93"/>
      <c r="T54" s="93"/>
      <c r="U54" s="93" t="s">
        <v>347</v>
      </c>
      <c r="V54" s="93" t="s">
        <v>123</v>
      </c>
      <c r="W54" s="98" t="s">
        <v>124</v>
      </c>
      <c r="X54" s="98" t="s">
        <v>21</v>
      </c>
      <c r="Y54" s="101">
        <v>849</v>
      </c>
      <c r="Z54" s="101">
        <v>4698</v>
      </c>
      <c r="AA54" s="106">
        <f ca="1">RANDBETWEEN(2000000000,5999999999)</f>
        <v>2601678687</v>
      </c>
      <c r="AB54" s="93"/>
      <c r="AC54" s="93"/>
      <c r="AD54" s="93"/>
      <c r="AE54" s="93"/>
      <c r="AF54" s="93"/>
      <c r="AG54" s="110"/>
    </row>
    <row r="55" spans="1:33" s="41" customFormat="1" x14ac:dyDescent="0.3">
      <c r="A55" s="93" t="s">
        <v>481</v>
      </c>
      <c r="B55" s="93" t="s">
        <v>481</v>
      </c>
      <c r="C55" s="97" t="s">
        <v>521</v>
      </c>
      <c r="D55" s="93"/>
      <c r="E55" s="98" t="s">
        <v>584</v>
      </c>
      <c r="F55" s="93" t="str">
        <f t="shared" si="0"/>
        <v>Atlantic City Electric</v>
      </c>
      <c r="G55" s="93" t="s">
        <v>8</v>
      </c>
      <c r="H55" s="93" t="s">
        <v>7</v>
      </c>
      <c r="I55" s="93" t="s">
        <v>508</v>
      </c>
      <c r="J55" s="93"/>
      <c r="K55" s="93" t="s">
        <v>510</v>
      </c>
      <c r="L55" s="93" t="s">
        <v>427</v>
      </c>
      <c r="M55" s="93"/>
      <c r="N55" s="98"/>
      <c r="O55" s="98"/>
      <c r="P55" s="93"/>
      <c r="Q55" s="93"/>
      <c r="R55" s="93"/>
      <c r="S55" s="93"/>
      <c r="T55" s="93"/>
      <c r="U55" s="93" t="s">
        <v>344</v>
      </c>
      <c r="V55" s="93" t="s">
        <v>119</v>
      </c>
      <c r="W55" s="98" t="s">
        <v>97</v>
      </c>
      <c r="X55" s="98" t="s">
        <v>21</v>
      </c>
      <c r="Y55" s="101">
        <v>612</v>
      </c>
      <c r="Z55" s="101">
        <v>3777</v>
      </c>
      <c r="AA55" s="111" t="str">
        <f ca="1">CONCATENATE("05",RANDBETWEEN(11111111111111100000,99999999999999900000),"")</f>
        <v>0515559361873306400000</v>
      </c>
      <c r="AB55" s="101"/>
      <c r="AC55" s="93"/>
      <c r="AD55" s="93"/>
      <c r="AE55" s="93"/>
      <c r="AF55" s="93"/>
      <c r="AG55" s="110"/>
    </row>
    <row r="56" spans="1:33" s="41" customFormat="1" x14ac:dyDescent="0.3">
      <c r="A56" s="93" t="s">
        <v>481</v>
      </c>
      <c r="B56" s="93" t="s">
        <v>481</v>
      </c>
      <c r="C56" s="97" t="s">
        <v>521</v>
      </c>
      <c r="D56" s="93"/>
      <c r="E56" s="98" t="s">
        <v>585</v>
      </c>
      <c r="F56" s="93" t="str">
        <f t="shared" si="0"/>
        <v>ComEd</v>
      </c>
      <c r="G56" s="93" t="s">
        <v>47</v>
      </c>
      <c r="H56" s="93" t="s">
        <v>46</v>
      </c>
      <c r="I56" s="93" t="s">
        <v>508</v>
      </c>
      <c r="J56" s="93"/>
      <c r="K56" s="93" t="s">
        <v>510</v>
      </c>
      <c r="L56" s="93" t="s">
        <v>429</v>
      </c>
      <c r="M56" s="93"/>
      <c r="N56" s="98"/>
      <c r="O56" s="98"/>
      <c r="P56" s="93"/>
      <c r="Q56" s="93"/>
      <c r="R56" s="93"/>
      <c r="S56" s="93"/>
      <c r="T56" s="93"/>
      <c r="U56" s="93" t="s">
        <v>334</v>
      </c>
      <c r="V56" s="93" t="s">
        <v>217</v>
      </c>
      <c r="W56" s="93">
        <v>60002</v>
      </c>
      <c r="X56" s="98" t="s">
        <v>49</v>
      </c>
      <c r="Y56" s="101">
        <v>455</v>
      </c>
      <c r="Z56" s="101">
        <v>2775</v>
      </c>
      <c r="AA56" s="101">
        <f ca="1">RANDBETWEEN(7800000000,7899999999)</f>
        <v>7814554275</v>
      </c>
      <c r="AB56" s="93"/>
      <c r="AC56" s="93"/>
      <c r="AD56" s="93"/>
      <c r="AE56" s="93"/>
      <c r="AF56" s="93"/>
      <c r="AG56" s="110"/>
    </row>
    <row r="57" spans="1:33" s="41" customFormat="1" x14ac:dyDescent="0.3">
      <c r="A57" s="93" t="s">
        <v>482</v>
      </c>
      <c r="B57" s="93" t="s">
        <v>481</v>
      </c>
      <c r="C57" s="97" t="s">
        <v>521</v>
      </c>
      <c r="D57" s="93" t="s">
        <v>522</v>
      </c>
      <c r="E57" s="98" t="s">
        <v>586</v>
      </c>
      <c r="F57" s="93" t="str">
        <f t="shared" si="0"/>
        <v>Duquesne Light Company</v>
      </c>
      <c r="G57" s="93" t="s">
        <v>60</v>
      </c>
      <c r="H57" s="97" t="s">
        <v>55</v>
      </c>
      <c r="I57" s="93" t="s">
        <v>508</v>
      </c>
      <c r="J57" s="93"/>
      <c r="K57" s="93" t="s">
        <v>510</v>
      </c>
      <c r="L57" s="93" t="s">
        <v>427</v>
      </c>
      <c r="M57" s="93"/>
      <c r="N57" s="93"/>
      <c r="O57" s="93"/>
      <c r="P57" s="93" t="s">
        <v>357</v>
      </c>
      <c r="Q57" s="93"/>
      <c r="R57" s="93"/>
      <c r="S57" s="93"/>
      <c r="T57" s="93"/>
      <c r="U57" s="93" t="s">
        <v>170</v>
      </c>
      <c r="V57" s="93" t="s">
        <v>165</v>
      </c>
      <c r="W57" s="98" t="s">
        <v>168</v>
      </c>
      <c r="X57" s="98" t="s">
        <v>62</v>
      </c>
      <c r="Y57" s="101">
        <v>409</v>
      </c>
      <c r="Z57" s="101">
        <v>9755</v>
      </c>
      <c r="AA57" s="106">
        <f ca="1">RANDBETWEEN(2000000000000,5999999999999)</f>
        <v>3661027560188</v>
      </c>
      <c r="AB57" s="93"/>
      <c r="AC57" s="93"/>
      <c r="AD57" s="93"/>
      <c r="AE57" s="93"/>
      <c r="AF57" s="93"/>
      <c r="AG57" s="110"/>
    </row>
    <row r="58" spans="1:33" s="41" customFormat="1" x14ac:dyDescent="0.3">
      <c r="A58" s="93" t="s">
        <v>419</v>
      </c>
      <c r="B58" s="93" t="s">
        <v>505</v>
      </c>
      <c r="C58" s="93" t="s">
        <v>521</v>
      </c>
      <c r="D58" s="93"/>
      <c r="E58" s="98" t="s">
        <v>587</v>
      </c>
      <c r="F58" s="93" t="str">
        <f t="shared" si="0"/>
        <v>Pepco</v>
      </c>
      <c r="G58" s="41" t="s">
        <v>88</v>
      </c>
      <c r="H58" s="41" t="s">
        <v>52</v>
      </c>
      <c r="I58" s="93" t="s">
        <v>508</v>
      </c>
      <c r="J58" s="93"/>
      <c r="K58" s="93" t="s">
        <v>510</v>
      </c>
      <c r="L58" s="93" t="s">
        <v>180</v>
      </c>
      <c r="N58" s="98"/>
      <c r="O58" s="98"/>
      <c r="P58" s="93"/>
      <c r="Q58" s="93"/>
      <c r="R58" s="93"/>
      <c r="S58" s="93"/>
      <c r="T58" s="93"/>
      <c r="U58" s="93" t="s">
        <v>244</v>
      </c>
      <c r="V58" s="93" t="s">
        <v>217</v>
      </c>
      <c r="W58" s="93">
        <v>60002</v>
      </c>
      <c r="X58" s="98" t="s">
        <v>49</v>
      </c>
      <c r="Y58" s="101">
        <v>878</v>
      </c>
      <c r="Z58" s="101">
        <v>9398</v>
      </c>
      <c r="AA58" s="111" t="str">
        <f ca="1">CONCATENATE("05",RANDBETWEEN(11111111111111100000,99999999999999900000),"")</f>
        <v>0511827660631617700000</v>
      </c>
      <c r="AB58" s="93"/>
      <c r="AC58" s="93"/>
      <c r="AD58" s="93"/>
      <c r="AE58" s="93"/>
      <c r="AF58" s="93"/>
      <c r="AG58" s="110"/>
    </row>
    <row r="59" spans="1:33" s="41" customFormat="1" x14ac:dyDescent="0.3">
      <c r="A59" s="93" t="s">
        <v>419</v>
      </c>
      <c r="B59" s="93" t="s">
        <v>505</v>
      </c>
      <c r="C59" s="93" t="s">
        <v>521</v>
      </c>
      <c r="D59" s="93"/>
      <c r="E59" s="98" t="s">
        <v>588</v>
      </c>
      <c r="F59" s="93" t="str">
        <f t="shared" si="0"/>
        <v>ComEd</v>
      </c>
      <c r="G59" s="41" t="s">
        <v>47</v>
      </c>
      <c r="H59" s="41" t="s">
        <v>46</v>
      </c>
      <c r="I59" s="93" t="s">
        <v>508</v>
      </c>
      <c r="J59" s="93"/>
      <c r="K59" s="93" t="s">
        <v>510</v>
      </c>
      <c r="L59" s="93" t="s">
        <v>547</v>
      </c>
      <c r="N59" s="98"/>
      <c r="O59" s="98"/>
      <c r="P59" s="93"/>
      <c r="Q59" s="93"/>
      <c r="R59" s="93"/>
      <c r="S59" s="93"/>
      <c r="T59" s="93"/>
      <c r="U59" s="93" t="s">
        <v>245</v>
      </c>
      <c r="V59" s="93" t="s">
        <v>110</v>
      </c>
      <c r="W59" s="93">
        <v>20603</v>
      </c>
      <c r="X59" s="98" t="s">
        <v>54</v>
      </c>
      <c r="Y59" s="101">
        <v>764</v>
      </c>
      <c r="Z59" s="101">
        <v>6565</v>
      </c>
      <c r="AA59" s="101">
        <f ca="1">RANDBETWEEN(7800000000,7899999999)</f>
        <v>7828153608</v>
      </c>
      <c r="AB59" s="93"/>
      <c r="AC59" s="93"/>
      <c r="AD59" s="93"/>
      <c r="AE59" s="93"/>
      <c r="AF59" s="93"/>
      <c r="AG59" s="110"/>
    </row>
    <row r="60" spans="1:33" s="41" customFormat="1" x14ac:dyDescent="0.3">
      <c r="A60" s="93" t="s">
        <v>419</v>
      </c>
      <c r="B60" s="93" t="s">
        <v>505</v>
      </c>
      <c r="C60" s="93" t="s">
        <v>521</v>
      </c>
      <c r="D60" s="93"/>
      <c r="E60" s="98" t="s">
        <v>589</v>
      </c>
      <c r="F60" s="93" t="str">
        <f t="shared" si="0"/>
        <v>BGE</v>
      </c>
      <c r="G60" s="41" t="s">
        <v>53</v>
      </c>
      <c r="H60" s="41" t="s">
        <v>50</v>
      </c>
      <c r="I60" s="93" t="s">
        <v>508</v>
      </c>
      <c r="J60" s="93"/>
      <c r="K60" s="93" t="s">
        <v>510</v>
      </c>
      <c r="L60" s="41" t="s">
        <v>180</v>
      </c>
      <c r="N60" s="98"/>
      <c r="O60" s="98"/>
      <c r="P60" s="93"/>
      <c r="Q60" s="93"/>
      <c r="R60" s="93"/>
      <c r="S60" s="93"/>
      <c r="T60" s="93"/>
      <c r="U60" s="93" t="s">
        <v>247</v>
      </c>
      <c r="V60" s="93" t="s">
        <v>246</v>
      </c>
      <c r="W60" s="93">
        <v>20850</v>
      </c>
      <c r="X60" s="98" t="s">
        <v>54</v>
      </c>
      <c r="Y60" s="101">
        <v>349</v>
      </c>
      <c r="Z60" s="101">
        <v>8244</v>
      </c>
      <c r="AA60" s="106">
        <f ca="1">RANDBETWEEN(61711111111,61799999999)</f>
        <v>61711294490</v>
      </c>
      <c r="AB60" s="93"/>
      <c r="AC60" s="93"/>
      <c r="AD60" s="93"/>
      <c r="AE60" s="93"/>
      <c r="AF60" s="93"/>
      <c r="AG60" s="110"/>
    </row>
    <row r="61" spans="1:33" s="41" customFormat="1" x14ac:dyDescent="0.3">
      <c r="A61" s="93" t="s">
        <v>419</v>
      </c>
      <c r="B61" s="93" t="s">
        <v>505</v>
      </c>
      <c r="C61" s="93" t="s">
        <v>521</v>
      </c>
      <c r="D61" s="93"/>
      <c r="E61" s="98" t="s">
        <v>590</v>
      </c>
      <c r="F61" s="93" t="str">
        <f t="shared" si="0"/>
        <v>Delmarva Power</v>
      </c>
      <c r="G61" s="41" t="s">
        <v>53</v>
      </c>
      <c r="H61" s="41" t="s">
        <v>51</v>
      </c>
      <c r="I61" s="93" t="s">
        <v>508</v>
      </c>
      <c r="J61" s="93"/>
      <c r="K61" s="93" t="s">
        <v>510</v>
      </c>
      <c r="L61" s="41" t="s">
        <v>180</v>
      </c>
      <c r="N61" s="98"/>
      <c r="O61" s="98"/>
      <c r="P61" s="93"/>
      <c r="Q61" s="93"/>
      <c r="R61" s="93"/>
      <c r="S61" s="93"/>
      <c r="T61" s="93"/>
      <c r="U61" s="93" t="s">
        <v>248</v>
      </c>
      <c r="V61" s="93" t="s">
        <v>249</v>
      </c>
      <c r="W61" s="93">
        <v>20722</v>
      </c>
      <c r="X61" s="98" t="s">
        <v>54</v>
      </c>
      <c r="Y61" s="101">
        <v>921</v>
      </c>
      <c r="Z61" s="101">
        <v>2006</v>
      </c>
      <c r="AA61" s="111" t="str">
        <f ca="1">CONCATENATE("05",RANDBETWEEN(11111111111111100000,99999999999999900000),"")</f>
        <v>0574494763382258800000</v>
      </c>
      <c r="AB61" s="93"/>
      <c r="AC61" s="93"/>
      <c r="AD61" s="93"/>
      <c r="AE61" s="93"/>
      <c r="AF61" s="93"/>
      <c r="AG61" s="110"/>
    </row>
    <row r="62" spans="1:33" s="41" customFormat="1" x14ac:dyDescent="0.3">
      <c r="A62" s="93" t="s">
        <v>419</v>
      </c>
      <c r="B62" s="93" t="s">
        <v>505</v>
      </c>
      <c r="C62" s="93" t="s">
        <v>521</v>
      </c>
      <c r="D62" s="93"/>
      <c r="E62" s="98" t="s">
        <v>591</v>
      </c>
      <c r="F62" s="93" t="str">
        <f t="shared" si="0"/>
        <v>Pepco</v>
      </c>
      <c r="G62" s="41" t="s">
        <v>53</v>
      </c>
      <c r="H62" s="41" t="s">
        <v>52</v>
      </c>
      <c r="I62" s="93" t="s">
        <v>508</v>
      </c>
      <c r="J62" s="93"/>
      <c r="K62" s="93" t="s">
        <v>510</v>
      </c>
      <c r="L62" s="41" t="s">
        <v>180</v>
      </c>
      <c r="N62" s="98"/>
      <c r="O62" s="98"/>
      <c r="P62" s="93"/>
      <c r="Q62" s="93"/>
      <c r="R62" s="93"/>
      <c r="S62" s="93"/>
      <c r="T62" s="93"/>
      <c r="U62" s="93" t="s">
        <v>261</v>
      </c>
      <c r="V62" s="93" t="s">
        <v>117</v>
      </c>
      <c r="W62" s="98" t="s">
        <v>118</v>
      </c>
      <c r="X62" s="98" t="s">
        <v>45</v>
      </c>
      <c r="Y62" s="101">
        <v>412</v>
      </c>
      <c r="Z62" s="101">
        <v>8370</v>
      </c>
      <c r="AA62" s="111" t="str">
        <f ca="1">CONCATENATE("05",RANDBETWEEN(11111111111111100000,99999999999999900000),"")</f>
        <v>0552463262499498400000</v>
      </c>
      <c r="AB62" s="93"/>
      <c r="AC62" s="93"/>
      <c r="AD62" s="93"/>
      <c r="AE62" s="93"/>
      <c r="AF62" s="93"/>
      <c r="AG62" s="110"/>
    </row>
    <row r="63" spans="1:33" s="41" customFormat="1" x14ac:dyDescent="0.3">
      <c r="A63" s="93" t="s">
        <v>419</v>
      </c>
      <c r="B63" s="93" t="s">
        <v>505</v>
      </c>
      <c r="C63" s="93" t="s">
        <v>521</v>
      </c>
      <c r="D63" s="93"/>
      <c r="E63" s="98" t="s">
        <v>592</v>
      </c>
      <c r="F63" s="93" t="str">
        <f t="shared" si="0"/>
        <v>National Grid</v>
      </c>
      <c r="G63" s="41" t="s">
        <v>42</v>
      </c>
      <c r="H63" s="41" t="s">
        <v>41</v>
      </c>
      <c r="I63" s="93" t="s">
        <v>508</v>
      </c>
      <c r="J63" s="93"/>
      <c r="K63" s="93" t="s">
        <v>510</v>
      </c>
      <c r="L63" s="41" t="s">
        <v>180</v>
      </c>
      <c r="N63" s="98"/>
      <c r="O63" s="98"/>
      <c r="P63" s="93"/>
      <c r="Q63" s="93"/>
      <c r="R63" s="93"/>
      <c r="S63" s="93"/>
      <c r="T63" s="93"/>
      <c r="U63" s="93" t="s">
        <v>254</v>
      </c>
      <c r="V63" s="93" t="s">
        <v>114</v>
      </c>
      <c r="W63" s="98" t="s">
        <v>115</v>
      </c>
      <c r="X63" s="98" t="s">
        <v>45</v>
      </c>
      <c r="Y63" s="101">
        <v>521</v>
      </c>
      <c r="Z63" s="101">
        <v>4125</v>
      </c>
      <c r="AA63" s="106">
        <f ca="1">RANDBETWEEN(6171111111,6179999999)</f>
        <v>6179235349</v>
      </c>
      <c r="AB63" s="93"/>
      <c r="AC63" s="93"/>
      <c r="AD63" s="93"/>
      <c r="AE63" s="93"/>
      <c r="AF63" s="93"/>
      <c r="AG63" s="110"/>
    </row>
    <row r="64" spans="1:33" s="41" customFormat="1" x14ac:dyDescent="0.3">
      <c r="A64" s="93" t="s">
        <v>419</v>
      </c>
      <c r="B64" s="93" t="s">
        <v>505</v>
      </c>
      <c r="C64" s="93" t="s">
        <v>521</v>
      </c>
      <c r="D64" s="93"/>
      <c r="E64" s="98" t="s">
        <v>593</v>
      </c>
      <c r="F64" s="93" t="str">
        <f t="shared" si="0"/>
        <v>Eversource (Eastern Massachusetts)</v>
      </c>
      <c r="G64" s="41" t="s">
        <v>42</v>
      </c>
      <c r="H64" s="41" t="s">
        <v>549</v>
      </c>
      <c r="I64" s="93" t="s">
        <v>508</v>
      </c>
      <c r="J64" s="93"/>
      <c r="K64" s="93" t="s">
        <v>510</v>
      </c>
      <c r="L64" s="41" t="s">
        <v>180</v>
      </c>
      <c r="N64" s="98"/>
      <c r="O64" s="98"/>
      <c r="P64" s="93"/>
      <c r="Q64" s="93"/>
      <c r="R64" s="93"/>
      <c r="S64" s="93"/>
      <c r="T64" s="93"/>
      <c r="U64" s="93" t="s">
        <v>268</v>
      </c>
      <c r="V64" s="93" t="s">
        <v>116</v>
      </c>
      <c r="W64" s="98" t="s">
        <v>44</v>
      </c>
      <c r="X64" s="98" t="s">
        <v>45</v>
      </c>
      <c r="Y64" s="101">
        <v>533</v>
      </c>
      <c r="Z64" s="101">
        <v>4449</v>
      </c>
      <c r="AA64" s="106">
        <f ca="1">RANDBETWEEN(61711111111,61799999999)</f>
        <v>61712942143</v>
      </c>
      <c r="AB64" s="93"/>
      <c r="AC64" s="93"/>
      <c r="AE64" s="93"/>
      <c r="AF64" s="93"/>
      <c r="AG64" s="110"/>
    </row>
    <row r="65" spans="1:33" s="41" customFormat="1" x14ac:dyDescent="0.3">
      <c r="A65" s="93" t="s">
        <v>419</v>
      </c>
      <c r="B65" s="93" t="s">
        <v>505</v>
      </c>
      <c r="C65" s="93" t="s">
        <v>521</v>
      </c>
      <c r="D65" s="93"/>
      <c r="E65" s="98" t="s">
        <v>594</v>
      </c>
      <c r="F65" s="93" t="str">
        <f t="shared" si="0"/>
        <v>Eversource (Western Massachusetts)</v>
      </c>
      <c r="G65" s="41" t="s">
        <v>42</v>
      </c>
      <c r="H65" s="41" t="s">
        <v>548</v>
      </c>
      <c r="I65" s="93" t="s">
        <v>508</v>
      </c>
      <c r="J65" s="93"/>
      <c r="K65" s="93" t="s">
        <v>510</v>
      </c>
      <c r="L65" s="41" t="s">
        <v>180</v>
      </c>
      <c r="N65" s="98"/>
      <c r="O65" s="98"/>
      <c r="P65" s="93"/>
      <c r="Q65" s="93"/>
      <c r="R65" s="93"/>
      <c r="S65" s="93"/>
      <c r="T65" s="93"/>
      <c r="U65" s="93" t="s">
        <v>269</v>
      </c>
      <c r="V65" s="93" t="s">
        <v>119</v>
      </c>
      <c r="W65" s="98" t="s">
        <v>97</v>
      </c>
      <c r="X65" s="98" t="s">
        <v>21</v>
      </c>
      <c r="Y65" s="101">
        <v>880</v>
      </c>
      <c r="Z65" s="101">
        <v>6264</v>
      </c>
      <c r="AA65" s="106">
        <f ca="1">RANDBETWEEN(617111111,617999999)</f>
        <v>617619401</v>
      </c>
      <c r="AB65" s="93"/>
      <c r="AC65" s="93"/>
      <c r="AD65" s="106">
        <v>54447361058</v>
      </c>
      <c r="AE65" s="93"/>
      <c r="AF65" s="93"/>
      <c r="AG65" s="110"/>
    </row>
    <row r="66" spans="1:33" s="41" customFormat="1" x14ac:dyDescent="0.3">
      <c r="A66" s="93" t="s">
        <v>419</v>
      </c>
      <c r="B66" s="93" t="s">
        <v>505</v>
      </c>
      <c r="C66" s="93" t="s">
        <v>521</v>
      </c>
      <c r="D66" s="93"/>
      <c r="E66" s="98" t="s">
        <v>595</v>
      </c>
      <c r="F66" s="93" t="str">
        <f t="shared" si="0"/>
        <v>Atlantic City Electric</v>
      </c>
      <c r="G66" s="41" t="s">
        <v>8</v>
      </c>
      <c r="H66" s="41" t="s">
        <v>7</v>
      </c>
      <c r="I66" s="93" t="s">
        <v>508</v>
      </c>
      <c r="J66" s="93"/>
      <c r="K66" s="93" t="s">
        <v>510</v>
      </c>
      <c r="L66" s="41" t="s">
        <v>180</v>
      </c>
      <c r="N66" s="98"/>
      <c r="O66" s="98"/>
      <c r="P66" s="93"/>
      <c r="Q66" s="93"/>
      <c r="R66" s="93"/>
      <c r="S66" s="93"/>
      <c r="T66" s="93"/>
      <c r="U66" s="93" t="s">
        <v>408</v>
      </c>
      <c r="V66" s="93" t="s">
        <v>119</v>
      </c>
      <c r="W66" s="98" t="s">
        <v>97</v>
      </c>
      <c r="X66" s="98" t="s">
        <v>21</v>
      </c>
      <c r="Y66" s="101">
        <v>984</v>
      </c>
      <c r="Z66" s="101">
        <v>5516</v>
      </c>
      <c r="AA66" s="111" t="str">
        <f ca="1">CONCATENATE("05",RANDBETWEEN(11111111111111100000,99999999999999900000),"")</f>
        <v>0517648075946909000000</v>
      </c>
      <c r="AB66" s="93"/>
      <c r="AC66" s="93"/>
      <c r="AD66" s="93"/>
      <c r="AE66" s="93"/>
      <c r="AF66" s="93"/>
      <c r="AG66" s="110"/>
    </row>
    <row r="67" spans="1:33" s="41" customFormat="1" x14ac:dyDescent="0.3">
      <c r="A67" s="93" t="s">
        <v>419</v>
      </c>
      <c r="B67" s="93" t="s">
        <v>505</v>
      </c>
      <c r="C67" s="93" t="s">
        <v>521</v>
      </c>
      <c r="D67" s="93"/>
      <c r="E67" s="98" t="s">
        <v>596</v>
      </c>
      <c r="F67" s="93" t="str">
        <f t="shared" ref="F67:F89" si="1">H67</f>
        <v>Atlantic City Electric</v>
      </c>
      <c r="G67" s="41" t="s">
        <v>8</v>
      </c>
      <c r="H67" s="41" t="s">
        <v>7</v>
      </c>
      <c r="I67" s="93" t="s">
        <v>508</v>
      </c>
      <c r="J67" s="93"/>
      <c r="K67" s="93" t="s">
        <v>510</v>
      </c>
      <c r="L67" s="41" t="s">
        <v>180</v>
      </c>
      <c r="N67" s="98"/>
      <c r="O67" s="98"/>
      <c r="P67" s="93"/>
      <c r="Q67" s="93"/>
      <c r="R67" s="93"/>
      <c r="S67" s="93"/>
      <c r="T67" s="93"/>
      <c r="U67" s="93" t="s">
        <v>270</v>
      </c>
      <c r="V67" s="93" t="s">
        <v>120</v>
      </c>
      <c r="W67" s="98" t="s">
        <v>121</v>
      </c>
      <c r="X67" s="98" t="s">
        <v>21</v>
      </c>
      <c r="Y67" s="101">
        <v>260</v>
      </c>
      <c r="Z67" s="101">
        <v>7746</v>
      </c>
      <c r="AA67" s="111" t="str">
        <f ca="1">CONCATENATE("05",RANDBETWEEN(11111111111111100000,99999999999999900000),"")</f>
        <v>0572169409472963500000</v>
      </c>
      <c r="AB67" s="93"/>
      <c r="AC67" s="93"/>
      <c r="AD67" s="93"/>
      <c r="AE67" s="93"/>
      <c r="AF67" s="93"/>
      <c r="AG67" s="110"/>
    </row>
    <row r="68" spans="1:33" s="41" customFormat="1" x14ac:dyDescent="0.3">
      <c r="A68" s="93" t="s">
        <v>419</v>
      </c>
      <c r="B68" s="93" t="s">
        <v>505</v>
      </c>
      <c r="C68" s="93" t="s">
        <v>521</v>
      </c>
      <c r="D68" s="93"/>
      <c r="E68" s="98" t="s">
        <v>597</v>
      </c>
      <c r="F68" s="93" t="str">
        <f t="shared" si="1"/>
        <v>Jersey Central Power &amp; Light (JCP&amp;L)</v>
      </c>
      <c r="G68" s="41" t="s">
        <v>8</v>
      </c>
      <c r="H68" s="41" t="s">
        <v>13</v>
      </c>
      <c r="I68" s="93" t="s">
        <v>508</v>
      </c>
      <c r="J68" s="93"/>
      <c r="K68" s="93" t="s">
        <v>510</v>
      </c>
      <c r="L68" s="41" t="s">
        <v>180</v>
      </c>
      <c r="N68" s="98"/>
      <c r="O68" s="98"/>
      <c r="P68" s="93"/>
      <c r="Q68" s="93"/>
      <c r="R68" s="93"/>
      <c r="S68" s="93"/>
      <c r="T68" s="93"/>
      <c r="U68" s="93" t="s">
        <v>271</v>
      </c>
      <c r="V68" s="93" t="s">
        <v>272</v>
      </c>
      <c r="W68" s="98" t="s">
        <v>273</v>
      </c>
      <c r="X68" s="98" t="s">
        <v>21</v>
      </c>
      <c r="Y68" s="101">
        <v>645</v>
      </c>
      <c r="Z68" s="101">
        <v>9668</v>
      </c>
      <c r="AA68" s="111" t="str">
        <f ca="1">CONCATENATE("08",RANDBETWEEN(111111111111111000,999999999999999000),"")</f>
        <v>08755405621922646000</v>
      </c>
      <c r="AB68" s="93"/>
      <c r="AC68" s="93"/>
      <c r="AD68" s="93"/>
      <c r="AE68" s="93"/>
      <c r="AF68" s="93"/>
      <c r="AG68" s="110"/>
    </row>
    <row r="69" spans="1:33" s="41" customFormat="1" x14ac:dyDescent="0.3">
      <c r="A69" s="93" t="s">
        <v>419</v>
      </c>
      <c r="B69" s="93" t="s">
        <v>505</v>
      </c>
      <c r="C69" s="93" t="s">
        <v>521</v>
      </c>
      <c r="D69" s="93"/>
      <c r="E69" s="98" t="s">
        <v>598</v>
      </c>
      <c r="F69" s="93" t="str">
        <f t="shared" si="1"/>
        <v>PSE&amp;G</v>
      </c>
      <c r="G69" s="41" t="s">
        <v>8</v>
      </c>
      <c r="H69" s="41" t="s">
        <v>14</v>
      </c>
      <c r="I69" s="93" t="s">
        <v>508</v>
      </c>
      <c r="J69" s="93"/>
      <c r="K69" s="93" t="s">
        <v>510</v>
      </c>
      <c r="L69" s="41" t="s">
        <v>180</v>
      </c>
      <c r="N69" s="98"/>
      <c r="O69" s="98"/>
      <c r="P69" s="93"/>
      <c r="Q69" s="93"/>
      <c r="R69" s="93"/>
      <c r="S69" s="93"/>
      <c r="T69" s="93"/>
      <c r="U69" s="93" t="s">
        <v>274</v>
      </c>
      <c r="V69" s="93" t="s">
        <v>123</v>
      </c>
      <c r="W69" s="98" t="s">
        <v>124</v>
      </c>
      <c r="X69" s="98" t="s">
        <v>21</v>
      </c>
      <c r="Y69" s="101">
        <v>351</v>
      </c>
      <c r="Z69" s="101">
        <v>6901</v>
      </c>
      <c r="AA69" s="111" t="str">
        <f ca="1">CONCATENATE("PE",RANDBETWEEN(111111111111111000,999999999999999000),"")</f>
        <v>PE601973728482568000</v>
      </c>
      <c r="AB69" s="93"/>
      <c r="AC69" s="93"/>
      <c r="AD69" s="93"/>
      <c r="AE69" s="93"/>
      <c r="AF69" s="93"/>
      <c r="AG69" s="110"/>
    </row>
    <row r="70" spans="1:33" s="41" customFormat="1" x14ac:dyDescent="0.3">
      <c r="A70" s="93" t="s">
        <v>419</v>
      </c>
      <c r="B70" s="93" t="s">
        <v>505</v>
      </c>
      <c r="C70" s="93" t="s">
        <v>521</v>
      </c>
      <c r="D70" s="93"/>
      <c r="E70" s="98" t="s">
        <v>599</v>
      </c>
      <c r="F70" s="93" t="str">
        <f t="shared" si="1"/>
        <v>Rockland Electric Company (O&amp;R)</v>
      </c>
      <c r="G70" s="41" t="s">
        <v>8</v>
      </c>
      <c r="H70" s="41" t="s">
        <v>15</v>
      </c>
      <c r="I70" s="93" t="s">
        <v>508</v>
      </c>
      <c r="J70" s="93"/>
      <c r="K70" s="93" t="s">
        <v>510</v>
      </c>
      <c r="L70" s="41" t="s">
        <v>180</v>
      </c>
      <c r="N70" s="98"/>
      <c r="O70" s="98"/>
      <c r="P70" s="93"/>
      <c r="Q70" s="93"/>
      <c r="R70" s="93"/>
      <c r="S70" s="93"/>
      <c r="T70" s="93"/>
      <c r="U70" s="93" t="s">
        <v>275</v>
      </c>
      <c r="V70" s="93" t="s">
        <v>155</v>
      </c>
      <c r="W70" s="93">
        <v>15001</v>
      </c>
      <c r="X70" s="98" t="s">
        <v>62</v>
      </c>
      <c r="Y70" s="101">
        <v>584</v>
      </c>
      <c r="Z70" s="101">
        <v>6616</v>
      </c>
      <c r="AA70" s="101">
        <f ca="1">RANDBETWEEN(7800000000,7899999999)</f>
        <v>7876163560</v>
      </c>
      <c r="AB70" s="93"/>
      <c r="AC70" s="93"/>
      <c r="AD70" s="93"/>
      <c r="AE70" s="93"/>
      <c r="AF70" s="93"/>
      <c r="AG70" s="110"/>
    </row>
    <row r="71" spans="1:33" s="41" customFormat="1" x14ac:dyDescent="0.3">
      <c r="A71" s="93" t="s">
        <v>419</v>
      </c>
      <c r="B71" s="93" t="s">
        <v>505</v>
      </c>
      <c r="C71" s="93" t="s">
        <v>521</v>
      </c>
      <c r="D71" s="93"/>
      <c r="E71" s="98" t="s">
        <v>600</v>
      </c>
      <c r="F71" s="93" t="str">
        <f t="shared" si="1"/>
        <v>Duquesne Light Company</v>
      </c>
      <c r="G71" s="41" t="s">
        <v>60</v>
      </c>
      <c r="H71" s="112" t="s">
        <v>55</v>
      </c>
      <c r="I71" s="93" t="s">
        <v>508</v>
      </c>
      <c r="J71" s="93"/>
      <c r="K71" s="93" t="s">
        <v>510</v>
      </c>
      <c r="L71" s="41" t="s">
        <v>180</v>
      </c>
      <c r="N71" s="98"/>
      <c r="O71" s="98"/>
      <c r="P71" s="93"/>
      <c r="Q71" s="93"/>
      <c r="R71" s="93"/>
      <c r="S71" s="93"/>
      <c r="T71" s="93"/>
      <c r="U71" s="93" t="s">
        <v>276</v>
      </c>
      <c r="V71" s="93" t="s">
        <v>157</v>
      </c>
      <c r="W71" s="93">
        <v>15090</v>
      </c>
      <c r="X71" s="98" t="s">
        <v>62</v>
      </c>
      <c r="Y71" s="101">
        <v>430</v>
      </c>
      <c r="Z71" s="101">
        <v>7637</v>
      </c>
      <c r="AA71" s="106">
        <f ca="1">RANDBETWEEN(2000000000000,5999999999999)</f>
        <v>5891731595722</v>
      </c>
      <c r="AB71" s="93"/>
      <c r="AC71" s="93"/>
      <c r="AD71" s="93"/>
      <c r="AE71" s="93"/>
      <c r="AF71" s="93"/>
      <c r="AG71" s="110"/>
    </row>
    <row r="72" spans="1:33" s="41" customFormat="1" x14ac:dyDescent="0.3">
      <c r="A72" s="93" t="s">
        <v>419</v>
      </c>
      <c r="B72" s="93" t="s">
        <v>505</v>
      </c>
      <c r="C72" s="93" t="s">
        <v>521</v>
      </c>
      <c r="D72" s="93"/>
      <c r="E72" s="98" t="s">
        <v>601</v>
      </c>
      <c r="F72" s="93" t="str">
        <f t="shared" si="1"/>
        <v>Met-Ed</v>
      </c>
      <c r="G72" s="41" t="s">
        <v>60</v>
      </c>
      <c r="H72" s="112" t="s">
        <v>56</v>
      </c>
      <c r="I72" s="93" t="s">
        <v>508</v>
      </c>
      <c r="J72" s="93"/>
      <c r="K72" s="93" t="s">
        <v>510</v>
      </c>
      <c r="L72" s="41" t="s">
        <v>180</v>
      </c>
      <c r="N72" s="98"/>
      <c r="O72" s="98"/>
      <c r="P72" s="93"/>
      <c r="Q72" s="93"/>
      <c r="R72" s="93"/>
      <c r="S72" s="93"/>
      <c r="T72" s="93"/>
      <c r="U72" s="93" t="s">
        <v>277</v>
      </c>
      <c r="V72" s="93" t="s">
        <v>278</v>
      </c>
      <c r="W72" s="93">
        <v>19031</v>
      </c>
      <c r="X72" s="98" t="s">
        <v>62</v>
      </c>
      <c r="Y72" s="101">
        <v>310</v>
      </c>
      <c r="Z72" s="101">
        <v>4031</v>
      </c>
      <c r="AA72" s="111" t="str">
        <f ca="1">CONCATENATE("08",RANDBETWEEN(111111111111111000,999999999999999000),"")</f>
        <v>08705446241101890000</v>
      </c>
      <c r="AB72" s="93"/>
      <c r="AC72" s="93"/>
      <c r="AD72" s="93"/>
      <c r="AE72" s="93"/>
      <c r="AF72" s="93"/>
      <c r="AG72" s="110"/>
    </row>
    <row r="73" spans="1:33" s="41" customFormat="1" x14ac:dyDescent="0.3">
      <c r="A73" s="93" t="s">
        <v>419</v>
      </c>
      <c r="B73" s="93" t="s">
        <v>505</v>
      </c>
      <c r="C73" s="93" t="s">
        <v>521</v>
      </c>
      <c r="D73" s="93"/>
      <c r="E73" s="98" t="s">
        <v>602</v>
      </c>
      <c r="F73" s="93" t="str">
        <f t="shared" si="1"/>
        <v>PECO</v>
      </c>
      <c r="G73" s="41" t="s">
        <v>60</v>
      </c>
      <c r="H73" s="112" t="s">
        <v>57</v>
      </c>
      <c r="I73" s="93" t="s">
        <v>508</v>
      </c>
      <c r="J73" s="93"/>
      <c r="K73" s="93" t="s">
        <v>510</v>
      </c>
      <c r="L73" s="41" t="s">
        <v>180</v>
      </c>
      <c r="N73" s="98"/>
      <c r="O73" s="98"/>
      <c r="P73" s="93"/>
      <c r="Q73" s="93"/>
      <c r="R73" s="93"/>
      <c r="S73" s="93"/>
      <c r="T73" s="93"/>
      <c r="U73" s="93" t="s">
        <v>279</v>
      </c>
      <c r="V73" s="93" t="s">
        <v>280</v>
      </c>
      <c r="W73" s="93">
        <v>15906</v>
      </c>
      <c r="X73" s="98" t="s">
        <v>62</v>
      </c>
      <c r="Y73" s="101">
        <v>938</v>
      </c>
      <c r="Z73" s="101">
        <v>4416</v>
      </c>
      <c r="AA73" s="106">
        <f ca="1">RANDBETWEEN(6000000000,9999999999)</f>
        <v>9824674844</v>
      </c>
      <c r="AB73" s="93"/>
      <c r="AC73" s="93"/>
      <c r="AD73" s="93"/>
      <c r="AE73" s="93"/>
      <c r="AF73" s="93"/>
      <c r="AG73" s="110"/>
    </row>
    <row r="74" spans="1:33" s="41" customFormat="1" x14ac:dyDescent="0.3">
      <c r="A74" s="93" t="s">
        <v>419</v>
      </c>
      <c r="B74" s="93" t="s">
        <v>505</v>
      </c>
      <c r="C74" s="93" t="s">
        <v>521</v>
      </c>
      <c r="D74" s="93"/>
      <c r="E74" s="98" t="s">
        <v>603</v>
      </c>
      <c r="F74" s="93" t="str">
        <f t="shared" si="1"/>
        <v>Penelec</v>
      </c>
      <c r="G74" s="41" t="s">
        <v>60</v>
      </c>
      <c r="H74" s="112" t="s">
        <v>58</v>
      </c>
      <c r="I74" s="93" t="s">
        <v>508</v>
      </c>
      <c r="J74" s="93"/>
      <c r="K74" s="93" t="s">
        <v>510</v>
      </c>
      <c r="L74" s="41" t="s">
        <v>180</v>
      </c>
      <c r="N74" s="98"/>
      <c r="O74" s="98"/>
      <c r="P74" s="93"/>
      <c r="Q74" s="93"/>
      <c r="R74" s="93"/>
      <c r="S74" s="93"/>
      <c r="T74" s="93"/>
      <c r="U74" s="93" t="s">
        <v>281</v>
      </c>
      <c r="V74" s="93" t="s">
        <v>282</v>
      </c>
      <c r="W74" s="93">
        <v>16801</v>
      </c>
      <c r="X74" s="98" t="s">
        <v>62</v>
      </c>
      <c r="Y74" s="101">
        <v>379</v>
      </c>
      <c r="Z74" s="101">
        <v>2635</v>
      </c>
      <c r="AA74" s="111" t="str">
        <f ca="1">CONCATENATE("08",RANDBETWEEN(111111111111100000,999999999999900000),"")</f>
        <v>08717914986068848000</v>
      </c>
      <c r="AB74" s="93"/>
      <c r="AC74" s="93"/>
      <c r="AD74" s="93"/>
      <c r="AE74" s="93"/>
      <c r="AF74" s="93"/>
      <c r="AG74" s="110"/>
    </row>
    <row r="75" spans="1:33" s="41" customFormat="1" x14ac:dyDescent="0.3">
      <c r="A75" s="93" t="s">
        <v>419</v>
      </c>
      <c r="B75" s="93" t="s">
        <v>505</v>
      </c>
      <c r="C75" s="93" t="s">
        <v>521</v>
      </c>
      <c r="D75" s="93"/>
      <c r="E75" s="98" t="s">
        <v>604</v>
      </c>
      <c r="F75" s="93" t="str">
        <f t="shared" si="1"/>
        <v>PPL Electric Utilities</v>
      </c>
      <c r="G75" s="41" t="s">
        <v>60</v>
      </c>
      <c r="H75" s="112" t="s">
        <v>59</v>
      </c>
      <c r="I75" s="93" t="s">
        <v>508</v>
      </c>
      <c r="J75" s="93"/>
      <c r="K75" s="93" t="s">
        <v>510</v>
      </c>
      <c r="L75" s="41" t="s">
        <v>180</v>
      </c>
      <c r="N75" s="98"/>
      <c r="O75" s="98"/>
      <c r="P75" s="93"/>
      <c r="Q75" s="93"/>
      <c r="R75" s="93"/>
      <c r="S75" s="93"/>
      <c r="T75" s="93"/>
      <c r="U75" s="93" t="s">
        <v>283</v>
      </c>
      <c r="V75" s="93" t="s">
        <v>284</v>
      </c>
      <c r="W75" s="93">
        <v>15717</v>
      </c>
      <c r="X75" s="98" t="s">
        <v>62</v>
      </c>
      <c r="Y75" s="101">
        <v>372</v>
      </c>
      <c r="Z75" s="101">
        <v>6945</v>
      </c>
      <c r="AA75" s="106">
        <f ca="1">RANDBETWEEN(6000000000,9999999999)</f>
        <v>7352755798</v>
      </c>
      <c r="AB75" s="93"/>
      <c r="AC75" s="93"/>
      <c r="AD75" s="93"/>
      <c r="AE75" s="93"/>
      <c r="AF75" s="93"/>
      <c r="AG75" s="110"/>
    </row>
    <row r="76" spans="1:33" s="41" customFormat="1" x14ac:dyDescent="0.3">
      <c r="A76" s="93" t="s">
        <v>419</v>
      </c>
      <c r="B76" s="93" t="s">
        <v>505</v>
      </c>
      <c r="C76" s="93" t="s">
        <v>521</v>
      </c>
      <c r="D76" s="93"/>
      <c r="E76" s="98" t="s">
        <v>605</v>
      </c>
      <c r="F76" s="93" t="str">
        <f t="shared" si="1"/>
        <v>West Penn Power</v>
      </c>
      <c r="G76" s="41" t="s">
        <v>60</v>
      </c>
      <c r="H76" s="112" t="s">
        <v>89</v>
      </c>
      <c r="I76" s="93" t="s">
        <v>508</v>
      </c>
      <c r="J76" s="93"/>
      <c r="K76" s="93" t="s">
        <v>510</v>
      </c>
      <c r="L76" s="41" t="s">
        <v>180</v>
      </c>
      <c r="N76" s="98"/>
      <c r="O76" s="98"/>
      <c r="P76" s="93"/>
      <c r="Q76" s="93"/>
      <c r="R76" s="93"/>
      <c r="S76" s="93"/>
      <c r="T76" s="93"/>
      <c r="U76" s="93" t="s">
        <v>252</v>
      </c>
      <c r="V76" s="93" t="s">
        <v>253</v>
      </c>
      <c r="W76" s="93">
        <v>21755</v>
      </c>
      <c r="X76" s="98" t="s">
        <v>54</v>
      </c>
      <c r="Y76" s="101">
        <v>963</v>
      </c>
      <c r="Z76" s="101">
        <v>9523</v>
      </c>
      <c r="AA76" s="111" t="str">
        <f ca="1">CONCATENATE("08",RANDBETWEEN(111111111111111000,999999999999999000),"")</f>
        <v>08697239744489119000</v>
      </c>
      <c r="AB76" s="93"/>
      <c r="AC76" s="93"/>
      <c r="AD76" s="93"/>
      <c r="AE76" s="93"/>
      <c r="AF76" s="93"/>
      <c r="AG76" s="110"/>
    </row>
    <row r="77" spans="1:33" s="41" customFormat="1" x14ac:dyDescent="0.3">
      <c r="A77" s="93" t="s">
        <v>419</v>
      </c>
      <c r="B77" s="93" t="s">
        <v>505</v>
      </c>
      <c r="C77" s="93" t="s">
        <v>521</v>
      </c>
      <c r="D77" s="93"/>
      <c r="E77" s="98" t="s">
        <v>606</v>
      </c>
      <c r="F77" s="93" t="str">
        <f t="shared" si="1"/>
        <v>Potomac Edison</v>
      </c>
      <c r="G77" s="41" t="s">
        <v>53</v>
      </c>
      <c r="H77" s="41" t="s">
        <v>251</v>
      </c>
      <c r="I77" s="93" t="s">
        <v>508</v>
      </c>
      <c r="J77" s="93"/>
      <c r="K77" s="93" t="s">
        <v>510</v>
      </c>
      <c r="L77" s="41" t="s">
        <v>180</v>
      </c>
      <c r="N77" s="98"/>
      <c r="O77" s="98"/>
      <c r="P77" s="93"/>
      <c r="Q77" s="93"/>
      <c r="R77" s="93"/>
      <c r="S77" s="93"/>
      <c r="T77" s="93"/>
      <c r="U77" s="93" t="s">
        <v>264</v>
      </c>
      <c r="V77" s="93" t="s">
        <v>265</v>
      </c>
      <c r="W77" s="98" t="s">
        <v>118</v>
      </c>
      <c r="X77" s="98" t="s">
        <v>45</v>
      </c>
      <c r="Y77" s="101">
        <v>284</v>
      </c>
      <c r="Z77" s="101">
        <v>8682</v>
      </c>
      <c r="AA77" s="111" t="str">
        <f ca="1">CONCATENATE("08",RANDBETWEEN(111111111111100000,999999999999900000),"")</f>
        <v>08931890844829841000</v>
      </c>
      <c r="AB77" s="93"/>
      <c r="AC77" s="93"/>
      <c r="AD77" s="93"/>
      <c r="AE77" s="93"/>
      <c r="AF77" s="93"/>
      <c r="AG77" s="110"/>
    </row>
    <row r="78" spans="1:33" s="41" customFormat="1" x14ac:dyDescent="0.3">
      <c r="A78" s="93" t="s">
        <v>419</v>
      </c>
      <c r="B78" s="93" t="s">
        <v>505</v>
      </c>
      <c r="C78" s="93" t="s">
        <v>521</v>
      </c>
      <c r="D78" s="93"/>
      <c r="E78" s="98" t="s">
        <v>607</v>
      </c>
      <c r="F78" s="93" t="str">
        <f t="shared" si="1"/>
        <v>National Grid</v>
      </c>
      <c r="G78" s="41" t="s">
        <v>42</v>
      </c>
      <c r="H78" s="41" t="s">
        <v>41</v>
      </c>
      <c r="I78" s="93" t="s">
        <v>508</v>
      </c>
      <c r="J78" s="93"/>
      <c r="K78" s="93" t="s">
        <v>510</v>
      </c>
      <c r="L78" s="41" t="s">
        <v>180</v>
      </c>
      <c r="N78" s="98"/>
      <c r="O78" s="98"/>
      <c r="P78" s="93"/>
      <c r="Q78" s="93"/>
      <c r="R78" s="93"/>
      <c r="S78" s="93"/>
      <c r="T78" s="93"/>
      <c r="U78" s="93" t="s">
        <v>255</v>
      </c>
      <c r="V78" s="93" t="s">
        <v>256</v>
      </c>
      <c r="W78" s="98" t="s">
        <v>257</v>
      </c>
      <c r="X78" s="98" t="s">
        <v>45</v>
      </c>
      <c r="Y78" s="101">
        <v>552</v>
      </c>
      <c r="Z78" s="101">
        <v>5367</v>
      </c>
      <c r="AA78" s="106">
        <f ca="1">RANDBETWEEN(6171111111,6179999999)</f>
        <v>6178310859</v>
      </c>
      <c r="AB78" s="93"/>
      <c r="AC78" s="93"/>
      <c r="AD78" s="93"/>
      <c r="AE78" s="93"/>
      <c r="AF78" s="93"/>
      <c r="AG78" s="110"/>
    </row>
    <row r="79" spans="1:33" s="41" customFormat="1" x14ac:dyDescent="0.3">
      <c r="A79" s="93" t="s">
        <v>419</v>
      </c>
      <c r="B79" s="93" t="s">
        <v>505</v>
      </c>
      <c r="C79" s="93" t="s">
        <v>521</v>
      </c>
      <c r="D79" s="93"/>
      <c r="E79" s="98" t="s">
        <v>608</v>
      </c>
      <c r="F79" s="93" t="str">
        <f t="shared" si="1"/>
        <v>Eversource (Eastern Massachusetts)</v>
      </c>
      <c r="G79" s="41" t="s">
        <v>42</v>
      </c>
      <c r="H79" s="41" t="s">
        <v>549</v>
      </c>
      <c r="I79" s="93" t="s">
        <v>508</v>
      </c>
      <c r="J79" s="93"/>
      <c r="K79" s="93" t="s">
        <v>510</v>
      </c>
      <c r="L79" s="41" t="s">
        <v>180</v>
      </c>
      <c r="N79" s="98"/>
      <c r="O79" s="98"/>
      <c r="P79" s="93"/>
      <c r="Q79" s="93"/>
      <c r="R79" s="93"/>
      <c r="S79" s="93"/>
      <c r="T79" s="93"/>
      <c r="U79" s="94" t="s">
        <v>258</v>
      </c>
      <c r="V79" s="94" t="s">
        <v>259</v>
      </c>
      <c r="W79" s="103" t="s">
        <v>260</v>
      </c>
      <c r="X79" s="98" t="s">
        <v>45</v>
      </c>
      <c r="Y79" s="101">
        <v>979</v>
      </c>
      <c r="Z79" s="101">
        <v>5413</v>
      </c>
      <c r="AA79" s="106">
        <f t="shared" ref="AA79:AA80" ca="1" si="2">RANDBETWEEN(61711111111,61799999999)</f>
        <v>61755342416</v>
      </c>
      <c r="AB79" s="93"/>
      <c r="AC79" s="93"/>
      <c r="AD79" s="106">
        <v>54447361058</v>
      </c>
      <c r="AE79" s="93"/>
      <c r="AF79" s="93"/>
      <c r="AG79" s="105"/>
    </row>
    <row r="80" spans="1:33" s="41" customFormat="1" x14ac:dyDescent="0.3">
      <c r="A80" s="93" t="s">
        <v>419</v>
      </c>
      <c r="B80" s="93" t="s">
        <v>505</v>
      </c>
      <c r="C80" s="93" t="s">
        <v>521</v>
      </c>
      <c r="D80" s="93"/>
      <c r="E80" s="98" t="s">
        <v>609</v>
      </c>
      <c r="F80" s="93" t="str">
        <f t="shared" si="1"/>
        <v>Eversource (Western Massachusetts)</v>
      </c>
      <c r="G80" s="41" t="s">
        <v>42</v>
      </c>
      <c r="H80" s="41" t="s">
        <v>548</v>
      </c>
      <c r="I80" s="93" t="s">
        <v>508</v>
      </c>
      <c r="J80" s="93"/>
      <c r="K80" s="93" t="s">
        <v>510</v>
      </c>
      <c r="L80" s="41" t="s">
        <v>180</v>
      </c>
      <c r="N80" s="98"/>
      <c r="O80" s="98"/>
      <c r="P80" s="93"/>
      <c r="Q80" s="93"/>
      <c r="R80" s="93"/>
      <c r="S80" s="93"/>
      <c r="T80" s="93"/>
      <c r="U80" s="94" t="s">
        <v>286</v>
      </c>
      <c r="V80" s="94" t="s">
        <v>287</v>
      </c>
      <c r="W80" s="94">
        <v>16001</v>
      </c>
      <c r="X80" s="98" t="s">
        <v>62</v>
      </c>
      <c r="Y80" s="101">
        <v>722</v>
      </c>
      <c r="Z80" s="101">
        <v>7788</v>
      </c>
      <c r="AA80" s="106">
        <f t="shared" ca="1" si="2"/>
        <v>61719556675</v>
      </c>
      <c r="AB80" s="93"/>
      <c r="AC80" s="93"/>
      <c r="AD80" s="106">
        <v>54447361058</v>
      </c>
      <c r="AE80" s="93"/>
      <c r="AF80" s="93"/>
      <c r="AG80" s="105"/>
    </row>
    <row r="81" spans="1:33" s="41" customFormat="1" x14ac:dyDescent="0.3">
      <c r="A81" s="93" t="s">
        <v>483</v>
      </c>
      <c r="B81" s="93" t="s">
        <v>505</v>
      </c>
      <c r="C81" s="93" t="s">
        <v>522</v>
      </c>
      <c r="D81" s="93"/>
      <c r="E81" s="98" t="s">
        <v>610</v>
      </c>
      <c r="F81" s="93" t="str">
        <f t="shared" si="1"/>
        <v>Nicor Gas</v>
      </c>
      <c r="G81" s="68" t="s">
        <v>47</v>
      </c>
      <c r="H81" s="30" t="s">
        <v>106</v>
      </c>
      <c r="I81" s="93" t="s">
        <v>508</v>
      </c>
      <c r="J81" s="93" t="s">
        <v>527</v>
      </c>
      <c r="K81" s="93" t="s">
        <v>510</v>
      </c>
      <c r="L81" s="68" t="s">
        <v>180</v>
      </c>
      <c r="N81" s="93"/>
      <c r="O81" s="93"/>
      <c r="P81" s="93"/>
      <c r="Q81" s="93"/>
      <c r="R81" s="93"/>
      <c r="S81" s="93"/>
      <c r="T81" s="93"/>
      <c r="U81" s="94" t="s">
        <v>299</v>
      </c>
      <c r="V81" s="94" t="s">
        <v>300</v>
      </c>
      <c r="W81" s="94">
        <v>60013</v>
      </c>
      <c r="X81" s="98" t="s">
        <v>34</v>
      </c>
      <c r="Y81" s="101">
        <v>915</v>
      </c>
      <c r="Z81" s="101">
        <v>7954</v>
      </c>
      <c r="AA81" s="101">
        <f ca="1">RANDBETWEEN(7800000000,7899999999)</f>
        <v>7804417575</v>
      </c>
      <c r="AB81" s="93"/>
      <c r="AC81" s="93"/>
      <c r="AD81" s="101">
        <v>7814948024</v>
      </c>
      <c r="AE81" s="93"/>
      <c r="AF81" s="93"/>
      <c r="AG81" s="105"/>
    </row>
    <row r="82" spans="1:33" s="41" customFormat="1" x14ac:dyDescent="0.3">
      <c r="A82" s="93" t="s">
        <v>483</v>
      </c>
      <c r="B82" s="93" t="s">
        <v>505</v>
      </c>
      <c r="C82" s="93" t="s">
        <v>522</v>
      </c>
      <c r="D82" s="93"/>
      <c r="E82" s="98" t="s">
        <v>611</v>
      </c>
      <c r="F82" s="93" t="str">
        <f t="shared" si="1"/>
        <v>Peoples Gas</v>
      </c>
      <c r="G82" s="68" t="s">
        <v>47</v>
      </c>
      <c r="H82" s="30" t="s">
        <v>322</v>
      </c>
      <c r="I82" s="93" t="s">
        <v>508</v>
      </c>
      <c r="J82" s="93" t="s">
        <v>527</v>
      </c>
      <c r="K82" s="93" t="s">
        <v>510</v>
      </c>
      <c r="L82" s="68" t="s">
        <v>550</v>
      </c>
      <c r="M82" s="93"/>
      <c r="N82" s="98"/>
      <c r="O82" s="98"/>
      <c r="P82" s="93"/>
      <c r="Q82" s="93"/>
      <c r="R82" s="93"/>
      <c r="S82" s="93"/>
      <c r="T82" s="93"/>
      <c r="U82" s="94" t="s">
        <v>301</v>
      </c>
      <c r="V82" s="94" t="s">
        <v>302</v>
      </c>
      <c r="W82" s="94">
        <v>60031</v>
      </c>
      <c r="X82" s="98" t="s">
        <v>34</v>
      </c>
      <c r="Y82" s="101">
        <v>565</v>
      </c>
      <c r="Z82" s="101">
        <v>7363</v>
      </c>
      <c r="AA82" s="106">
        <f ca="1">RANDBETWEEN(7800000000666,7899999999666)</f>
        <v>7861620982599</v>
      </c>
      <c r="AB82" s="93"/>
      <c r="AC82" s="93"/>
      <c r="AD82" s="101">
        <v>7874614441</v>
      </c>
      <c r="AE82" s="93"/>
      <c r="AF82" s="93"/>
      <c r="AG82" s="105"/>
    </row>
    <row r="83" spans="1:33" s="41" customFormat="1" x14ac:dyDescent="0.3">
      <c r="A83" s="93" t="s">
        <v>483</v>
      </c>
      <c r="B83" s="93" t="s">
        <v>505</v>
      </c>
      <c r="C83" s="93" t="s">
        <v>522</v>
      </c>
      <c r="D83" s="93"/>
      <c r="E83" s="98" t="s">
        <v>612</v>
      </c>
      <c r="F83" s="93" t="str">
        <f t="shared" si="1"/>
        <v>BGE</v>
      </c>
      <c r="G83" s="41" t="s">
        <v>53</v>
      </c>
      <c r="H83" s="41" t="s">
        <v>50</v>
      </c>
      <c r="I83" s="93" t="s">
        <v>508</v>
      </c>
      <c r="J83" s="93" t="s">
        <v>526</v>
      </c>
      <c r="K83" s="93" t="s">
        <v>510</v>
      </c>
      <c r="L83" s="68" t="s">
        <v>180</v>
      </c>
      <c r="M83" s="93"/>
      <c r="N83" s="98"/>
      <c r="O83" s="98"/>
      <c r="P83" s="93"/>
      <c r="Q83" s="93"/>
      <c r="R83" s="93"/>
      <c r="S83" s="93"/>
      <c r="T83" s="93"/>
      <c r="U83" s="94" t="s">
        <v>303</v>
      </c>
      <c r="V83" s="94" t="s">
        <v>304</v>
      </c>
      <c r="W83" s="94">
        <v>20657</v>
      </c>
      <c r="X83" s="98" t="s">
        <v>54</v>
      </c>
      <c r="Y83" s="101">
        <v>357</v>
      </c>
      <c r="Z83" s="101">
        <v>8377</v>
      </c>
      <c r="AA83" s="106">
        <f ca="1">RANDBETWEEN(61711111111,61799999999)</f>
        <v>61780782705</v>
      </c>
      <c r="AB83" s="93"/>
      <c r="AC83" s="93"/>
      <c r="AD83" s="101">
        <v>7857251406</v>
      </c>
      <c r="AE83" s="93"/>
      <c r="AF83" s="93"/>
      <c r="AG83" s="105"/>
    </row>
    <row r="84" spans="1:33" s="41" customFormat="1" x14ac:dyDescent="0.3">
      <c r="A84" s="93" t="s">
        <v>483</v>
      </c>
      <c r="B84" s="93" t="s">
        <v>505</v>
      </c>
      <c r="C84" s="93" t="s">
        <v>522</v>
      </c>
      <c r="D84" s="93"/>
      <c r="E84" s="98" t="s">
        <v>613</v>
      </c>
      <c r="F84" s="93" t="str">
        <f t="shared" si="1"/>
        <v>UGI North</v>
      </c>
      <c r="G84" s="41" t="s">
        <v>60</v>
      </c>
      <c r="H84" s="41" t="s">
        <v>449</v>
      </c>
      <c r="I84" s="93" t="s">
        <v>508</v>
      </c>
      <c r="J84" s="93" t="s">
        <v>526</v>
      </c>
      <c r="K84" s="93" t="s">
        <v>510</v>
      </c>
      <c r="L84" s="68" t="s">
        <v>550</v>
      </c>
      <c r="M84" s="30"/>
      <c r="N84" s="98"/>
      <c r="O84" s="98"/>
      <c r="P84" s="93"/>
      <c r="Q84" s="93"/>
      <c r="R84" s="93"/>
      <c r="S84" s="93"/>
      <c r="T84" s="93"/>
      <c r="U84" s="94" t="s">
        <v>327</v>
      </c>
      <c r="V84" s="94" t="s">
        <v>185</v>
      </c>
      <c r="W84" s="94">
        <v>15027</v>
      </c>
      <c r="X84" s="98" t="s">
        <v>62</v>
      </c>
      <c r="Y84" s="101">
        <v>552</v>
      </c>
      <c r="Z84" s="101">
        <v>9706</v>
      </c>
      <c r="AA84" s="106">
        <f ca="1">RANDBETWEEN(7800000000666,7899999999666)</f>
        <v>7846082507218</v>
      </c>
      <c r="AB84" s="93"/>
      <c r="AC84" s="93"/>
      <c r="AD84" s="101">
        <v>7860178911</v>
      </c>
      <c r="AE84" s="93"/>
      <c r="AF84" s="93"/>
      <c r="AG84" s="105"/>
    </row>
    <row r="85" spans="1:33" s="41" customFormat="1" x14ac:dyDescent="0.3">
      <c r="A85" s="93" t="s">
        <v>483</v>
      </c>
      <c r="B85" s="93" t="s">
        <v>505</v>
      </c>
      <c r="C85" s="93" t="s">
        <v>522</v>
      </c>
      <c r="D85" s="93"/>
      <c r="E85" s="98" t="s">
        <v>614</v>
      </c>
      <c r="F85" s="93" t="str">
        <f t="shared" si="1"/>
        <v>UGI Central</v>
      </c>
      <c r="G85" s="41" t="s">
        <v>60</v>
      </c>
      <c r="H85" s="41" t="s">
        <v>448</v>
      </c>
      <c r="I85" s="93" t="s">
        <v>508</v>
      </c>
      <c r="J85" s="93" t="s">
        <v>527</v>
      </c>
      <c r="K85" s="93" t="s">
        <v>510</v>
      </c>
      <c r="L85" s="68" t="s">
        <v>180</v>
      </c>
      <c r="M85" s="30"/>
      <c r="N85" s="98"/>
      <c r="O85" s="98"/>
      <c r="P85" s="93"/>
      <c r="Q85" s="93"/>
      <c r="R85" s="93"/>
      <c r="S85" s="93"/>
      <c r="T85" s="93"/>
      <c r="U85" s="93" t="s">
        <v>328</v>
      </c>
      <c r="V85" s="93" t="s">
        <v>187</v>
      </c>
      <c r="W85" s="93">
        <v>15552</v>
      </c>
      <c r="X85" s="98" t="s">
        <v>62</v>
      </c>
      <c r="Y85" s="101">
        <v>279</v>
      </c>
      <c r="Z85" s="101">
        <v>6619</v>
      </c>
      <c r="AA85" s="111" t="str">
        <f ca="1">CONCATENATE(RANDBETWEEN(211111111111,299999999999),"")</f>
        <v>240133167638</v>
      </c>
      <c r="AB85" s="93"/>
      <c r="AC85" s="93"/>
      <c r="AD85" s="101">
        <v>7881071096</v>
      </c>
      <c r="AE85" s="93"/>
      <c r="AF85" s="93"/>
      <c r="AG85" s="110"/>
    </row>
    <row r="86" spans="1:33" s="41" customFormat="1" x14ac:dyDescent="0.3">
      <c r="A86" s="93" t="s">
        <v>483</v>
      </c>
      <c r="B86" s="93" t="s">
        <v>505</v>
      </c>
      <c r="C86" s="93" t="s">
        <v>522</v>
      </c>
      <c r="D86" s="93"/>
      <c r="E86" s="98" t="s">
        <v>615</v>
      </c>
      <c r="F86" s="93" t="str">
        <f t="shared" si="1"/>
        <v>Columbia Gas of Pennsylvania</v>
      </c>
      <c r="G86" s="68" t="s">
        <v>60</v>
      </c>
      <c r="H86" s="68" t="s">
        <v>430</v>
      </c>
      <c r="I86" s="93" t="s">
        <v>508</v>
      </c>
      <c r="J86" s="93" t="s">
        <v>527</v>
      </c>
      <c r="K86" s="93" t="s">
        <v>510</v>
      </c>
      <c r="L86" s="68" t="s">
        <v>550</v>
      </c>
      <c r="N86" s="98"/>
      <c r="O86" s="98"/>
      <c r="P86" s="93"/>
      <c r="Q86" s="93"/>
      <c r="R86" s="93"/>
      <c r="S86" s="93"/>
      <c r="T86" s="93"/>
      <c r="U86" s="94" t="s">
        <v>329</v>
      </c>
      <c r="V86" s="94" t="s">
        <v>209</v>
      </c>
      <c r="W86" s="94">
        <v>17701</v>
      </c>
      <c r="X86" s="98" t="s">
        <v>62</v>
      </c>
      <c r="Y86" s="101">
        <v>585</v>
      </c>
      <c r="Z86" s="101">
        <v>4488</v>
      </c>
      <c r="AA86" s="111" t="str">
        <f ca="1">CONCATENATE("08",RANDBETWEEN(111111111111100000,999999999999900000),"")</f>
        <v>08417975746282330000</v>
      </c>
      <c r="AB86" s="93"/>
      <c r="AC86" s="93"/>
      <c r="AD86" s="101">
        <v>7866587484</v>
      </c>
      <c r="AE86" s="93"/>
      <c r="AF86" s="93"/>
      <c r="AG86" s="105"/>
    </row>
    <row r="87" spans="1:33" s="41" customFormat="1" x14ac:dyDescent="0.3">
      <c r="A87" s="93" t="s">
        <v>483</v>
      </c>
      <c r="B87" s="93" t="s">
        <v>505</v>
      </c>
      <c r="C87" s="93" t="s">
        <v>522</v>
      </c>
      <c r="D87" s="93"/>
      <c r="E87" s="98" t="s">
        <v>616</v>
      </c>
      <c r="F87" s="93" t="str">
        <f t="shared" si="1"/>
        <v>PECO Gas</v>
      </c>
      <c r="G87" s="41" t="s">
        <v>60</v>
      </c>
      <c r="H87" s="41" t="s">
        <v>357</v>
      </c>
      <c r="I87" s="93" t="s">
        <v>508</v>
      </c>
      <c r="J87" s="93" t="s">
        <v>526</v>
      </c>
      <c r="K87" s="93" t="s">
        <v>510</v>
      </c>
      <c r="L87" s="68" t="s">
        <v>180</v>
      </c>
      <c r="N87" s="98"/>
      <c r="O87" s="98"/>
      <c r="P87" s="93"/>
      <c r="Q87" s="93"/>
      <c r="R87" s="93"/>
      <c r="S87" s="93"/>
      <c r="T87" s="93"/>
      <c r="U87" s="94" t="s">
        <v>319</v>
      </c>
      <c r="V87" s="94" t="s">
        <v>320</v>
      </c>
      <c r="W87" s="94">
        <v>19030</v>
      </c>
      <c r="X87" s="98" t="s">
        <v>62</v>
      </c>
      <c r="Y87" s="101">
        <v>833</v>
      </c>
      <c r="Z87" s="101">
        <v>5622</v>
      </c>
      <c r="AA87" s="101">
        <f ca="1">RANDBETWEEN(7800000000,7890999999)</f>
        <v>7827259106</v>
      </c>
      <c r="AB87" s="93"/>
      <c r="AC87" s="93"/>
      <c r="AD87" s="101">
        <v>7875935098</v>
      </c>
      <c r="AE87" s="93"/>
      <c r="AF87" s="93"/>
      <c r="AG87" s="105"/>
    </row>
    <row r="88" spans="1:33" s="41" customFormat="1" x14ac:dyDescent="0.3">
      <c r="A88" s="93" t="s">
        <v>483</v>
      </c>
      <c r="B88" s="93" t="s">
        <v>505</v>
      </c>
      <c r="C88" s="93" t="s">
        <v>522</v>
      </c>
      <c r="D88" s="93"/>
      <c r="E88" s="98" t="s">
        <v>617</v>
      </c>
      <c r="F88" s="93" t="str">
        <f t="shared" si="1"/>
        <v>National Fuel Gas Company (PA)</v>
      </c>
      <c r="G88" s="41" t="s">
        <v>60</v>
      </c>
      <c r="H88" s="41" t="s">
        <v>242</v>
      </c>
      <c r="I88" s="93" t="s">
        <v>508</v>
      </c>
      <c r="J88" s="93" t="s">
        <v>526</v>
      </c>
      <c r="K88" s="93" t="s">
        <v>510</v>
      </c>
      <c r="L88" s="68" t="s">
        <v>550</v>
      </c>
      <c r="M88" s="113"/>
      <c r="N88" s="98"/>
      <c r="O88" s="98"/>
      <c r="P88" s="93"/>
      <c r="Q88" s="93"/>
      <c r="R88" s="93"/>
      <c r="S88" s="93"/>
      <c r="T88" s="93"/>
      <c r="U88" s="94" t="s">
        <v>318</v>
      </c>
      <c r="V88" s="94" t="s">
        <v>172</v>
      </c>
      <c r="W88" s="94">
        <v>15024</v>
      </c>
      <c r="X88" s="98" t="s">
        <v>62</v>
      </c>
      <c r="Y88" s="101">
        <v>281</v>
      </c>
      <c r="Z88" s="101">
        <v>3676</v>
      </c>
      <c r="AA88" s="101">
        <f ca="1">RANDBETWEEN(780000000,789999999)</f>
        <v>780030151</v>
      </c>
      <c r="AB88" s="93"/>
      <c r="AC88" s="93"/>
      <c r="AD88" s="101">
        <v>7895735740</v>
      </c>
      <c r="AE88" s="93"/>
      <c r="AF88" s="93"/>
      <c r="AG88" s="105"/>
    </row>
    <row r="89" spans="1:33" s="41" customFormat="1" x14ac:dyDescent="0.3">
      <c r="A89" s="93" t="s">
        <v>483</v>
      </c>
      <c r="B89" s="93" t="s">
        <v>505</v>
      </c>
      <c r="C89" s="93" t="s">
        <v>522</v>
      </c>
      <c r="D89" s="93"/>
      <c r="E89" s="98" t="s">
        <v>618</v>
      </c>
      <c r="F89" s="93" t="str">
        <f t="shared" si="1"/>
        <v>Philadelphia Gas Works</v>
      </c>
      <c r="G89" s="41" t="s">
        <v>60</v>
      </c>
      <c r="H89" s="41" t="s">
        <v>243</v>
      </c>
      <c r="I89" s="93" t="s">
        <v>508</v>
      </c>
      <c r="J89" s="93" t="s">
        <v>526</v>
      </c>
      <c r="K89" s="93" t="s">
        <v>510</v>
      </c>
      <c r="L89" s="68" t="s">
        <v>180</v>
      </c>
      <c r="M89" s="68"/>
      <c r="N89" s="98"/>
      <c r="O89" s="98"/>
      <c r="P89" s="93"/>
      <c r="Q89" s="93"/>
      <c r="R89" s="93"/>
      <c r="S89" s="93"/>
      <c r="T89" s="93"/>
      <c r="U89" s="94" t="s">
        <v>321</v>
      </c>
      <c r="V89" s="94" t="s">
        <v>165</v>
      </c>
      <c r="W89" s="94">
        <v>19118</v>
      </c>
      <c r="X89" s="98" t="s">
        <v>62</v>
      </c>
      <c r="Y89" s="101">
        <v>496</v>
      </c>
      <c r="Z89" s="101">
        <v>3723</v>
      </c>
      <c r="AA89" s="101">
        <f ca="1">RANDBETWEEN(7800000000,7899999999)</f>
        <v>7886445453</v>
      </c>
      <c r="AB89" s="93"/>
      <c r="AC89" s="93"/>
      <c r="AD89" s="101">
        <v>7834561636</v>
      </c>
      <c r="AE89" s="93"/>
      <c r="AF89" s="93"/>
      <c r="AG89" s="105"/>
    </row>
    <row r="90" spans="1:33" s="41" customFormat="1" x14ac:dyDescent="0.3">
      <c r="A90" s="93" t="s">
        <v>484</v>
      </c>
      <c r="B90" s="93" t="s">
        <v>505</v>
      </c>
      <c r="C90" s="93" t="s">
        <v>521</v>
      </c>
      <c r="D90" s="93" t="s">
        <v>522</v>
      </c>
      <c r="E90" s="98" t="s">
        <v>619</v>
      </c>
      <c r="F90" s="93" t="str">
        <f>H90</f>
        <v>PECO</v>
      </c>
      <c r="G90" s="94" t="s">
        <v>60</v>
      </c>
      <c r="H90" s="108" t="s">
        <v>57</v>
      </c>
      <c r="I90" s="93" t="s">
        <v>508</v>
      </c>
      <c r="J90" s="93"/>
      <c r="K90" s="93" t="s">
        <v>510</v>
      </c>
      <c r="L90" s="68" t="s">
        <v>180</v>
      </c>
      <c r="N90" s="93"/>
      <c r="O90" s="93"/>
      <c r="P90" s="41" t="s">
        <v>448</v>
      </c>
      <c r="Q90" s="93" t="s">
        <v>551</v>
      </c>
      <c r="R90" s="93"/>
      <c r="S90" s="93"/>
      <c r="T90" s="93"/>
      <c r="U90" s="94" t="s">
        <v>184</v>
      </c>
      <c r="V90" s="93" t="s">
        <v>165</v>
      </c>
      <c r="W90" s="98" t="s">
        <v>219</v>
      </c>
      <c r="X90" s="104">
        <v>212</v>
      </c>
      <c r="Y90" s="93">
        <v>581</v>
      </c>
      <c r="Z90" s="93">
        <v>8679</v>
      </c>
      <c r="AA90" s="111" t="str">
        <f ca="1">CONCATENATE("08",RANDBETWEEN(111111111111100000,999999999999900000),"")</f>
        <v>08876878910220812000</v>
      </c>
      <c r="AC90" s="111" t="str">
        <f ca="1">CONCATENATE("08",RANDBETWEEN(111111111111100000,999999999999900000),"")</f>
        <v>08244015706044792000</v>
      </c>
      <c r="AD90" s="93"/>
      <c r="AE90" s="93"/>
      <c r="AF90" s="93"/>
      <c r="AG90" s="105"/>
    </row>
    <row r="91" spans="1:33" x14ac:dyDescent="0.3">
      <c r="E91" s="63"/>
      <c r="M91" s="37"/>
    </row>
    <row r="92" spans="1:33" x14ac:dyDescent="0.3">
      <c r="E92" s="63"/>
      <c r="M92" s="37"/>
    </row>
    <row r="93" spans="1:33" x14ac:dyDescent="0.3">
      <c r="E93" s="63"/>
    </row>
    <row r="94" spans="1:33" x14ac:dyDescent="0.3">
      <c r="E94" s="63"/>
    </row>
    <row r="95" spans="1:33" x14ac:dyDescent="0.3">
      <c r="E95" s="63"/>
    </row>
    <row r="96" spans="1:33" x14ac:dyDescent="0.3">
      <c r="E96" s="63"/>
    </row>
    <row r="97" spans="5:5" x14ac:dyDescent="0.3">
      <c r="E97" s="63"/>
    </row>
    <row r="98" spans="5:5" x14ac:dyDescent="0.3">
      <c r="E98" s="63"/>
    </row>
    <row r="99" spans="5:5" x14ac:dyDescent="0.3">
      <c r="E99" s="63"/>
    </row>
    <row r="100" spans="5:5" x14ac:dyDescent="0.3">
      <c r="E100" s="63"/>
    </row>
    <row r="101" spans="5:5" x14ac:dyDescent="0.3">
      <c r="E101" s="63"/>
    </row>
    <row r="102" spans="5:5" x14ac:dyDescent="0.3">
      <c r="E102" s="63"/>
    </row>
    <row r="103" spans="5:5" x14ac:dyDescent="0.3">
      <c r="E103" s="63"/>
    </row>
  </sheetData>
  <autoFilter ref="A1:AG90" xr:uid="{E6279DDF-CFA2-441E-932B-96FFBDB22555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4F60-357E-4499-8956-90FC5A8D6547}">
  <dimension ref="A1:AI208"/>
  <sheetViews>
    <sheetView topLeftCell="J1" zoomScale="85" zoomScaleNormal="85" workbookViewId="0">
      <pane ySplit="1" topLeftCell="A5" activePane="bottomLeft" state="frozen"/>
      <selection pane="bottomLeft" activeCell="M13" sqref="M13"/>
    </sheetView>
  </sheetViews>
  <sheetFormatPr defaultColWidth="9.109375" defaultRowHeight="14.4" x14ac:dyDescent="0.3"/>
  <cols>
    <col min="1" max="1" width="11.21875" style="37" customWidth="1"/>
    <col min="2" max="2" width="14" style="37" customWidth="1"/>
    <col min="3" max="4" width="12.5546875" style="37" bestFit="1" customWidth="1"/>
    <col min="5" max="5" width="8.33203125" style="37" bestFit="1" customWidth="1"/>
    <col min="6" max="6" width="27.109375" style="37" bestFit="1" customWidth="1"/>
    <col min="7" max="7" width="11.33203125" style="37" bestFit="1" customWidth="1"/>
    <col min="8" max="8" width="26" style="37" bestFit="1" customWidth="1"/>
    <col min="12" max="12" width="31.5546875" style="39" customWidth="1"/>
    <col min="13" max="13" width="8.109375" style="64" customWidth="1"/>
    <col min="14" max="14" width="8.109375" style="63" customWidth="1"/>
    <col min="15" max="16" width="21.44140625" style="63" customWidth="1"/>
    <col min="17" max="21" width="7.88671875" style="37" customWidth="1"/>
    <col min="22" max="22" width="15.44140625" style="167" bestFit="1" customWidth="1"/>
    <col min="23" max="23" width="9.77734375" style="167" bestFit="1" customWidth="1"/>
    <col min="24" max="24" width="5.33203125" style="168" customWidth="1"/>
    <col min="25" max="25" width="8.109375" style="167" bestFit="1" customWidth="1"/>
    <col min="26" max="26" width="4.77734375" style="167" bestFit="1" customWidth="1"/>
    <col min="27" max="27" width="4.44140625" style="167" bestFit="1" customWidth="1"/>
    <col min="28" max="28" width="30.6640625" style="37" customWidth="1"/>
    <col min="29" max="30" width="20.109375" style="37" customWidth="1"/>
    <col min="31" max="31" width="12.44140625" style="37" bestFit="1" customWidth="1"/>
    <col min="32" max="32" width="14.6640625" style="37" customWidth="1"/>
    <col min="33" max="33" width="15" style="37" customWidth="1"/>
    <col min="34" max="34" width="13.88671875" customWidth="1"/>
    <col min="35" max="35" width="6.6640625" style="37" customWidth="1"/>
    <col min="36" max="16384" width="9.109375" style="37"/>
  </cols>
  <sheetData>
    <row r="1" spans="1:35" s="64" customFormat="1" ht="10.199999999999999" x14ac:dyDescent="0.2">
      <c r="A1" s="95" t="s">
        <v>455</v>
      </c>
      <c r="B1" s="95" t="s">
        <v>504</v>
      </c>
      <c r="C1" s="95" t="s">
        <v>523</v>
      </c>
      <c r="D1" s="95" t="s">
        <v>524</v>
      </c>
      <c r="E1" s="95" t="s">
        <v>0</v>
      </c>
      <c r="F1" s="95" t="s">
        <v>1</v>
      </c>
      <c r="G1" s="95" t="s">
        <v>9</v>
      </c>
      <c r="H1" s="95" t="s">
        <v>450</v>
      </c>
      <c r="I1" s="95" t="s">
        <v>507</v>
      </c>
      <c r="J1" s="95" t="s">
        <v>525</v>
      </c>
      <c r="K1" s="95" t="s">
        <v>509</v>
      </c>
      <c r="L1" s="134" t="s">
        <v>512</v>
      </c>
      <c r="M1" s="95" t="s">
        <v>513</v>
      </c>
      <c r="N1" s="134" t="s">
        <v>488</v>
      </c>
      <c r="O1" s="134" t="s">
        <v>489</v>
      </c>
      <c r="P1" s="134" t="s">
        <v>1095</v>
      </c>
      <c r="Q1" s="95" t="s">
        <v>451</v>
      </c>
      <c r="R1" s="95" t="s">
        <v>539</v>
      </c>
      <c r="S1" s="95" t="s">
        <v>540</v>
      </c>
      <c r="T1" s="134" t="s">
        <v>486</v>
      </c>
      <c r="U1" s="134" t="s">
        <v>487</v>
      </c>
      <c r="V1" s="160" t="s">
        <v>435</v>
      </c>
      <c r="W1" s="160" t="s">
        <v>4</v>
      </c>
      <c r="X1" s="161" t="s">
        <v>5</v>
      </c>
      <c r="Y1" s="160" t="s">
        <v>6</v>
      </c>
      <c r="Z1" s="160" t="s">
        <v>18</v>
      </c>
      <c r="AA1" s="160" t="s">
        <v>19</v>
      </c>
      <c r="AB1" s="95" t="s">
        <v>537</v>
      </c>
      <c r="AC1" s="64" t="s">
        <v>453</v>
      </c>
      <c r="AD1" s="64" t="s">
        <v>454</v>
      </c>
      <c r="AE1" s="64" t="s">
        <v>2</v>
      </c>
      <c r="AF1" s="64" t="s">
        <v>431</v>
      </c>
      <c r="AG1" s="64" t="s">
        <v>432</v>
      </c>
      <c r="AH1" s="64" t="s">
        <v>520</v>
      </c>
      <c r="AI1" s="64" t="s">
        <v>1061</v>
      </c>
    </row>
    <row r="2" spans="1:35" s="60" customFormat="1" ht="10.199999999999999" x14ac:dyDescent="0.2">
      <c r="A2" s="97" t="s">
        <v>478</v>
      </c>
      <c r="B2" s="97" t="s">
        <v>506</v>
      </c>
      <c r="C2" s="97" t="s">
        <v>521</v>
      </c>
      <c r="D2" s="97"/>
      <c r="E2" s="98" t="s">
        <v>456</v>
      </c>
      <c r="F2" s="93" t="str">
        <f>H2</f>
        <v>ComEd</v>
      </c>
      <c r="G2" s="94" t="s">
        <v>47</v>
      </c>
      <c r="H2" s="93" t="s">
        <v>46</v>
      </c>
      <c r="I2" s="93" t="s">
        <v>508</v>
      </c>
      <c r="J2" s="93"/>
      <c r="K2" s="93" t="s">
        <v>510</v>
      </c>
      <c r="L2" s="143" t="s">
        <v>434</v>
      </c>
      <c r="M2" s="93" t="s">
        <v>200</v>
      </c>
      <c r="N2" s="98" t="s">
        <v>182</v>
      </c>
      <c r="O2" s="98" t="s">
        <v>181</v>
      </c>
      <c r="P2" s="98" t="s">
        <v>1096</v>
      </c>
      <c r="Q2" s="100"/>
      <c r="R2" s="100"/>
      <c r="S2" s="100"/>
      <c r="T2" s="100"/>
      <c r="U2" s="100"/>
      <c r="V2" s="162" t="s">
        <v>358</v>
      </c>
      <c r="W2" s="162" t="s">
        <v>217</v>
      </c>
      <c r="X2" s="161">
        <v>60002</v>
      </c>
      <c r="Y2" s="161" t="s">
        <v>49</v>
      </c>
      <c r="Z2" s="163">
        <v>808</v>
      </c>
      <c r="AA2" s="163">
        <v>6053</v>
      </c>
      <c r="AB2" s="102">
        <f ca="1">RANDBETWEEN(7800000000,7899999999)</f>
        <v>7822968307</v>
      </c>
      <c r="AC2" s="130"/>
      <c r="AD2" s="103"/>
      <c r="AE2" s="104">
        <v>54704249536</v>
      </c>
      <c r="AF2" s="94" t="s">
        <v>109</v>
      </c>
      <c r="AG2" s="94" t="s">
        <v>48</v>
      </c>
      <c r="AH2" s="100"/>
    </row>
    <row r="3" spans="1:35" s="68" customFormat="1" ht="10.199999999999999" x14ac:dyDescent="0.2">
      <c r="A3" s="97" t="s">
        <v>478</v>
      </c>
      <c r="B3" s="97" t="s">
        <v>506</v>
      </c>
      <c r="C3" s="97" t="s">
        <v>521</v>
      </c>
      <c r="D3" s="97"/>
      <c r="E3" s="98" t="s">
        <v>457</v>
      </c>
      <c r="F3" s="93" t="str">
        <f t="shared" ref="F3:F66" si="0">H3</f>
        <v>BGE</v>
      </c>
      <c r="G3" s="94" t="s">
        <v>53</v>
      </c>
      <c r="H3" s="93" t="s">
        <v>50</v>
      </c>
      <c r="I3" s="93" t="s">
        <v>508</v>
      </c>
      <c r="J3" s="93"/>
      <c r="K3" s="93" t="s">
        <v>510</v>
      </c>
      <c r="L3" s="143" t="s">
        <v>434</v>
      </c>
      <c r="M3" s="93" t="s">
        <v>192</v>
      </c>
      <c r="N3" s="98" t="s">
        <v>423</v>
      </c>
      <c r="O3" s="98" t="s">
        <v>424</v>
      </c>
      <c r="P3" s="98" t="s">
        <v>1096</v>
      </c>
      <c r="Q3" s="93"/>
      <c r="R3" s="93"/>
      <c r="S3" s="93"/>
      <c r="T3" s="93"/>
      <c r="U3" s="93"/>
      <c r="V3" s="162" t="s">
        <v>359</v>
      </c>
      <c r="W3" s="162" t="s">
        <v>110</v>
      </c>
      <c r="X3" s="161">
        <v>20603</v>
      </c>
      <c r="Y3" s="161" t="s">
        <v>54</v>
      </c>
      <c r="Z3" s="163">
        <v>810</v>
      </c>
      <c r="AA3" s="163">
        <v>4053</v>
      </c>
      <c r="AB3" s="102">
        <f ca="1">RANDBETWEEN(2000000000,5999999999)</f>
        <v>3327754306</v>
      </c>
      <c r="AC3" s="130"/>
      <c r="AD3" s="103"/>
      <c r="AE3" s="104">
        <v>54680356088</v>
      </c>
      <c r="AF3" s="104" t="s">
        <v>110</v>
      </c>
      <c r="AG3" s="104" t="s">
        <v>163</v>
      </c>
      <c r="AH3" s="93"/>
    </row>
    <row r="4" spans="1:35" s="68" customFormat="1" ht="10.199999999999999" x14ac:dyDescent="0.2">
      <c r="A4" s="97" t="s">
        <v>478</v>
      </c>
      <c r="B4" s="97" t="s">
        <v>506</v>
      </c>
      <c r="C4" s="97" t="s">
        <v>521</v>
      </c>
      <c r="D4" s="97"/>
      <c r="E4" s="98" t="s">
        <v>458</v>
      </c>
      <c r="F4" s="93" t="str">
        <f t="shared" si="0"/>
        <v>Delmarva Power</v>
      </c>
      <c r="G4" s="94" t="s">
        <v>53</v>
      </c>
      <c r="H4" s="93" t="s">
        <v>51</v>
      </c>
      <c r="I4" s="93" t="s">
        <v>508</v>
      </c>
      <c r="J4" s="93"/>
      <c r="K4" s="93" t="s">
        <v>510</v>
      </c>
      <c r="L4" s="143" t="s">
        <v>635</v>
      </c>
      <c r="M4" s="93" t="s">
        <v>1098</v>
      </c>
      <c r="N4" s="98" t="s">
        <v>530</v>
      </c>
      <c r="O4" s="98" t="s">
        <v>546</v>
      </c>
      <c r="P4" s="98" t="s">
        <v>1097</v>
      </c>
      <c r="Q4" s="93"/>
      <c r="R4" s="93"/>
      <c r="S4" s="93"/>
      <c r="T4" s="93"/>
      <c r="U4" s="93"/>
      <c r="V4" s="162" t="s">
        <v>361</v>
      </c>
      <c r="W4" s="162" t="s">
        <v>246</v>
      </c>
      <c r="X4" s="161">
        <v>20850</v>
      </c>
      <c r="Y4" s="161" t="s">
        <v>54</v>
      </c>
      <c r="Z4" s="163">
        <v>391</v>
      </c>
      <c r="AA4" s="163">
        <v>3180</v>
      </c>
      <c r="AB4" s="98" t="str">
        <f ca="1">CONCATENATE("05",RANDBETWEEN(11111111111111100000,99999999999999900000),"")</f>
        <v>0515262972441458400000</v>
      </c>
      <c r="AC4" s="131"/>
      <c r="AD4" s="98"/>
      <c r="AE4" s="104">
        <v>54370190181</v>
      </c>
      <c r="AF4" s="104" t="s">
        <v>111</v>
      </c>
      <c r="AG4" s="104" t="s">
        <v>163</v>
      </c>
      <c r="AH4" s="93"/>
    </row>
    <row r="5" spans="1:35" s="40" customFormat="1" ht="10.199999999999999" x14ac:dyDescent="0.2">
      <c r="A5" s="97" t="s">
        <v>478</v>
      </c>
      <c r="B5" s="97" t="s">
        <v>506</v>
      </c>
      <c r="C5" s="97" t="s">
        <v>521</v>
      </c>
      <c r="D5" s="97"/>
      <c r="E5" s="98" t="s">
        <v>459</v>
      </c>
      <c r="F5" s="93" t="str">
        <f t="shared" si="0"/>
        <v>Pepco</v>
      </c>
      <c r="G5" s="94" t="s">
        <v>53</v>
      </c>
      <c r="H5" s="93" t="s">
        <v>52</v>
      </c>
      <c r="I5" s="93" t="s">
        <v>508</v>
      </c>
      <c r="J5" s="93"/>
      <c r="K5" s="93" t="s">
        <v>510</v>
      </c>
      <c r="L5" s="143" t="s">
        <v>528</v>
      </c>
      <c r="M5" s="85" t="s">
        <v>529</v>
      </c>
      <c r="N5" s="98" t="s">
        <v>530</v>
      </c>
      <c r="O5" s="98" t="s">
        <v>1102</v>
      </c>
      <c r="P5" s="98" t="s">
        <v>1097</v>
      </c>
      <c r="Q5" s="94"/>
      <c r="R5" s="94"/>
      <c r="S5" s="94"/>
      <c r="T5" s="94"/>
      <c r="U5" s="94"/>
      <c r="V5" s="161" t="s">
        <v>360</v>
      </c>
      <c r="W5" s="161" t="s">
        <v>249</v>
      </c>
      <c r="X5" s="161">
        <v>20722</v>
      </c>
      <c r="Y5" s="161" t="s">
        <v>54</v>
      </c>
      <c r="Z5" s="163">
        <v>949</v>
      </c>
      <c r="AA5" s="163">
        <v>6252</v>
      </c>
      <c r="AB5" s="93" t="str">
        <f ca="1">CONCATENATE("05",RANDBETWEEN(11111111111111100000,99999999999999900000),"")</f>
        <v>0566055906630745200000</v>
      </c>
      <c r="AC5" s="131"/>
      <c r="AD5" s="98"/>
      <c r="AE5" s="104">
        <v>54438205173</v>
      </c>
      <c r="AF5" s="98" t="s">
        <v>112</v>
      </c>
      <c r="AG5" s="98" t="s">
        <v>163</v>
      </c>
      <c r="AH5" s="94"/>
    </row>
    <row r="6" spans="1:35" s="68" customFormat="1" ht="10.199999999999999" x14ac:dyDescent="0.2">
      <c r="A6" s="97" t="s">
        <v>478</v>
      </c>
      <c r="B6" s="97" t="s">
        <v>506</v>
      </c>
      <c r="C6" s="97" t="s">
        <v>521</v>
      </c>
      <c r="D6" s="97"/>
      <c r="E6" s="98" t="s">
        <v>460</v>
      </c>
      <c r="F6" s="93" t="str">
        <f t="shared" si="0"/>
        <v>Eversource Energy (Western Massachusetts)</v>
      </c>
      <c r="G6" s="94" t="s">
        <v>42</v>
      </c>
      <c r="H6" s="97" t="s">
        <v>514</v>
      </c>
      <c r="I6" s="93" t="s">
        <v>508</v>
      </c>
      <c r="J6" s="93"/>
      <c r="K6" s="93" t="s">
        <v>510</v>
      </c>
      <c r="L6" s="143" t="s">
        <v>544</v>
      </c>
      <c r="M6" s="93" t="s">
        <v>1099</v>
      </c>
      <c r="N6" s="98" t="s">
        <v>1100</v>
      </c>
      <c r="O6" s="98" t="s">
        <v>1101</v>
      </c>
      <c r="P6" s="98"/>
      <c r="Q6" s="93"/>
      <c r="R6" s="93"/>
      <c r="S6" s="93"/>
      <c r="T6" s="93"/>
      <c r="U6" s="93"/>
      <c r="V6" s="162" t="s">
        <v>362</v>
      </c>
      <c r="W6" s="162" t="s">
        <v>114</v>
      </c>
      <c r="X6" s="161" t="s">
        <v>115</v>
      </c>
      <c r="Y6" s="161" t="s">
        <v>45</v>
      </c>
      <c r="Z6" s="163">
        <v>390</v>
      </c>
      <c r="AA6" s="163">
        <v>9710</v>
      </c>
      <c r="AB6" s="104">
        <f ca="1">RANDBETWEEN(10000000000,99999999999)</f>
        <v>72129693568</v>
      </c>
      <c r="AC6" s="130"/>
      <c r="AD6" s="103"/>
      <c r="AE6" s="104">
        <v>54192688920</v>
      </c>
      <c r="AF6" s="93" t="s">
        <v>114</v>
      </c>
      <c r="AG6" s="93" t="s">
        <v>43</v>
      </c>
      <c r="AH6" s="93"/>
    </row>
    <row r="7" spans="1:35" s="68" customFormat="1" ht="10.199999999999999" x14ac:dyDescent="0.2">
      <c r="A7" s="97" t="s">
        <v>478</v>
      </c>
      <c r="B7" s="97" t="s">
        <v>506</v>
      </c>
      <c r="C7" s="97" t="s">
        <v>521</v>
      </c>
      <c r="D7" s="97"/>
      <c r="E7" s="98" t="s">
        <v>461</v>
      </c>
      <c r="F7" s="93" t="str">
        <f t="shared" si="0"/>
        <v>Eversource Energy (Eastern Massachusetts)</v>
      </c>
      <c r="G7" s="94" t="s">
        <v>42</v>
      </c>
      <c r="H7" s="97" t="s">
        <v>517</v>
      </c>
      <c r="I7" s="93" t="s">
        <v>508</v>
      </c>
      <c r="J7" s="93"/>
      <c r="K7" s="93" t="s">
        <v>510</v>
      </c>
      <c r="L7" s="143" t="s">
        <v>532</v>
      </c>
      <c r="M7" s="93" t="s">
        <v>1103</v>
      </c>
      <c r="N7" s="98" t="s">
        <v>182</v>
      </c>
      <c r="O7" s="98" t="s">
        <v>1104</v>
      </c>
      <c r="P7" s="98"/>
      <c r="Q7" s="93"/>
      <c r="R7" s="93"/>
      <c r="S7" s="93"/>
      <c r="T7" s="93"/>
      <c r="U7" s="93"/>
      <c r="V7" s="162" t="s">
        <v>364</v>
      </c>
      <c r="W7" s="162" t="s">
        <v>256</v>
      </c>
      <c r="X7" s="161" t="s">
        <v>257</v>
      </c>
      <c r="Y7" s="161" t="s">
        <v>45</v>
      </c>
      <c r="Z7" s="163">
        <v>503</v>
      </c>
      <c r="AA7" s="163">
        <v>9874</v>
      </c>
      <c r="AB7" s="104">
        <f ca="1">RANDBETWEEN(10000000000,99999999999)</f>
        <v>18572742261</v>
      </c>
      <c r="AC7" s="131"/>
      <c r="AD7" s="98"/>
      <c r="AE7" s="104">
        <v>54425880452</v>
      </c>
      <c r="AF7" s="93" t="s">
        <v>114</v>
      </c>
      <c r="AG7" s="93" t="s">
        <v>43</v>
      </c>
      <c r="AH7" s="93"/>
    </row>
    <row r="8" spans="1:35" s="41" customFormat="1" ht="10.199999999999999" x14ac:dyDescent="0.2">
      <c r="A8" s="97" t="s">
        <v>478</v>
      </c>
      <c r="B8" s="97" t="s">
        <v>506</v>
      </c>
      <c r="C8" s="97" t="s">
        <v>521</v>
      </c>
      <c r="D8" s="97"/>
      <c r="E8" s="98" t="s">
        <v>462</v>
      </c>
      <c r="F8" s="93" t="str">
        <f t="shared" si="0"/>
        <v>National Grid</v>
      </c>
      <c r="G8" s="93" t="s">
        <v>42</v>
      </c>
      <c r="H8" s="93" t="s">
        <v>41</v>
      </c>
      <c r="I8" s="93" t="s">
        <v>508</v>
      </c>
      <c r="J8" s="93"/>
      <c r="K8" s="93" t="s">
        <v>510</v>
      </c>
      <c r="L8" s="143" t="s">
        <v>534</v>
      </c>
      <c r="M8" s="93" t="s">
        <v>1105</v>
      </c>
      <c r="N8" s="98" t="s">
        <v>1106</v>
      </c>
      <c r="O8" s="98" t="s">
        <v>667</v>
      </c>
      <c r="P8" s="98"/>
      <c r="Q8" s="93"/>
      <c r="R8" s="93"/>
      <c r="S8" s="93"/>
      <c r="T8" s="93"/>
      <c r="U8" s="93"/>
      <c r="V8" s="160" t="s">
        <v>367</v>
      </c>
      <c r="W8" s="160" t="s">
        <v>259</v>
      </c>
      <c r="X8" s="161" t="s">
        <v>260</v>
      </c>
      <c r="Y8" s="160" t="s">
        <v>45</v>
      </c>
      <c r="Z8" s="160">
        <v>724</v>
      </c>
      <c r="AA8" s="160">
        <v>8734</v>
      </c>
      <c r="AB8" s="104">
        <f ca="1">RANDBETWEEN(10000000000,99999999999)</f>
        <v>40557525648</v>
      </c>
      <c r="AC8" s="131"/>
      <c r="AD8" s="98"/>
      <c r="AE8" s="93">
        <v>54517467619</v>
      </c>
      <c r="AF8" s="93" t="s">
        <v>114</v>
      </c>
      <c r="AG8" s="93" t="s">
        <v>43</v>
      </c>
      <c r="AH8" s="93"/>
    </row>
    <row r="9" spans="1:35" s="41" customFormat="1" ht="10.199999999999999" x14ac:dyDescent="0.2">
      <c r="A9" s="97" t="s">
        <v>478</v>
      </c>
      <c r="B9" s="97" t="s">
        <v>506</v>
      </c>
      <c r="C9" s="97" t="s">
        <v>521</v>
      </c>
      <c r="D9" s="97"/>
      <c r="E9" s="98" t="s">
        <v>463</v>
      </c>
      <c r="F9" s="93" t="str">
        <f t="shared" si="0"/>
        <v>Eversource Energy (Western Massachusetts)</v>
      </c>
      <c r="G9" s="93" t="s">
        <v>42</v>
      </c>
      <c r="H9" s="97" t="s">
        <v>514</v>
      </c>
      <c r="I9" s="93" t="s">
        <v>518</v>
      </c>
      <c r="J9" s="93"/>
      <c r="K9" s="93" t="s">
        <v>510</v>
      </c>
      <c r="L9" s="143" t="s">
        <v>434</v>
      </c>
      <c r="M9" s="93" t="s">
        <v>516</v>
      </c>
      <c r="N9" s="98" t="s">
        <v>515</v>
      </c>
      <c r="O9" s="98" t="s">
        <v>424</v>
      </c>
      <c r="P9" s="98" t="s">
        <v>1096</v>
      </c>
      <c r="Q9" s="93"/>
      <c r="R9" s="93"/>
      <c r="S9" s="93"/>
      <c r="T9" s="93"/>
      <c r="U9" s="93"/>
      <c r="V9" s="160" t="s">
        <v>370</v>
      </c>
      <c r="W9" s="160" t="s">
        <v>116</v>
      </c>
      <c r="X9" s="161" t="s">
        <v>44</v>
      </c>
      <c r="Y9" s="160" t="s">
        <v>45</v>
      </c>
      <c r="Z9" s="160">
        <v>347</v>
      </c>
      <c r="AA9" s="160">
        <v>7315</v>
      </c>
      <c r="AB9" s="104">
        <f ca="1">RANDBETWEEN(100000000,999999999)</f>
        <v>435024540</v>
      </c>
      <c r="AC9" s="131"/>
      <c r="AD9" s="98"/>
      <c r="AE9" s="93">
        <v>54639269300</v>
      </c>
      <c r="AF9" s="93" t="s">
        <v>116</v>
      </c>
      <c r="AG9" s="93" t="s">
        <v>43</v>
      </c>
      <c r="AH9" s="93" t="s">
        <v>519</v>
      </c>
    </row>
    <row r="10" spans="1:35" s="41" customFormat="1" ht="10.199999999999999" x14ac:dyDescent="0.2">
      <c r="A10" s="97" t="s">
        <v>478</v>
      </c>
      <c r="B10" s="97" t="s">
        <v>506</v>
      </c>
      <c r="C10" s="97" t="s">
        <v>521</v>
      </c>
      <c r="D10" s="97"/>
      <c r="E10" s="98" t="s">
        <v>464</v>
      </c>
      <c r="F10" s="93" t="str">
        <f t="shared" si="0"/>
        <v>National Grid</v>
      </c>
      <c r="G10" s="93" t="s">
        <v>42</v>
      </c>
      <c r="H10" s="93" t="s">
        <v>41</v>
      </c>
      <c r="I10" s="93" t="s">
        <v>518</v>
      </c>
      <c r="J10" s="93"/>
      <c r="K10" s="93" t="s">
        <v>510</v>
      </c>
      <c r="L10" s="143" t="s">
        <v>528</v>
      </c>
      <c r="M10" s="93" t="s">
        <v>1107</v>
      </c>
      <c r="N10" s="98" t="s">
        <v>663</v>
      </c>
      <c r="O10" s="98" t="s">
        <v>1108</v>
      </c>
      <c r="P10" s="98" t="s">
        <v>1097</v>
      </c>
      <c r="Q10" s="93"/>
      <c r="R10" s="93"/>
      <c r="S10" s="93"/>
      <c r="T10" s="93"/>
      <c r="U10" s="93"/>
      <c r="V10" s="160" t="s">
        <v>371</v>
      </c>
      <c r="W10" s="160" t="s">
        <v>117</v>
      </c>
      <c r="X10" s="161" t="s">
        <v>118</v>
      </c>
      <c r="Y10" s="160" t="s">
        <v>45</v>
      </c>
      <c r="Z10" s="160">
        <v>555</v>
      </c>
      <c r="AA10" s="160">
        <v>1793</v>
      </c>
      <c r="AB10" s="104">
        <f ca="1">RANDBETWEEN(1000000000,9999999999)</f>
        <v>7246702136</v>
      </c>
      <c r="AC10" s="131"/>
      <c r="AD10" s="98"/>
      <c r="AE10" s="93">
        <v>54439099484</v>
      </c>
      <c r="AF10" s="93" t="s">
        <v>117</v>
      </c>
      <c r="AG10" s="93" t="s">
        <v>43</v>
      </c>
      <c r="AH10" s="93" t="s">
        <v>519</v>
      </c>
    </row>
    <row r="11" spans="1:35" s="41" customFormat="1" ht="10.199999999999999" x14ac:dyDescent="0.2">
      <c r="A11" s="97" t="s">
        <v>478</v>
      </c>
      <c r="B11" s="97" t="s">
        <v>506</v>
      </c>
      <c r="C11" s="97" t="s">
        <v>521</v>
      </c>
      <c r="D11" s="97"/>
      <c r="E11" s="98" t="s">
        <v>465</v>
      </c>
      <c r="F11" s="93" t="str">
        <f t="shared" si="0"/>
        <v>National Grid</v>
      </c>
      <c r="G11" s="93" t="s">
        <v>42</v>
      </c>
      <c r="H11" s="93" t="s">
        <v>41</v>
      </c>
      <c r="I11" s="93" t="s">
        <v>508</v>
      </c>
      <c r="J11" s="93"/>
      <c r="K11" s="93" t="s">
        <v>510</v>
      </c>
      <c r="L11" s="143" t="s">
        <v>434</v>
      </c>
      <c r="M11" s="93" t="s">
        <v>516</v>
      </c>
      <c r="N11" s="98" t="s">
        <v>182</v>
      </c>
      <c r="O11" s="98" t="s">
        <v>181</v>
      </c>
      <c r="P11" s="98"/>
      <c r="Q11" s="93"/>
      <c r="R11" s="93"/>
      <c r="S11" s="93"/>
      <c r="T11" s="93"/>
      <c r="U11" s="93"/>
      <c r="V11" s="160" t="s">
        <v>372</v>
      </c>
      <c r="W11" s="160" t="s">
        <v>265</v>
      </c>
      <c r="X11" s="161" t="s">
        <v>118</v>
      </c>
      <c r="Y11" s="160" t="s">
        <v>45</v>
      </c>
      <c r="Z11" s="160">
        <v>959</v>
      </c>
      <c r="AA11" s="160">
        <v>4134</v>
      </c>
      <c r="AB11" s="104">
        <f ca="1">RANDBETWEEN(1000000000,9999999999)</f>
        <v>3248297892</v>
      </c>
      <c r="AC11" s="131"/>
      <c r="AD11" s="98"/>
      <c r="AE11" s="93">
        <v>54109027558</v>
      </c>
      <c r="AF11" s="93" t="s">
        <v>117</v>
      </c>
      <c r="AG11" s="93" t="s">
        <v>43</v>
      </c>
      <c r="AH11" s="93"/>
    </row>
    <row r="12" spans="1:35" s="41" customFormat="1" ht="10.199999999999999" x14ac:dyDescent="0.2">
      <c r="A12" s="97" t="s">
        <v>478</v>
      </c>
      <c r="B12" s="97" t="s">
        <v>506</v>
      </c>
      <c r="C12" s="97" t="s">
        <v>521</v>
      </c>
      <c r="D12" s="97"/>
      <c r="E12" s="98" t="s">
        <v>466</v>
      </c>
      <c r="F12" s="93" t="str">
        <f t="shared" si="0"/>
        <v>Atlantic City Electric</v>
      </c>
      <c r="G12" s="93" t="s">
        <v>8</v>
      </c>
      <c r="H12" s="93" t="s">
        <v>7</v>
      </c>
      <c r="I12" s="93" t="s">
        <v>508</v>
      </c>
      <c r="J12" s="93"/>
      <c r="K12" s="93" t="s">
        <v>510</v>
      </c>
      <c r="L12" s="143" t="s">
        <v>635</v>
      </c>
      <c r="M12" s="93" t="s">
        <v>1049</v>
      </c>
      <c r="N12" s="98" t="s">
        <v>530</v>
      </c>
      <c r="O12" s="98" t="s">
        <v>648</v>
      </c>
      <c r="P12" s="98" t="s">
        <v>1097</v>
      </c>
      <c r="Q12" s="93"/>
      <c r="R12" s="93"/>
      <c r="S12" s="93"/>
      <c r="T12" s="93"/>
      <c r="U12" s="93"/>
      <c r="V12" s="160" t="s">
        <v>376</v>
      </c>
      <c r="W12" s="160" t="s">
        <v>119</v>
      </c>
      <c r="X12" s="161" t="s">
        <v>97</v>
      </c>
      <c r="Y12" s="160" t="s">
        <v>21</v>
      </c>
      <c r="Z12" s="160">
        <v>251</v>
      </c>
      <c r="AA12" s="160">
        <v>5938</v>
      </c>
      <c r="AB12" s="93" t="str">
        <f ca="1">CONCATENATE("05",RANDBETWEEN(11111111111111100000,99999999999999900000),"")</f>
        <v>0549788943913290300000</v>
      </c>
      <c r="AC12" s="131"/>
      <c r="AD12" s="98"/>
      <c r="AE12" s="93">
        <v>54918481729</v>
      </c>
      <c r="AF12" s="93" t="s">
        <v>119</v>
      </c>
      <c r="AG12" s="93" t="s">
        <v>20</v>
      </c>
      <c r="AH12" s="93"/>
    </row>
    <row r="13" spans="1:35" s="41" customFormat="1" ht="10.199999999999999" x14ac:dyDescent="0.2">
      <c r="A13" s="97" t="s">
        <v>478</v>
      </c>
      <c r="B13" s="97" t="s">
        <v>506</v>
      </c>
      <c r="C13" s="97" t="s">
        <v>521</v>
      </c>
      <c r="D13" s="97"/>
      <c r="E13" s="98" t="s">
        <v>467</v>
      </c>
      <c r="F13" s="93" t="str">
        <f t="shared" si="0"/>
        <v>Jersey Central Power &amp; Light (JCP&amp;L)</v>
      </c>
      <c r="G13" s="93" t="s">
        <v>8</v>
      </c>
      <c r="H13" s="93" t="s">
        <v>13</v>
      </c>
      <c r="I13" s="93" t="s">
        <v>508</v>
      </c>
      <c r="J13" s="93"/>
      <c r="K13" s="93" t="s">
        <v>510</v>
      </c>
      <c r="L13" s="143" t="s">
        <v>434</v>
      </c>
      <c r="M13" s="93" t="s">
        <v>193</v>
      </c>
      <c r="N13" s="98" t="s">
        <v>182</v>
      </c>
      <c r="O13" s="98" t="s">
        <v>653</v>
      </c>
      <c r="P13" s="98" t="s">
        <v>1097</v>
      </c>
      <c r="Q13" s="93"/>
      <c r="R13" s="93"/>
      <c r="S13" s="93"/>
      <c r="T13" s="93"/>
      <c r="U13" s="93"/>
      <c r="V13" s="160" t="s">
        <v>375</v>
      </c>
      <c r="W13" s="160" t="s">
        <v>120</v>
      </c>
      <c r="X13" s="161" t="s">
        <v>121</v>
      </c>
      <c r="Y13" s="160" t="s">
        <v>21</v>
      </c>
      <c r="Z13" s="160">
        <v>209</v>
      </c>
      <c r="AA13" s="160">
        <v>2271</v>
      </c>
      <c r="AB13" s="93" t="str">
        <f ca="1">CONCATENATE("08",RANDBETWEEN(111111111111110000,999999999999990000),"")</f>
        <v>08158891228471712000</v>
      </c>
      <c r="AC13" s="131"/>
      <c r="AD13" s="98"/>
      <c r="AE13" s="93">
        <v>54279639996</v>
      </c>
      <c r="AF13" s="93" t="s">
        <v>120</v>
      </c>
      <c r="AG13" s="93" t="s">
        <v>20</v>
      </c>
      <c r="AH13" s="93"/>
    </row>
    <row r="14" spans="1:35" s="41" customFormat="1" ht="10.199999999999999" x14ac:dyDescent="0.2">
      <c r="A14" s="97" t="s">
        <v>478</v>
      </c>
      <c r="B14" s="97" t="s">
        <v>506</v>
      </c>
      <c r="C14" s="97" t="s">
        <v>521</v>
      </c>
      <c r="D14" s="97"/>
      <c r="E14" s="98" t="s">
        <v>468</v>
      </c>
      <c r="F14" s="93" t="str">
        <f t="shared" si="0"/>
        <v>PSE&amp;G</v>
      </c>
      <c r="G14" s="93" t="s">
        <v>8</v>
      </c>
      <c r="H14" s="93" t="s">
        <v>14</v>
      </c>
      <c r="I14" s="93" t="s">
        <v>508</v>
      </c>
      <c r="J14" s="93"/>
      <c r="K14" s="93" t="s">
        <v>510</v>
      </c>
      <c r="L14" s="143" t="s">
        <v>434</v>
      </c>
      <c r="M14" s="93" t="s">
        <v>193</v>
      </c>
      <c r="N14" s="98" t="s">
        <v>423</v>
      </c>
      <c r="O14" s="98" t="s">
        <v>424</v>
      </c>
      <c r="P14" s="98" t="s">
        <v>1096</v>
      </c>
      <c r="Q14" s="93"/>
      <c r="R14" s="93"/>
      <c r="S14" s="93"/>
      <c r="T14" s="93"/>
      <c r="U14" s="93"/>
      <c r="V14" s="160" t="s">
        <v>374</v>
      </c>
      <c r="W14" s="160" t="s">
        <v>272</v>
      </c>
      <c r="X14" s="161" t="s">
        <v>273</v>
      </c>
      <c r="Y14" s="160" t="s">
        <v>21</v>
      </c>
      <c r="Z14" s="160">
        <v>846</v>
      </c>
      <c r="AA14" s="160">
        <v>6726</v>
      </c>
      <c r="AB14" s="93" t="str">
        <f ca="1">CONCATENATE("PE",RANDBETWEEN(111111111111110000,999999999999900000),"")</f>
        <v>PE421412469450975000</v>
      </c>
      <c r="AC14" s="131"/>
      <c r="AD14" s="98"/>
      <c r="AE14" s="93">
        <v>54773708434</v>
      </c>
      <c r="AF14" s="93" t="s">
        <v>122</v>
      </c>
      <c r="AG14" s="93" t="s">
        <v>20</v>
      </c>
      <c r="AH14" s="93"/>
    </row>
    <row r="15" spans="1:35" s="41" customFormat="1" ht="10.199999999999999" x14ac:dyDescent="0.2">
      <c r="A15" s="97" t="s">
        <v>478</v>
      </c>
      <c r="B15" s="97" t="s">
        <v>506</v>
      </c>
      <c r="C15" s="97" t="s">
        <v>521</v>
      </c>
      <c r="D15" s="97"/>
      <c r="E15" s="98" t="s">
        <v>469</v>
      </c>
      <c r="F15" s="93" t="str">
        <f t="shared" si="0"/>
        <v>Rockland Electric Company (O&amp;R)</v>
      </c>
      <c r="G15" s="93" t="s">
        <v>8</v>
      </c>
      <c r="H15" s="93" t="s">
        <v>15</v>
      </c>
      <c r="I15" s="93" t="s">
        <v>508</v>
      </c>
      <c r="J15" s="93"/>
      <c r="K15" s="93" t="s">
        <v>510</v>
      </c>
      <c r="L15" s="143" t="s">
        <v>534</v>
      </c>
      <c r="M15" s="93" t="s">
        <v>1109</v>
      </c>
      <c r="N15" s="98" t="s">
        <v>664</v>
      </c>
      <c r="O15" s="98" t="s">
        <v>181</v>
      </c>
      <c r="P15" s="98"/>
      <c r="Q15" s="93"/>
      <c r="R15" s="93"/>
      <c r="S15" s="93"/>
      <c r="T15" s="93"/>
      <c r="U15" s="93"/>
      <c r="V15" s="160" t="s">
        <v>373</v>
      </c>
      <c r="W15" s="160" t="s">
        <v>123</v>
      </c>
      <c r="X15" s="161" t="s">
        <v>124</v>
      </c>
      <c r="Y15" s="160" t="s">
        <v>21</v>
      </c>
      <c r="Z15" s="160">
        <v>593</v>
      </c>
      <c r="AA15" s="160">
        <v>6050</v>
      </c>
      <c r="AB15" s="104">
        <f ca="1">RANDBETWEEN(7800000000,7899999999)</f>
        <v>7897589873</v>
      </c>
      <c r="AC15" s="131"/>
      <c r="AD15" s="98"/>
      <c r="AE15" s="93">
        <v>54593507322</v>
      </c>
      <c r="AF15" s="93" t="s">
        <v>123</v>
      </c>
      <c r="AG15" s="93" t="s">
        <v>20</v>
      </c>
      <c r="AH15" s="93"/>
    </row>
    <row r="16" spans="1:35" s="41" customFormat="1" ht="10.199999999999999" x14ac:dyDescent="0.2">
      <c r="A16" s="97" t="s">
        <v>478</v>
      </c>
      <c r="B16" s="97" t="s">
        <v>506</v>
      </c>
      <c r="C16" s="97" t="s">
        <v>521</v>
      </c>
      <c r="D16" s="97"/>
      <c r="E16" s="98" t="s">
        <v>470</v>
      </c>
      <c r="F16" s="93" t="str">
        <f t="shared" si="0"/>
        <v>Duke Energy Ohio</v>
      </c>
      <c r="G16" s="93" t="s">
        <v>39</v>
      </c>
      <c r="H16" s="93" t="s">
        <v>35</v>
      </c>
      <c r="I16" s="93" t="s">
        <v>508</v>
      </c>
      <c r="J16" s="93"/>
      <c r="K16" s="93" t="s">
        <v>510</v>
      </c>
      <c r="L16" s="143" t="s">
        <v>534</v>
      </c>
      <c r="M16" s="93" t="s">
        <v>1116</v>
      </c>
      <c r="N16" s="98" t="s">
        <v>659</v>
      </c>
      <c r="O16" s="98" t="s">
        <v>665</v>
      </c>
      <c r="P16" s="98" t="s">
        <v>1097</v>
      </c>
      <c r="Q16" s="93"/>
      <c r="R16" s="93"/>
      <c r="S16" s="93"/>
      <c r="T16" s="93"/>
      <c r="U16" s="93"/>
      <c r="V16" s="160" t="s">
        <v>377</v>
      </c>
      <c r="W16" s="160" t="s">
        <v>378</v>
      </c>
      <c r="X16" s="161" t="s">
        <v>379</v>
      </c>
      <c r="Y16" s="160" t="s">
        <v>40</v>
      </c>
      <c r="Z16" s="160">
        <v>397</v>
      </c>
      <c r="AA16" s="160">
        <v>2088</v>
      </c>
      <c r="AB16" s="101">
        <f ca="1">RANDBETWEEN(23456789123,23999999999)</f>
        <v>23907675679</v>
      </c>
      <c r="AC16" s="131"/>
      <c r="AD16" s="98"/>
      <c r="AE16" s="93">
        <v>54561479465</v>
      </c>
      <c r="AF16" s="93" t="s">
        <v>151</v>
      </c>
      <c r="AG16" s="93" t="s">
        <v>164</v>
      </c>
      <c r="AH16" s="93"/>
    </row>
    <row r="17" spans="1:34" s="41" customFormat="1" ht="10.199999999999999" x14ac:dyDescent="0.2">
      <c r="A17" s="97" t="s">
        <v>478</v>
      </c>
      <c r="B17" s="97" t="s">
        <v>506</v>
      </c>
      <c r="C17" s="97" t="s">
        <v>521</v>
      </c>
      <c r="D17" s="97"/>
      <c r="E17" s="98" t="s">
        <v>471</v>
      </c>
      <c r="F17" s="93" t="str">
        <f t="shared" si="0"/>
        <v>Duquesne Light Company</v>
      </c>
      <c r="G17" s="93" t="s">
        <v>60</v>
      </c>
      <c r="H17" s="93" t="s">
        <v>55</v>
      </c>
      <c r="I17" s="93" t="s">
        <v>508</v>
      </c>
      <c r="J17" s="93"/>
      <c r="K17" s="93" t="s">
        <v>510</v>
      </c>
      <c r="L17" s="143" t="s">
        <v>638</v>
      </c>
      <c r="M17" s="93" t="s">
        <v>1044</v>
      </c>
      <c r="N17" s="98" t="s">
        <v>530</v>
      </c>
      <c r="O17" s="98" t="s">
        <v>648</v>
      </c>
      <c r="P17" s="98" t="s">
        <v>1097</v>
      </c>
      <c r="Q17" s="93"/>
      <c r="R17" s="93"/>
      <c r="S17" s="93"/>
      <c r="T17" s="93"/>
      <c r="U17" s="93"/>
      <c r="V17" s="160" t="s">
        <v>385</v>
      </c>
      <c r="W17" s="160" t="s">
        <v>155</v>
      </c>
      <c r="X17" s="161">
        <v>15001</v>
      </c>
      <c r="Y17" s="160" t="s">
        <v>62</v>
      </c>
      <c r="Z17" s="160">
        <v>224</v>
      </c>
      <c r="AA17" s="160">
        <v>8770</v>
      </c>
      <c r="AB17" s="104">
        <f ca="1">RANDBETWEEN(2000000000000,5999999999999)</f>
        <v>4299484093184</v>
      </c>
      <c r="AC17" s="131"/>
      <c r="AD17" s="98"/>
      <c r="AE17" s="93">
        <v>54933048498</v>
      </c>
      <c r="AF17" s="93" t="s">
        <v>155</v>
      </c>
      <c r="AG17" s="93" t="s">
        <v>165</v>
      </c>
      <c r="AH17" s="93"/>
    </row>
    <row r="18" spans="1:34" s="41" customFormat="1" ht="10.199999999999999" x14ac:dyDescent="0.2">
      <c r="A18" s="97" t="s">
        <v>478</v>
      </c>
      <c r="B18" s="97" t="s">
        <v>506</v>
      </c>
      <c r="C18" s="97" t="s">
        <v>521</v>
      </c>
      <c r="D18" s="97"/>
      <c r="E18" s="98" t="s">
        <v>472</v>
      </c>
      <c r="F18" s="93" t="str">
        <f t="shared" si="0"/>
        <v>Met-Ed</v>
      </c>
      <c r="G18" s="93" t="s">
        <v>60</v>
      </c>
      <c r="H18" s="93" t="s">
        <v>56</v>
      </c>
      <c r="I18" s="93" t="s">
        <v>508</v>
      </c>
      <c r="J18" s="93"/>
      <c r="K18" s="93" t="s">
        <v>510</v>
      </c>
      <c r="L18" s="143" t="s">
        <v>528</v>
      </c>
      <c r="M18" s="93" t="s">
        <v>1045</v>
      </c>
      <c r="N18" s="98" t="s">
        <v>660</v>
      </c>
      <c r="O18" s="98" t="s">
        <v>181</v>
      </c>
      <c r="P18" s="98" t="s">
        <v>1097</v>
      </c>
      <c r="Q18" s="93"/>
      <c r="R18" s="93"/>
      <c r="S18" s="93"/>
      <c r="T18" s="93"/>
      <c r="U18" s="93"/>
      <c r="V18" s="160" t="s">
        <v>384</v>
      </c>
      <c r="W18" s="160" t="s">
        <v>157</v>
      </c>
      <c r="X18" s="161">
        <v>15090</v>
      </c>
      <c r="Y18" s="160" t="s">
        <v>62</v>
      </c>
      <c r="Z18" s="160">
        <v>561</v>
      </c>
      <c r="AA18" s="160">
        <v>2751</v>
      </c>
      <c r="AB18" s="93" t="str">
        <f ca="1">CONCATENATE("08",RANDBETWEEN(111111111111110000,999999999999990000),"")</f>
        <v>08496732823991576000</v>
      </c>
      <c r="AC18" s="131"/>
      <c r="AD18" s="98"/>
      <c r="AE18" s="93">
        <v>54260210074</v>
      </c>
      <c r="AF18" s="93" t="s">
        <v>157</v>
      </c>
      <c r="AG18" s="93" t="s">
        <v>165</v>
      </c>
      <c r="AH18" s="93"/>
    </row>
    <row r="19" spans="1:34" s="41" customFormat="1" ht="10.199999999999999" x14ac:dyDescent="0.2">
      <c r="A19" s="97" t="s">
        <v>478</v>
      </c>
      <c r="B19" s="97" t="s">
        <v>506</v>
      </c>
      <c r="C19" s="97" t="s">
        <v>521</v>
      </c>
      <c r="D19" s="97"/>
      <c r="E19" s="98" t="s">
        <v>473</v>
      </c>
      <c r="F19" s="93" t="str">
        <f t="shared" si="0"/>
        <v>PECO</v>
      </c>
      <c r="G19" s="93" t="s">
        <v>60</v>
      </c>
      <c r="H19" s="93" t="s">
        <v>57</v>
      </c>
      <c r="I19" s="93" t="s">
        <v>508</v>
      </c>
      <c r="J19" s="93"/>
      <c r="K19" s="93" t="s">
        <v>510</v>
      </c>
      <c r="L19" s="143" t="s">
        <v>528</v>
      </c>
      <c r="M19" s="93" t="s">
        <v>1110</v>
      </c>
      <c r="N19" s="98" t="s">
        <v>659</v>
      </c>
      <c r="O19" s="98" t="s">
        <v>1111</v>
      </c>
      <c r="P19" s="98" t="s">
        <v>1097</v>
      </c>
      <c r="Q19" s="93"/>
      <c r="R19" s="93"/>
      <c r="S19" s="93"/>
      <c r="T19" s="93"/>
      <c r="U19" s="93"/>
      <c r="V19" s="160" t="s">
        <v>383</v>
      </c>
      <c r="W19" s="160" t="s">
        <v>278</v>
      </c>
      <c r="X19" s="161">
        <v>19031</v>
      </c>
      <c r="Y19" s="160" t="s">
        <v>62</v>
      </c>
      <c r="Z19" s="160">
        <v>365</v>
      </c>
      <c r="AA19" s="160">
        <v>4251</v>
      </c>
      <c r="AB19" s="101">
        <f ca="1">RANDBETWEEN(6000000000,9999999999)</f>
        <v>6338008477</v>
      </c>
      <c r="AC19" s="131"/>
      <c r="AD19" s="98"/>
      <c r="AE19" s="93">
        <v>54688255710</v>
      </c>
      <c r="AF19" s="93" t="s">
        <v>158</v>
      </c>
      <c r="AG19" s="93" t="s">
        <v>165</v>
      </c>
      <c r="AH19" s="93"/>
    </row>
    <row r="20" spans="1:34" s="41" customFormat="1" ht="10.199999999999999" x14ac:dyDescent="0.2">
      <c r="A20" s="97" t="s">
        <v>478</v>
      </c>
      <c r="B20" s="97" t="s">
        <v>506</v>
      </c>
      <c r="C20" s="97" t="s">
        <v>521</v>
      </c>
      <c r="D20" s="97"/>
      <c r="E20" s="98" t="s">
        <v>474</v>
      </c>
      <c r="F20" s="93" t="str">
        <f t="shared" si="0"/>
        <v>Penelec</v>
      </c>
      <c r="G20" s="93" t="s">
        <v>60</v>
      </c>
      <c r="H20" s="93" t="s">
        <v>58</v>
      </c>
      <c r="I20" s="93" t="s">
        <v>508</v>
      </c>
      <c r="J20" s="93"/>
      <c r="K20" s="93" t="s">
        <v>510</v>
      </c>
      <c r="L20" s="143" t="s">
        <v>528</v>
      </c>
      <c r="M20" s="93" t="s">
        <v>1112</v>
      </c>
      <c r="N20" s="98" t="s">
        <v>1106</v>
      </c>
      <c r="O20" s="98" t="s">
        <v>1113</v>
      </c>
      <c r="P20" s="98" t="s">
        <v>1097</v>
      </c>
      <c r="Q20" s="93"/>
      <c r="R20" s="93"/>
      <c r="S20" s="93"/>
      <c r="T20" s="93"/>
      <c r="U20" s="93"/>
      <c r="V20" s="160" t="s">
        <v>382</v>
      </c>
      <c r="W20" s="160" t="s">
        <v>280</v>
      </c>
      <c r="X20" s="161">
        <v>15906</v>
      </c>
      <c r="Y20" s="160" t="s">
        <v>62</v>
      </c>
      <c r="Z20" s="160">
        <v>870</v>
      </c>
      <c r="AA20" s="160">
        <v>8918</v>
      </c>
      <c r="AB20" s="93" t="str">
        <f ca="1">CONCATENATE("08",RANDBETWEEN(111111111111110000,999999999999990000),"")</f>
        <v>08709859219023169000</v>
      </c>
      <c r="AC20" s="131"/>
      <c r="AD20" s="98"/>
      <c r="AE20" s="93">
        <v>54502560227</v>
      </c>
      <c r="AF20" s="93" t="s">
        <v>159</v>
      </c>
      <c r="AG20" s="93" t="s">
        <v>165</v>
      </c>
      <c r="AH20" s="93"/>
    </row>
    <row r="21" spans="1:34" s="41" customFormat="1" ht="10.199999999999999" x14ac:dyDescent="0.2">
      <c r="A21" s="97" t="s">
        <v>478</v>
      </c>
      <c r="B21" s="97" t="s">
        <v>506</v>
      </c>
      <c r="C21" s="97" t="s">
        <v>521</v>
      </c>
      <c r="D21" s="97"/>
      <c r="E21" s="98" t="s">
        <v>475</v>
      </c>
      <c r="F21" s="93" t="str">
        <f t="shared" si="0"/>
        <v>PPL Electric Utilities</v>
      </c>
      <c r="G21" s="93" t="s">
        <v>60</v>
      </c>
      <c r="H21" s="93" t="s">
        <v>59</v>
      </c>
      <c r="I21" s="93" t="s">
        <v>508</v>
      </c>
      <c r="J21" s="93"/>
      <c r="K21" s="93" t="s">
        <v>510</v>
      </c>
      <c r="L21" s="143" t="s">
        <v>528</v>
      </c>
      <c r="M21" s="93" t="s">
        <v>1114</v>
      </c>
      <c r="N21" s="98" t="s">
        <v>661</v>
      </c>
      <c r="O21" s="98" t="s">
        <v>665</v>
      </c>
      <c r="P21" s="98" t="s">
        <v>1097</v>
      </c>
      <c r="Q21" s="93"/>
      <c r="R21" s="93"/>
      <c r="S21" s="93"/>
      <c r="T21" s="93"/>
      <c r="U21" s="93"/>
      <c r="V21" s="160" t="s">
        <v>381</v>
      </c>
      <c r="W21" s="160" t="s">
        <v>282</v>
      </c>
      <c r="X21" s="161">
        <v>16801</v>
      </c>
      <c r="Y21" s="160" t="s">
        <v>62</v>
      </c>
      <c r="Z21" s="160">
        <v>473</v>
      </c>
      <c r="AA21" s="160">
        <v>2317</v>
      </c>
      <c r="AB21" s="101">
        <f ca="1">RANDBETWEEN(7800000000,7899999999)</f>
        <v>7833269134</v>
      </c>
      <c r="AC21" s="131"/>
      <c r="AD21" s="98"/>
      <c r="AE21" s="93">
        <v>54473954786</v>
      </c>
      <c r="AF21" s="93" t="s">
        <v>160</v>
      </c>
      <c r="AG21" s="93" t="s">
        <v>165</v>
      </c>
      <c r="AH21" s="93"/>
    </row>
    <row r="22" spans="1:34" s="41" customFormat="1" ht="9.6" customHeight="1" x14ac:dyDescent="0.2">
      <c r="A22" s="97" t="s">
        <v>478</v>
      </c>
      <c r="B22" s="97" t="s">
        <v>506</v>
      </c>
      <c r="C22" s="97" t="s">
        <v>521</v>
      </c>
      <c r="D22" s="97"/>
      <c r="E22" s="98" t="s">
        <v>476</v>
      </c>
      <c r="F22" s="93" t="str">
        <f t="shared" si="0"/>
        <v>West Penn Power</v>
      </c>
      <c r="G22" s="93" t="s">
        <v>60</v>
      </c>
      <c r="H22" s="93" t="s">
        <v>89</v>
      </c>
      <c r="I22" s="93" t="s">
        <v>508</v>
      </c>
      <c r="J22" s="93"/>
      <c r="K22" s="93" t="s">
        <v>510</v>
      </c>
      <c r="L22" s="143" t="s">
        <v>434</v>
      </c>
      <c r="M22" s="93" t="s">
        <v>183</v>
      </c>
      <c r="N22" s="98" t="s">
        <v>423</v>
      </c>
      <c r="O22" s="98" t="s">
        <v>424</v>
      </c>
      <c r="P22" s="98" t="s">
        <v>1097</v>
      </c>
      <c r="Q22" s="93"/>
      <c r="R22" s="93"/>
      <c r="S22" s="93"/>
      <c r="T22" s="93"/>
      <c r="U22" s="93"/>
      <c r="V22" s="160" t="s">
        <v>380</v>
      </c>
      <c r="W22" s="160" t="s">
        <v>284</v>
      </c>
      <c r="X22" s="161">
        <v>15717</v>
      </c>
      <c r="Y22" s="160" t="s">
        <v>62</v>
      </c>
      <c r="Z22" s="160">
        <v>882</v>
      </c>
      <c r="AA22" s="160">
        <v>3184</v>
      </c>
      <c r="AB22" s="93" t="str">
        <f ca="1">CONCATENATE("08",RANDBETWEEN(111111111111110000,999999999999990000),"")</f>
        <v>08961969520827113000</v>
      </c>
      <c r="AC22" s="131"/>
      <c r="AD22" s="98"/>
      <c r="AE22" s="93">
        <v>54529627965</v>
      </c>
      <c r="AF22" s="93" t="s">
        <v>161</v>
      </c>
      <c r="AG22" s="93" t="s">
        <v>165</v>
      </c>
      <c r="AH22" s="93"/>
    </row>
    <row r="23" spans="1:34" s="41" customFormat="1" x14ac:dyDescent="0.3">
      <c r="A23" s="97" t="s">
        <v>477</v>
      </c>
      <c r="B23" s="97" t="s">
        <v>506</v>
      </c>
      <c r="C23" s="97" t="s">
        <v>522</v>
      </c>
      <c r="D23" s="97"/>
      <c r="E23" s="98" t="s">
        <v>552</v>
      </c>
      <c r="F23" s="93" t="str">
        <f t="shared" si="0"/>
        <v>BGE</v>
      </c>
      <c r="G23" s="94" t="s">
        <v>53</v>
      </c>
      <c r="H23" s="93" t="s">
        <v>50</v>
      </c>
      <c r="I23" s="93" t="s">
        <v>508</v>
      </c>
      <c r="J23" s="93" t="s">
        <v>527</v>
      </c>
      <c r="K23" s="93" t="s">
        <v>510</v>
      </c>
      <c r="L23" s="143" t="s">
        <v>434</v>
      </c>
      <c r="M23" s="93" t="s">
        <v>192</v>
      </c>
      <c r="N23" s="98" t="s">
        <v>182</v>
      </c>
      <c r="O23" s="98" t="s">
        <v>195</v>
      </c>
      <c r="P23" s="98"/>
      <c r="Q23" s="93"/>
      <c r="R23" s="93"/>
      <c r="S23" s="93"/>
      <c r="T23" s="93"/>
      <c r="U23" s="93"/>
      <c r="V23" s="162" t="s">
        <v>396</v>
      </c>
      <c r="W23" s="162" t="s">
        <v>304</v>
      </c>
      <c r="X23" s="164">
        <v>20657</v>
      </c>
      <c r="Y23" s="161" t="s">
        <v>54</v>
      </c>
      <c r="Z23" s="163">
        <v>648</v>
      </c>
      <c r="AA23" s="163">
        <v>2499</v>
      </c>
      <c r="AB23" s="104">
        <f ca="1">RANDBETWEEN(2000000000,5999999999)</f>
        <v>4387033466</v>
      </c>
      <c r="AC23" s="132"/>
      <c r="AD23" s="93"/>
      <c r="AE23" s="93"/>
      <c r="AF23" s="93"/>
      <c r="AG23" s="93"/>
      <c r="AH23" s="105"/>
    </row>
    <row r="24" spans="1:34" s="41" customFormat="1" x14ac:dyDescent="0.3">
      <c r="A24" s="97" t="s">
        <v>477</v>
      </c>
      <c r="B24" s="97" t="s">
        <v>506</v>
      </c>
      <c r="C24" s="97" t="s">
        <v>522</v>
      </c>
      <c r="D24" s="97"/>
      <c r="E24" s="98" t="s">
        <v>553</v>
      </c>
      <c r="F24" s="93" t="str">
        <f t="shared" si="0"/>
        <v>Washington Gas</v>
      </c>
      <c r="G24" s="94" t="s">
        <v>53</v>
      </c>
      <c r="H24" s="93" t="s">
        <v>202</v>
      </c>
      <c r="I24" s="93" t="s">
        <v>508</v>
      </c>
      <c r="J24" s="93" t="s">
        <v>527</v>
      </c>
      <c r="K24" s="93" t="s">
        <v>510</v>
      </c>
      <c r="L24" s="98" t="s">
        <v>528</v>
      </c>
      <c r="M24" s="93" t="s">
        <v>529</v>
      </c>
      <c r="N24" s="93" t="s">
        <v>530</v>
      </c>
      <c r="O24" s="93" t="s">
        <v>531</v>
      </c>
      <c r="P24" s="93"/>
      <c r="Q24" s="93"/>
      <c r="R24" s="93"/>
      <c r="S24" s="93"/>
      <c r="T24" s="93"/>
      <c r="U24" s="93"/>
      <c r="V24" s="161" t="s">
        <v>397</v>
      </c>
      <c r="W24" s="165" t="s">
        <v>398</v>
      </c>
      <c r="X24" s="161" t="s">
        <v>399</v>
      </c>
      <c r="Y24" s="161" t="s">
        <v>54</v>
      </c>
      <c r="Z24" s="163">
        <v>657</v>
      </c>
      <c r="AA24" s="163">
        <v>2518</v>
      </c>
      <c r="AB24" s="104">
        <f ca="1">RANDBETWEEN(100000000000,999999999999)</f>
        <v>666871097484</v>
      </c>
      <c r="AC24" s="132"/>
      <c r="AD24" s="93"/>
      <c r="AE24" s="93"/>
      <c r="AF24" s="93"/>
      <c r="AG24" s="93"/>
      <c r="AH24" s="105"/>
    </row>
    <row r="25" spans="1:34" s="41" customFormat="1" x14ac:dyDescent="0.3">
      <c r="A25" s="97" t="s">
        <v>477</v>
      </c>
      <c r="B25" s="97" t="s">
        <v>506</v>
      </c>
      <c r="C25" s="97" t="s">
        <v>522</v>
      </c>
      <c r="D25" s="97"/>
      <c r="E25" s="98" t="s">
        <v>554</v>
      </c>
      <c r="F25" s="93" t="str">
        <f t="shared" si="0"/>
        <v>New Jersey Natural Gas</v>
      </c>
      <c r="G25" s="93" t="s">
        <v>8</v>
      </c>
      <c r="H25" s="93" t="s">
        <v>24</v>
      </c>
      <c r="I25" s="93" t="s">
        <v>508</v>
      </c>
      <c r="J25" s="93" t="s">
        <v>526</v>
      </c>
      <c r="K25" s="93" t="s">
        <v>510</v>
      </c>
      <c r="L25" s="98" t="s">
        <v>532</v>
      </c>
      <c r="M25" s="93" t="s">
        <v>533</v>
      </c>
      <c r="N25" s="98" t="s">
        <v>182</v>
      </c>
      <c r="O25" s="98" t="s">
        <v>502</v>
      </c>
      <c r="P25" s="98"/>
      <c r="Q25" s="93"/>
      <c r="R25" s="93"/>
      <c r="S25" s="93"/>
      <c r="T25" s="93"/>
      <c r="U25" s="93"/>
      <c r="V25" s="162" t="s">
        <v>393</v>
      </c>
      <c r="W25" s="162" t="s">
        <v>394</v>
      </c>
      <c r="X25" s="164" t="s">
        <v>395</v>
      </c>
      <c r="Y25" s="161" t="s">
        <v>21</v>
      </c>
      <c r="Z25" s="163">
        <v>259</v>
      </c>
      <c r="AA25" s="163">
        <v>6199</v>
      </c>
      <c r="AB25" s="101">
        <f ca="1">RANDBETWEEN(100000000000,999999999999)</f>
        <v>215951213727</v>
      </c>
      <c r="AC25" s="132"/>
      <c r="AD25" s="93"/>
      <c r="AE25" s="93"/>
      <c r="AF25" s="93"/>
      <c r="AG25" s="93"/>
      <c r="AH25" s="105"/>
    </row>
    <row r="26" spans="1:34" s="41" customFormat="1" x14ac:dyDescent="0.3">
      <c r="A26" s="97" t="s">
        <v>477</v>
      </c>
      <c r="B26" s="97" t="s">
        <v>506</v>
      </c>
      <c r="C26" s="97" t="s">
        <v>522</v>
      </c>
      <c r="D26" s="97"/>
      <c r="E26" s="98" t="s">
        <v>555</v>
      </c>
      <c r="F26" s="93" t="str">
        <f t="shared" si="0"/>
        <v>PSE&amp;G Gas</v>
      </c>
      <c r="G26" s="93" t="s">
        <v>8</v>
      </c>
      <c r="H26" s="93" t="s">
        <v>422</v>
      </c>
      <c r="I26" s="93" t="s">
        <v>508</v>
      </c>
      <c r="J26" s="93" t="s">
        <v>526</v>
      </c>
      <c r="K26" s="93" t="s">
        <v>510</v>
      </c>
      <c r="L26" s="98" t="s">
        <v>534</v>
      </c>
      <c r="M26" s="93" t="s">
        <v>535</v>
      </c>
      <c r="N26" s="98" t="s">
        <v>538</v>
      </c>
      <c r="O26" s="98" t="s">
        <v>536</v>
      </c>
      <c r="P26" s="98"/>
      <c r="Q26" s="93"/>
      <c r="R26" s="93"/>
      <c r="S26" s="93"/>
      <c r="T26" s="93"/>
      <c r="U26" s="93"/>
      <c r="V26" s="162" t="s">
        <v>421</v>
      </c>
      <c r="W26" s="162" t="s">
        <v>325</v>
      </c>
      <c r="X26" s="164" t="s">
        <v>326</v>
      </c>
      <c r="Y26" s="161" t="s">
        <v>21</v>
      </c>
      <c r="Z26" s="163">
        <v>611</v>
      </c>
      <c r="AA26" s="163">
        <v>1719</v>
      </c>
      <c r="AB26" s="93" t="str">
        <f ca="1">CONCATENATE("PG",RANDBETWEEN(111111111111110000,999999999999990000),"")</f>
        <v>PG155546249946619000</v>
      </c>
      <c r="AC26" s="132"/>
      <c r="AD26" s="93"/>
      <c r="AE26" s="93"/>
      <c r="AF26" s="93"/>
      <c r="AG26" s="93"/>
      <c r="AH26" s="105"/>
    </row>
    <row r="27" spans="1:34" s="41" customFormat="1" x14ac:dyDescent="0.3">
      <c r="A27" s="93" t="s">
        <v>479</v>
      </c>
      <c r="B27" s="97" t="s">
        <v>506</v>
      </c>
      <c r="C27" s="97" t="s">
        <v>521</v>
      </c>
      <c r="D27" s="97" t="s">
        <v>522</v>
      </c>
      <c r="E27" s="98" t="s">
        <v>556</v>
      </c>
      <c r="F27" s="93" t="str">
        <f t="shared" si="0"/>
        <v>PSE&amp;G</v>
      </c>
      <c r="G27" s="93" t="s">
        <v>8</v>
      </c>
      <c r="H27" s="93" t="s">
        <v>14</v>
      </c>
      <c r="I27" s="93" t="s">
        <v>508</v>
      </c>
      <c r="J27" s="93"/>
      <c r="K27" s="93" t="s">
        <v>510</v>
      </c>
      <c r="L27" s="143" t="s">
        <v>434</v>
      </c>
      <c r="M27" s="98" t="s">
        <v>193</v>
      </c>
      <c r="N27" s="93" t="s">
        <v>182</v>
      </c>
      <c r="O27" s="93" t="s">
        <v>181</v>
      </c>
      <c r="P27" s="98" t="s">
        <v>1097</v>
      </c>
      <c r="Q27" s="93" t="s">
        <v>422</v>
      </c>
      <c r="R27" s="99" t="s">
        <v>434</v>
      </c>
      <c r="S27" s="93" t="s">
        <v>193</v>
      </c>
      <c r="T27" s="98" t="s">
        <v>182</v>
      </c>
      <c r="U27" s="93" t="s">
        <v>425</v>
      </c>
      <c r="V27" s="160" t="s">
        <v>400</v>
      </c>
      <c r="W27" s="161" t="s">
        <v>401</v>
      </c>
      <c r="X27" s="161" t="s">
        <v>402</v>
      </c>
      <c r="Y27" s="163">
        <v>609</v>
      </c>
      <c r="Z27" s="163">
        <v>201</v>
      </c>
      <c r="AA27" s="160">
        <v>1524</v>
      </c>
      <c r="AB27" s="93" t="s">
        <v>542</v>
      </c>
      <c r="AC27" s="132"/>
      <c r="AD27" s="93" t="str">
        <f ca="1">CONCATENATE("PG",RANDBETWEEN(111111111111110000,999999999999990000),"")</f>
        <v>PG913187043155882000</v>
      </c>
      <c r="AE27" s="93"/>
      <c r="AF27" s="93"/>
      <c r="AG27" s="93"/>
      <c r="AH27" s="105"/>
    </row>
    <row r="28" spans="1:34" s="41" customFormat="1" x14ac:dyDescent="0.3">
      <c r="A28" s="93" t="s">
        <v>480</v>
      </c>
      <c r="B28" s="97" t="s">
        <v>506</v>
      </c>
      <c r="C28" s="97" t="s">
        <v>521</v>
      </c>
      <c r="D28" s="97" t="s">
        <v>521</v>
      </c>
      <c r="E28" s="98" t="s">
        <v>557</v>
      </c>
      <c r="F28" s="93" t="str">
        <f t="shared" si="0"/>
        <v>PECO</v>
      </c>
      <c r="G28" s="93" t="s">
        <v>60</v>
      </c>
      <c r="H28" s="93" t="s">
        <v>57</v>
      </c>
      <c r="I28" s="93" t="s">
        <v>508</v>
      </c>
      <c r="J28" s="93"/>
      <c r="K28" s="93" t="s">
        <v>510</v>
      </c>
      <c r="L28" s="143" t="s">
        <v>434</v>
      </c>
      <c r="M28" s="93" t="s">
        <v>183</v>
      </c>
      <c r="N28" s="93" t="s">
        <v>423</v>
      </c>
      <c r="O28" s="93" t="s">
        <v>424</v>
      </c>
      <c r="P28" s="98" t="s">
        <v>1097</v>
      </c>
      <c r="Q28" s="93" t="s">
        <v>59</v>
      </c>
      <c r="R28" s="93" t="s">
        <v>544</v>
      </c>
      <c r="S28" s="99" t="s">
        <v>545</v>
      </c>
      <c r="T28" s="98" t="s">
        <v>530</v>
      </c>
      <c r="U28" s="98" t="s">
        <v>546</v>
      </c>
      <c r="V28" s="161" t="s">
        <v>162</v>
      </c>
      <c r="W28" s="160" t="s">
        <v>165</v>
      </c>
      <c r="X28" s="161" t="s">
        <v>156</v>
      </c>
      <c r="Y28" s="161" t="s">
        <v>62</v>
      </c>
      <c r="Z28" s="163">
        <v>852</v>
      </c>
      <c r="AA28" s="163">
        <v>6913</v>
      </c>
      <c r="AB28" s="101">
        <f ca="1">RANDBETWEEN(1111111111,9999999999)</f>
        <v>7783046766</v>
      </c>
      <c r="AC28" s="133">
        <f ca="1">RANDBETWEEN(1111111111,9999999999)</f>
        <v>5867600677</v>
      </c>
      <c r="AD28" s="93"/>
      <c r="AE28" s="93"/>
      <c r="AF28" s="93"/>
      <c r="AG28" s="93"/>
      <c r="AH28" s="105"/>
    </row>
    <row r="29" spans="1:34" s="41" customFormat="1" x14ac:dyDescent="0.3">
      <c r="A29" s="93" t="s">
        <v>481</v>
      </c>
      <c r="B29" s="93" t="s">
        <v>481</v>
      </c>
      <c r="C29" s="97" t="s">
        <v>521</v>
      </c>
      <c r="D29" s="93"/>
      <c r="E29" s="98" t="s">
        <v>558</v>
      </c>
      <c r="F29" s="93" t="str">
        <f t="shared" si="0"/>
        <v>BGE</v>
      </c>
      <c r="G29" s="93" t="s">
        <v>53</v>
      </c>
      <c r="H29" s="93" t="s">
        <v>50</v>
      </c>
      <c r="I29" s="93" t="s">
        <v>508</v>
      </c>
      <c r="J29" s="93"/>
      <c r="K29" s="93" t="s">
        <v>510</v>
      </c>
      <c r="L29" s="98" t="s">
        <v>427</v>
      </c>
      <c r="M29" s="93"/>
      <c r="N29" s="98"/>
      <c r="O29" s="98"/>
      <c r="P29" s="98"/>
      <c r="Q29" s="93"/>
      <c r="R29" s="93"/>
      <c r="S29" s="93"/>
      <c r="T29" s="93"/>
      <c r="U29" s="93"/>
      <c r="V29" s="162" t="s">
        <v>331</v>
      </c>
      <c r="W29" s="162" t="s">
        <v>110</v>
      </c>
      <c r="X29" s="162">
        <v>20603</v>
      </c>
      <c r="Y29" s="161" t="s">
        <v>54</v>
      </c>
      <c r="Z29" s="163">
        <v>320</v>
      </c>
      <c r="AA29" s="163">
        <v>6146</v>
      </c>
      <c r="AB29" s="106">
        <f ca="1">RANDBETWEEN(6171111111,6179999999)</f>
        <v>6173422233</v>
      </c>
      <c r="AC29" s="132"/>
      <c r="AD29" s="93"/>
      <c r="AE29" s="93"/>
      <c r="AF29" s="93"/>
      <c r="AG29" s="93"/>
      <c r="AH29" s="105"/>
    </row>
    <row r="30" spans="1:34" s="140" customFormat="1" x14ac:dyDescent="0.3">
      <c r="A30" s="137" t="s">
        <v>481</v>
      </c>
      <c r="B30" s="137" t="s">
        <v>481</v>
      </c>
      <c r="C30" s="146" t="s">
        <v>521</v>
      </c>
      <c r="D30" s="137"/>
      <c r="E30" s="98" t="s">
        <v>559</v>
      </c>
      <c r="F30" s="137" t="str">
        <f t="shared" si="0"/>
        <v>Delmarva Power</v>
      </c>
      <c r="G30" s="137" t="s">
        <v>53</v>
      </c>
      <c r="H30" s="137" t="s">
        <v>51</v>
      </c>
      <c r="I30" s="137" t="s">
        <v>508</v>
      </c>
      <c r="J30" s="137"/>
      <c r="K30" s="137" t="s">
        <v>510</v>
      </c>
      <c r="L30" s="138" t="s">
        <v>1115</v>
      </c>
      <c r="M30" s="137"/>
      <c r="N30" s="138"/>
      <c r="O30" s="138"/>
      <c r="Q30" s="137"/>
      <c r="R30" s="137"/>
      <c r="S30" s="137"/>
      <c r="T30" s="137"/>
      <c r="U30" s="137"/>
      <c r="V30" s="162" t="s">
        <v>332</v>
      </c>
      <c r="W30" s="162" t="s">
        <v>246</v>
      </c>
      <c r="X30" s="162">
        <v>20850</v>
      </c>
      <c r="Y30" s="161" t="s">
        <v>54</v>
      </c>
      <c r="Z30" s="163">
        <v>780</v>
      </c>
      <c r="AA30" s="163">
        <v>2613</v>
      </c>
      <c r="AB30" s="137" t="str">
        <f ca="1">CONCATENATE("05",RANDBETWEEN(11111111111111100000,99999999999999900000),"")</f>
        <v>0578093960070130600000</v>
      </c>
      <c r="AC30" s="150"/>
      <c r="AD30" s="137"/>
      <c r="AE30" s="137"/>
      <c r="AF30" s="137"/>
      <c r="AG30" s="137"/>
      <c r="AH30" s="141"/>
    </row>
    <row r="31" spans="1:34" s="140" customFormat="1" x14ac:dyDescent="0.3">
      <c r="A31" s="137" t="s">
        <v>481</v>
      </c>
      <c r="B31" s="137" t="s">
        <v>481</v>
      </c>
      <c r="C31" s="146" t="s">
        <v>521</v>
      </c>
      <c r="D31" s="137"/>
      <c r="E31" s="138" t="s">
        <v>560</v>
      </c>
      <c r="F31" s="137" t="str">
        <f t="shared" si="0"/>
        <v>Pepco</v>
      </c>
      <c r="G31" s="137" t="s">
        <v>53</v>
      </c>
      <c r="H31" s="137" t="s">
        <v>52</v>
      </c>
      <c r="I31" s="137" t="s">
        <v>508</v>
      </c>
      <c r="J31" s="137"/>
      <c r="K31" s="137" t="s">
        <v>510</v>
      </c>
      <c r="L31" s="138" t="s">
        <v>1120</v>
      </c>
      <c r="M31" s="137"/>
      <c r="N31" s="138"/>
      <c r="O31" s="138"/>
      <c r="P31" s="138"/>
      <c r="Q31" s="137"/>
      <c r="R31" s="137"/>
      <c r="S31" s="137"/>
      <c r="T31" s="137"/>
      <c r="U31" s="137"/>
      <c r="V31" s="152" t="s">
        <v>333</v>
      </c>
      <c r="W31" s="152" t="s">
        <v>249</v>
      </c>
      <c r="X31" s="152">
        <v>20722</v>
      </c>
      <c r="Y31" s="138" t="s">
        <v>54</v>
      </c>
      <c r="Z31" s="149">
        <v>972</v>
      </c>
      <c r="AA31" s="149">
        <v>6274</v>
      </c>
      <c r="AB31" s="137" t="str">
        <f ca="1">CONCATENATE("05",RANDBETWEEN(11111111111111100000,99999999999999900000),"")</f>
        <v>0545152789447261600000</v>
      </c>
      <c r="AC31" s="150"/>
      <c r="AD31" s="137"/>
      <c r="AE31" s="137"/>
      <c r="AF31" s="137"/>
      <c r="AG31" s="137"/>
      <c r="AH31" s="141"/>
    </row>
    <row r="32" spans="1:34" s="41" customFormat="1" x14ac:dyDescent="0.3">
      <c r="A32" s="93" t="s">
        <v>481</v>
      </c>
      <c r="B32" s="93" t="s">
        <v>481</v>
      </c>
      <c r="C32" s="97" t="s">
        <v>521</v>
      </c>
      <c r="D32" s="93"/>
      <c r="E32" s="98" t="s">
        <v>561</v>
      </c>
      <c r="F32" s="93" t="str">
        <f t="shared" si="0"/>
        <v>National Grid</v>
      </c>
      <c r="G32" s="94" t="s">
        <v>42</v>
      </c>
      <c r="H32" s="93" t="s">
        <v>41</v>
      </c>
      <c r="I32" s="93" t="s">
        <v>508</v>
      </c>
      <c r="J32" s="93"/>
      <c r="K32" s="93" t="s">
        <v>510</v>
      </c>
      <c r="L32" s="98" t="s">
        <v>1055</v>
      </c>
      <c r="M32" s="93"/>
      <c r="N32" s="98"/>
      <c r="O32" s="98"/>
      <c r="P32" s="98"/>
      <c r="Q32" s="93"/>
      <c r="R32" s="93"/>
      <c r="S32" s="93"/>
      <c r="T32" s="93"/>
      <c r="U32" s="93"/>
      <c r="V32" s="162" t="s">
        <v>338</v>
      </c>
      <c r="W32" s="162" t="s">
        <v>117</v>
      </c>
      <c r="X32" s="164" t="s">
        <v>118</v>
      </c>
      <c r="Y32" s="161" t="s">
        <v>54</v>
      </c>
      <c r="Z32" s="163">
        <v>961</v>
      </c>
      <c r="AA32" s="163">
        <v>6056</v>
      </c>
      <c r="AB32" s="101">
        <f ca="1">RANDBETWEEN(1000000000,9999999999)</f>
        <v>5089004484</v>
      </c>
      <c r="AC32" s="132"/>
      <c r="AD32" s="93"/>
      <c r="AE32" s="93"/>
      <c r="AF32" s="93"/>
      <c r="AG32" s="93"/>
      <c r="AH32" s="105"/>
    </row>
    <row r="33" spans="1:34" s="41" customFormat="1" x14ac:dyDescent="0.3">
      <c r="A33" s="93" t="s">
        <v>481</v>
      </c>
      <c r="B33" s="93" t="s">
        <v>481</v>
      </c>
      <c r="C33" s="97" t="s">
        <v>521</v>
      </c>
      <c r="D33" s="93"/>
      <c r="E33" s="98" t="s">
        <v>562</v>
      </c>
      <c r="F33" s="93" t="str">
        <f t="shared" si="0"/>
        <v>Eversource Energy (NSTAR)</v>
      </c>
      <c r="G33" s="94" t="s">
        <v>42</v>
      </c>
      <c r="H33" s="93" t="s">
        <v>90</v>
      </c>
      <c r="I33" s="93" t="s">
        <v>508</v>
      </c>
      <c r="J33" s="93"/>
      <c r="K33" s="93" t="s">
        <v>510</v>
      </c>
      <c r="L33" s="98" t="s">
        <v>427</v>
      </c>
      <c r="M33" s="93"/>
      <c r="N33" s="98"/>
      <c r="O33" s="98"/>
      <c r="P33" s="98"/>
      <c r="Q33" s="93"/>
      <c r="R33" s="93"/>
      <c r="S33" s="93"/>
      <c r="T33" s="93"/>
      <c r="U33" s="93"/>
      <c r="V33" s="162" t="s">
        <v>341</v>
      </c>
      <c r="W33" s="162" t="s">
        <v>114</v>
      </c>
      <c r="X33" s="164" t="s">
        <v>115</v>
      </c>
      <c r="Y33" s="161" t="s">
        <v>54</v>
      </c>
      <c r="Z33" s="163">
        <v>708</v>
      </c>
      <c r="AA33" s="163">
        <v>1444</v>
      </c>
      <c r="AB33" s="101">
        <f ca="1">RANDBETWEEN(10000000000,99999999999)</f>
        <v>88858263672</v>
      </c>
      <c r="AC33" s="132"/>
      <c r="AD33" s="93"/>
      <c r="AE33" s="93"/>
      <c r="AF33" s="93"/>
      <c r="AG33" s="93"/>
      <c r="AH33" s="105"/>
    </row>
    <row r="34" spans="1:34" s="41" customFormat="1" x14ac:dyDescent="0.3">
      <c r="A34" s="93" t="s">
        <v>481</v>
      </c>
      <c r="B34" s="93" t="s">
        <v>481</v>
      </c>
      <c r="C34" s="97" t="s">
        <v>521</v>
      </c>
      <c r="D34" s="93"/>
      <c r="E34" s="98" t="s">
        <v>563</v>
      </c>
      <c r="F34" s="93" t="str">
        <f t="shared" si="0"/>
        <v>Eversource Energy (WMECo)</v>
      </c>
      <c r="G34" s="94" t="s">
        <v>42</v>
      </c>
      <c r="H34" s="93" t="s">
        <v>91</v>
      </c>
      <c r="I34" s="93" t="s">
        <v>508</v>
      </c>
      <c r="J34" s="93"/>
      <c r="K34" s="93" t="s">
        <v>510</v>
      </c>
      <c r="L34" s="98" t="s">
        <v>427</v>
      </c>
      <c r="M34" s="93"/>
      <c r="N34" s="98"/>
      <c r="O34" s="98"/>
      <c r="P34" s="98"/>
      <c r="Q34" s="93"/>
      <c r="R34" s="93"/>
      <c r="S34" s="93"/>
      <c r="T34" s="93"/>
      <c r="U34" s="93"/>
      <c r="V34" s="162" t="s">
        <v>335</v>
      </c>
      <c r="W34" s="162" t="s">
        <v>116</v>
      </c>
      <c r="X34" s="164" t="s">
        <v>44</v>
      </c>
      <c r="Y34" s="161" t="s">
        <v>45</v>
      </c>
      <c r="Z34" s="163">
        <v>998</v>
      </c>
      <c r="AA34" s="163">
        <v>5255</v>
      </c>
      <c r="AB34" s="107">
        <f ca="1">RANDBETWEEN(100000000,999999999)</f>
        <v>816847079</v>
      </c>
      <c r="AC34" s="132"/>
      <c r="AD34" s="93"/>
      <c r="AE34" s="93">
        <f ca="1">RANDBETWEEN(54000000000,54999999999)</f>
        <v>54944892287</v>
      </c>
      <c r="AF34" s="93"/>
      <c r="AG34" s="93"/>
      <c r="AH34" s="105"/>
    </row>
    <row r="35" spans="1:34" s="41" customFormat="1" x14ac:dyDescent="0.3">
      <c r="A35" s="93" t="s">
        <v>481</v>
      </c>
      <c r="B35" s="93" t="s">
        <v>481</v>
      </c>
      <c r="C35" s="97" t="s">
        <v>521</v>
      </c>
      <c r="D35" s="93"/>
      <c r="E35" s="98" t="s">
        <v>564</v>
      </c>
      <c r="F35" s="93" t="str">
        <f t="shared" si="0"/>
        <v>Duquesne Light Company</v>
      </c>
      <c r="G35" s="94" t="s">
        <v>60</v>
      </c>
      <c r="H35" s="108" t="s">
        <v>55</v>
      </c>
      <c r="I35" s="93" t="s">
        <v>508</v>
      </c>
      <c r="J35" s="93"/>
      <c r="K35" s="93" t="s">
        <v>510</v>
      </c>
      <c r="L35" s="98" t="s">
        <v>1055</v>
      </c>
      <c r="M35" s="93"/>
      <c r="N35" s="98"/>
      <c r="O35" s="98"/>
      <c r="P35" s="98"/>
      <c r="Q35" s="93"/>
      <c r="R35" s="93"/>
      <c r="S35" s="93"/>
      <c r="T35" s="93"/>
      <c r="U35" s="93"/>
      <c r="V35" s="162" t="s">
        <v>348</v>
      </c>
      <c r="W35" s="162" t="s">
        <v>155</v>
      </c>
      <c r="X35" s="162">
        <v>15001</v>
      </c>
      <c r="Y35" s="161" t="s">
        <v>62</v>
      </c>
      <c r="Z35" s="163">
        <v>785</v>
      </c>
      <c r="AA35" s="163">
        <v>3022</v>
      </c>
      <c r="AB35" s="106">
        <f ca="1">RANDBETWEEN(2000000000000,5999999999999)</f>
        <v>2012519243946</v>
      </c>
      <c r="AC35" s="132"/>
      <c r="AD35" s="93"/>
      <c r="AE35" s="93"/>
      <c r="AF35" s="93"/>
      <c r="AG35" s="93"/>
      <c r="AH35" s="105"/>
    </row>
    <row r="36" spans="1:34" s="41" customFormat="1" x14ac:dyDescent="0.3">
      <c r="A36" s="93" t="s">
        <v>481</v>
      </c>
      <c r="B36" s="93" t="s">
        <v>481</v>
      </c>
      <c r="C36" s="97" t="s">
        <v>521</v>
      </c>
      <c r="D36" s="93"/>
      <c r="E36" s="98" t="s">
        <v>565</v>
      </c>
      <c r="F36" s="93" t="str">
        <f t="shared" si="0"/>
        <v>Met-Ed</v>
      </c>
      <c r="G36" s="93" t="s">
        <v>60</v>
      </c>
      <c r="H36" s="97" t="s">
        <v>56</v>
      </c>
      <c r="I36" s="93" t="s">
        <v>508</v>
      </c>
      <c r="J36" s="93"/>
      <c r="K36" s="93" t="s">
        <v>510</v>
      </c>
      <c r="L36" s="98" t="s">
        <v>427</v>
      </c>
      <c r="M36" s="93"/>
      <c r="N36" s="98"/>
      <c r="O36" s="98"/>
      <c r="P36" s="98"/>
      <c r="Q36" s="93"/>
      <c r="R36" s="93"/>
      <c r="S36" s="93"/>
      <c r="T36" s="93"/>
      <c r="U36" s="93"/>
      <c r="V36" s="162" t="s">
        <v>349</v>
      </c>
      <c r="W36" s="162" t="s">
        <v>157</v>
      </c>
      <c r="X36" s="162">
        <v>15090</v>
      </c>
      <c r="Y36" s="161" t="s">
        <v>62</v>
      </c>
      <c r="Z36" s="163">
        <v>738</v>
      </c>
      <c r="AA36" s="163">
        <v>4108</v>
      </c>
      <c r="AB36" s="93" t="str">
        <f ca="1">CONCATENATE("08",RANDBETWEEN(111111111111111000,999999999999999000),"")</f>
        <v>08883034319501981000</v>
      </c>
      <c r="AC36" s="133"/>
      <c r="AD36" s="93"/>
      <c r="AE36" s="93"/>
      <c r="AF36" s="93"/>
      <c r="AG36" s="93"/>
      <c r="AH36" s="105"/>
    </row>
    <row r="37" spans="1:34" s="41" customFormat="1" x14ac:dyDescent="0.3">
      <c r="A37" s="93" t="s">
        <v>481</v>
      </c>
      <c r="B37" s="93" t="s">
        <v>481</v>
      </c>
      <c r="C37" s="97" t="s">
        <v>521</v>
      </c>
      <c r="D37" s="93"/>
      <c r="E37" s="98" t="s">
        <v>566</v>
      </c>
      <c r="F37" s="93" t="str">
        <f t="shared" si="0"/>
        <v>PECO</v>
      </c>
      <c r="G37" s="94" t="s">
        <v>60</v>
      </c>
      <c r="H37" s="108" t="s">
        <v>57</v>
      </c>
      <c r="I37" s="93" t="s">
        <v>508</v>
      </c>
      <c r="J37" s="93"/>
      <c r="K37" s="93" t="s">
        <v>510</v>
      </c>
      <c r="L37" s="98" t="s">
        <v>427</v>
      </c>
      <c r="M37" s="93"/>
      <c r="N37" s="98"/>
      <c r="O37" s="98"/>
      <c r="P37" s="98"/>
      <c r="Q37" s="93"/>
      <c r="R37" s="93"/>
      <c r="S37" s="93"/>
      <c r="T37" s="93"/>
      <c r="U37" s="93"/>
      <c r="V37" s="162" t="s">
        <v>350</v>
      </c>
      <c r="W37" s="162" t="s">
        <v>278</v>
      </c>
      <c r="X37" s="162">
        <v>19031</v>
      </c>
      <c r="Y37" s="161" t="s">
        <v>62</v>
      </c>
      <c r="Z37" s="163">
        <v>851</v>
      </c>
      <c r="AA37" s="163">
        <v>6981</v>
      </c>
      <c r="AB37" s="106">
        <f ca="1">RANDBETWEEN(6000000000,9999999999)</f>
        <v>7463693637</v>
      </c>
      <c r="AC37" s="132"/>
      <c r="AD37" s="93"/>
      <c r="AE37" s="93"/>
      <c r="AF37" s="93"/>
      <c r="AG37" s="93"/>
      <c r="AH37" s="105"/>
    </row>
    <row r="38" spans="1:34" s="41" customFormat="1" x14ac:dyDescent="0.3">
      <c r="A38" s="93" t="s">
        <v>481</v>
      </c>
      <c r="B38" s="93" t="s">
        <v>481</v>
      </c>
      <c r="C38" s="97" t="s">
        <v>521</v>
      </c>
      <c r="D38" s="93"/>
      <c r="E38" s="98" t="s">
        <v>567</v>
      </c>
      <c r="F38" s="93" t="str">
        <f t="shared" si="0"/>
        <v>Penelec</v>
      </c>
      <c r="G38" s="94" t="s">
        <v>60</v>
      </c>
      <c r="H38" s="108" t="s">
        <v>58</v>
      </c>
      <c r="I38" s="93" t="s">
        <v>508</v>
      </c>
      <c r="J38" s="93"/>
      <c r="K38" s="93" t="s">
        <v>510</v>
      </c>
      <c r="L38" s="98" t="s">
        <v>427</v>
      </c>
      <c r="M38" s="93"/>
      <c r="N38" s="98"/>
      <c r="O38" s="98"/>
      <c r="P38" s="98"/>
      <c r="Q38" s="93"/>
      <c r="R38" s="93"/>
      <c r="S38" s="93"/>
      <c r="T38" s="93"/>
      <c r="U38" s="93"/>
      <c r="V38" s="162" t="s">
        <v>351</v>
      </c>
      <c r="W38" s="162" t="s">
        <v>280</v>
      </c>
      <c r="X38" s="162">
        <v>15906</v>
      </c>
      <c r="Y38" s="161" t="s">
        <v>62</v>
      </c>
      <c r="Z38" s="163">
        <v>968</v>
      </c>
      <c r="AA38" s="163">
        <v>6208</v>
      </c>
      <c r="AB38" s="93" t="str">
        <f ca="1">CONCATENATE("08",RANDBETWEEN(111111111111111000,999999999999999000),"")</f>
        <v>08518326732450122000</v>
      </c>
      <c r="AC38" s="133"/>
      <c r="AD38" s="93"/>
      <c r="AE38" s="93"/>
      <c r="AF38" s="93"/>
      <c r="AG38" s="93"/>
      <c r="AH38" s="105"/>
    </row>
    <row r="39" spans="1:34" s="41" customFormat="1" x14ac:dyDescent="0.3">
      <c r="A39" s="93" t="s">
        <v>481</v>
      </c>
      <c r="B39" s="93" t="s">
        <v>481</v>
      </c>
      <c r="C39" s="97" t="s">
        <v>521</v>
      </c>
      <c r="D39" s="93"/>
      <c r="E39" s="98" t="s">
        <v>568</v>
      </c>
      <c r="F39" s="93" t="str">
        <f t="shared" si="0"/>
        <v>PPL Electric Utilities</v>
      </c>
      <c r="G39" s="93" t="s">
        <v>60</v>
      </c>
      <c r="H39" s="97" t="s">
        <v>59</v>
      </c>
      <c r="I39" s="93" t="s">
        <v>508</v>
      </c>
      <c r="J39" s="93"/>
      <c r="K39" s="93" t="s">
        <v>510</v>
      </c>
      <c r="L39" s="98" t="s">
        <v>427</v>
      </c>
      <c r="M39" s="93"/>
      <c r="N39" s="98"/>
      <c r="O39" s="98"/>
      <c r="P39" s="98"/>
      <c r="Q39" s="93"/>
      <c r="R39" s="93"/>
      <c r="S39" s="93"/>
      <c r="T39" s="93"/>
      <c r="U39" s="93"/>
      <c r="V39" s="162" t="s">
        <v>353</v>
      </c>
      <c r="W39" s="162" t="s">
        <v>282</v>
      </c>
      <c r="X39" s="162">
        <v>16801</v>
      </c>
      <c r="Y39" s="161" t="s">
        <v>62</v>
      </c>
      <c r="Z39" s="163">
        <v>527</v>
      </c>
      <c r="AA39" s="163">
        <v>8788</v>
      </c>
      <c r="AB39" s="101">
        <f ca="1">RANDBETWEEN(7800000000,7899999999)</f>
        <v>7871978521</v>
      </c>
      <c r="AC39" s="133"/>
      <c r="AD39" s="93"/>
      <c r="AE39" s="93"/>
      <c r="AF39" s="93"/>
      <c r="AG39" s="93"/>
      <c r="AH39" s="105"/>
    </row>
    <row r="40" spans="1:34" s="41" customFormat="1" x14ac:dyDescent="0.3">
      <c r="A40" s="93" t="s">
        <v>481</v>
      </c>
      <c r="B40" s="93" t="s">
        <v>481</v>
      </c>
      <c r="C40" s="97" t="s">
        <v>521</v>
      </c>
      <c r="D40" s="93"/>
      <c r="E40" s="98" t="s">
        <v>569</v>
      </c>
      <c r="F40" s="93" t="str">
        <f t="shared" si="0"/>
        <v>West Penn Power</v>
      </c>
      <c r="G40" s="93" t="s">
        <v>60</v>
      </c>
      <c r="H40" s="97" t="s">
        <v>89</v>
      </c>
      <c r="I40" s="93" t="s">
        <v>508</v>
      </c>
      <c r="J40" s="93"/>
      <c r="K40" s="93" t="s">
        <v>510</v>
      </c>
      <c r="L40" s="98" t="s">
        <v>427</v>
      </c>
      <c r="M40" s="93"/>
      <c r="N40" s="98"/>
      <c r="O40" s="98"/>
      <c r="P40" s="98"/>
      <c r="Q40" s="93"/>
      <c r="R40" s="93"/>
      <c r="S40" s="93"/>
      <c r="T40" s="93"/>
      <c r="U40" s="93"/>
      <c r="V40" s="162" t="s">
        <v>354</v>
      </c>
      <c r="W40" s="162" t="s">
        <v>284</v>
      </c>
      <c r="X40" s="162">
        <v>15717</v>
      </c>
      <c r="Y40" s="161" t="s">
        <v>62</v>
      </c>
      <c r="Z40" s="163">
        <v>791</v>
      </c>
      <c r="AA40" s="163">
        <v>1959</v>
      </c>
      <c r="AB40" s="93" t="str">
        <f ca="1">CONCATENATE("08",RANDBETWEEN(111111111111111000,999999999999999000),"")</f>
        <v>08361931902699740000</v>
      </c>
      <c r="AC40" s="133"/>
      <c r="AD40" s="93"/>
      <c r="AE40" s="93"/>
      <c r="AF40" s="93"/>
      <c r="AG40" s="93"/>
      <c r="AH40" s="105"/>
    </row>
    <row r="41" spans="1:34" s="41" customFormat="1" x14ac:dyDescent="0.3">
      <c r="A41" s="93" t="s">
        <v>481</v>
      </c>
      <c r="B41" s="93" t="s">
        <v>481</v>
      </c>
      <c r="C41" s="97" t="s">
        <v>521</v>
      </c>
      <c r="D41" s="93"/>
      <c r="E41" s="98" t="s">
        <v>570</v>
      </c>
      <c r="F41" s="93" t="str">
        <f t="shared" si="0"/>
        <v>Penn Power</v>
      </c>
      <c r="G41" s="93" t="s">
        <v>60</v>
      </c>
      <c r="H41" s="97" t="s">
        <v>285</v>
      </c>
      <c r="I41" s="93" t="s">
        <v>508</v>
      </c>
      <c r="J41" s="93"/>
      <c r="K41" s="93" t="s">
        <v>510</v>
      </c>
      <c r="L41" s="98" t="s">
        <v>427</v>
      </c>
      <c r="M41" s="93"/>
      <c r="N41" s="98"/>
      <c r="O41" s="98"/>
      <c r="P41" s="98"/>
      <c r="Q41" s="93"/>
      <c r="R41" s="93"/>
      <c r="S41" s="93"/>
      <c r="T41" s="93"/>
      <c r="U41" s="93"/>
      <c r="V41" s="162" t="s">
        <v>352</v>
      </c>
      <c r="W41" s="162" t="s">
        <v>287</v>
      </c>
      <c r="X41" s="162">
        <v>16001</v>
      </c>
      <c r="Y41" s="161" t="s">
        <v>62</v>
      </c>
      <c r="Z41" s="163">
        <v>900</v>
      </c>
      <c r="AA41" s="163">
        <v>3001</v>
      </c>
      <c r="AB41" s="93" t="str">
        <f ca="1">CONCATENATE("08",RANDBETWEEN(111111111111111000,999999999999999000),"")</f>
        <v>08990493456527485000</v>
      </c>
      <c r="AC41" s="133"/>
      <c r="AD41" s="93"/>
      <c r="AE41" s="93"/>
      <c r="AF41" s="93"/>
      <c r="AG41" s="93"/>
      <c r="AH41" s="105"/>
    </row>
    <row r="42" spans="1:34" s="41" customFormat="1" x14ac:dyDescent="0.3">
      <c r="A42" s="93" t="s">
        <v>481</v>
      </c>
      <c r="B42" s="93" t="s">
        <v>481</v>
      </c>
      <c r="C42" s="97" t="s">
        <v>521</v>
      </c>
      <c r="D42" s="93"/>
      <c r="E42" s="98" t="s">
        <v>571</v>
      </c>
      <c r="F42" s="93" t="str">
        <f t="shared" si="0"/>
        <v>Central Hudson</v>
      </c>
      <c r="G42" s="93" t="s">
        <v>33</v>
      </c>
      <c r="H42" s="93" t="s">
        <v>25</v>
      </c>
      <c r="I42" s="93" t="s">
        <v>508</v>
      </c>
      <c r="J42" s="93"/>
      <c r="K42" s="93" t="s">
        <v>510</v>
      </c>
      <c r="L42" s="98" t="s">
        <v>428</v>
      </c>
      <c r="M42" s="93"/>
      <c r="N42" s="98"/>
      <c r="O42" s="98"/>
      <c r="P42" s="98"/>
      <c r="Q42" s="93"/>
      <c r="R42" s="93"/>
      <c r="S42" s="93"/>
      <c r="T42" s="93"/>
      <c r="U42" s="93"/>
      <c r="V42" s="162" t="s">
        <v>288</v>
      </c>
      <c r="W42" s="162" t="s">
        <v>289</v>
      </c>
      <c r="X42" s="162">
        <v>10916</v>
      </c>
      <c r="Y42" s="161" t="s">
        <v>34</v>
      </c>
      <c r="Z42" s="163">
        <v>793</v>
      </c>
      <c r="AA42" s="163">
        <v>5788</v>
      </c>
      <c r="AB42" s="104">
        <f ca="1">RANDBETWEEN(10000000000,19999999999)</f>
        <v>16428628121</v>
      </c>
      <c r="AC42" s="132"/>
      <c r="AD42" s="93"/>
      <c r="AE42" s="93"/>
      <c r="AF42" s="93"/>
      <c r="AG42" s="93"/>
      <c r="AH42" s="105"/>
    </row>
    <row r="43" spans="1:34" s="41" customFormat="1" x14ac:dyDescent="0.3">
      <c r="A43" s="93" t="s">
        <v>481</v>
      </c>
      <c r="B43" s="93" t="s">
        <v>481</v>
      </c>
      <c r="C43" s="97" t="s">
        <v>521</v>
      </c>
      <c r="D43" s="93"/>
      <c r="E43" s="98" t="s">
        <v>572</v>
      </c>
      <c r="F43" s="93" t="str">
        <f t="shared" si="0"/>
        <v>Consolidated Edison</v>
      </c>
      <c r="G43" s="93" t="s">
        <v>33</v>
      </c>
      <c r="H43" s="93" t="s">
        <v>26</v>
      </c>
      <c r="I43" s="93" t="s">
        <v>508</v>
      </c>
      <c r="J43" s="93"/>
      <c r="K43" s="93" t="s">
        <v>510</v>
      </c>
      <c r="L43" s="98" t="s">
        <v>428</v>
      </c>
      <c r="M43" s="93"/>
      <c r="N43" s="98"/>
      <c r="O43" s="98"/>
      <c r="P43" s="98"/>
      <c r="Q43" s="93"/>
      <c r="R43" s="93"/>
      <c r="S43" s="93"/>
      <c r="T43" s="93"/>
      <c r="U43" s="93"/>
      <c r="V43" s="162" t="s">
        <v>290</v>
      </c>
      <c r="W43" s="162" t="s">
        <v>291</v>
      </c>
      <c r="X43" s="162">
        <v>10580</v>
      </c>
      <c r="Y43" s="161" t="s">
        <v>34</v>
      </c>
      <c r="Z43" s="163">
        <v>329</v>
      </c>
      <c r="AA43" s="163">
        <v>5565</v>
      </c>
      <c r="AB43" s="104">
        <f ca="1">RANDBETWEEN(100000000000000,199999999999999)</f>
        <v>189135606396693</v>
      </c>
      <c r="AC43" s="132"/>
      <c r="AD43" s="93"/>
      <c r="AE43" s="93"/>
      <c r="AF43" s="93"/>
      <c r="AG43" s="93"/>
      <c r="AH43" s="105"/>
    </row>
    <row r="44" spans="1:34" s="41" customFormat="1" x14ac:dyDescent="0.3">
      <c r="A44" s="93" t="s">
        <v>481</v>
      </c>
      <c r="B44" s="93" t="s">
        <v>481</v>
      </c>
      <c r="C44" s="97" t="s">
        <v>521</v>
      </c>
      <c r="D44" s="93"/>
      <c r="E44" s="98" t="s">
        <v>573</v>
      </c>
      <c r="F44" s="93" t="str">
        <f t="shared" si="0"/>
        <v>National Grid / Niagara Mohawk</v>
      </c>
      <c r="G44" s="93" t="s">
        <v>33</v>
      </c>
      <c r="H44" s="109" t="s">
        <v>27</v>
      </c>
      <c r="I44" s="93" t="s">
        <v>508</v>
      </c>
      <c r="J44" s="93"/>
      <c r="K44" s="93" t="s">
        <v>510</v>
      </c>
      <c r="L44" s="98" t="s">
        <v>428</v>
      </c>
      <c r="M44" s="93"/>
      <c r="N44" s="98"/>
      <c r="O44" s="98"/>
      <c r="P44" s="98"/>
      <c r="Q44" s="93"/>
      <c r="R44" s="93"/>
      <c r="S44" s="93"/>
      <c r="T44" s="93"/>
      <c r="U44" s="93"/>
      <c r="V44" s="162" t="s">
        <v>292</v>
      </c>
      <c r="W44" s="162" t="s">
        <v>249</v>
      </c>
      <c r="X44" s="162">
        <v>11717</v>
      </c>
      <c r="Y44" s="161" t="s">
        <v>34</v>
      </c>
      <c r="Z44" s="163">
        <v>516</v>
      </c>
      <c r="AA44" s="163">
        <v>2753</v>
      </c>
      <c r="AB44" s="101">
        <f ca="1">RANDBETWEEN(7800000000,7899999999)</f>
        <v>7840752128</v>
      </c>
      <c r="AC44" s="132"/>
      <c r="AD44" s="93"/>
      <c r="AE44" s="93"/>
      <c r="AF44" s="93"/>
      <c r="AG44" s="93"/>
      <c r="AH44" s="105"/>
    </row>
    <row r="45" spans="1:34" s="41" customFormat="1" x14ac:dyDescent="0.3">
      <c r="A45" s="93" t="s">
        <v>481</v>
      </c>
      <c r="B45" s="93" t="s">
        <v>481</v>
      </c>
      <c r="C45" s="97" t="s">
        <v>521</v>
      </c>
      <c r="D45" s="93"/>
      <c r="E45" s="98" t="s">
        <v>574</v>
      </c>
      <c r="F45" s="93" t="str">
        <f t="shared" si="0"/>
        <v>NYSEG</v>
      </c>
      <c r="G45" s="93" t="s">
        <v>33</v>
      </c>
      <c r="H45" s="93" t="s">
        <v>28</v>
      </c>
      <c r="I45" s="93" t="s">
        <v>508</v>
      </c>
      <c r="J45" s="93"/>
      <c r="K45" s="93" t="s">
        <v>510</v>
      </c>
      <c r="L45" s="98" t="s">
        <v>428</v>
      </c>
      <c r="M45" s="93"/>
      <c r="N45" s="98"/>
      <c r="O45" s="98"/>
      <c r="P45" s="98"/>
      <c r="Q45" s="93"/>
      <c r="R45" s="93"/>
      <c r="S45" s="93"/>
      <c r="T45" s="93"/>
      <c r="U45" s="93"/>
      <c r="V45" s="162" t="s">
        <v>293</v>
      </c>
      <c r="W45" s="162" t="s">
        <v>294</v>
      </c>
      <c r="X45" s="162">
        <v>13731</v>
      </c>
      <c r="Y45" s="161" t="s">
        <v>34</v>
      </c>
      <c r="Z45" s="163">
        <v>830</v>
      </c>
      <c r="AA45" s="163">
        <v>7640</v>
      </c>
      <c r="AB45" s="93" t="str">
        <f ca="1">CONCATENATE("N01",RANDBETWEEN(111111111111,999999999990),"")</f>
        <v>N01567976370943</v>
      </c>
      <c r="AC45" s="132"/>
      <c r="AD45" s="93"/>
      <c r="AE45" s="93"/>
      <c r="AF45" s="93"/>
      <c r="AG45" s="93"/>
      <c r="AH45" s="105"/>
    </row>
    <row r="46" spans="1:34" s="41" customFormat="1" x14ac:dyDescent="0.3">
      <c r="A46" s="93" t="s">
        <v>481</v>
      </c>
      <c r="B46" s="93" t="s">
        <v>481</v>
      </c>
      <c r="C46" s="97" t="s">
        <v>521</v>
      </c>
      <c r="D46" s="93"/>
      <c r="E46" s="98" t="s">
        <v>575</v>
      </c>
      <c r="F46" s="93" t="str">
        <f t="shared" si="0"/>
        <v>Orange &amp; Rockland</v>
      </c>
      <c r="G46" s="93" t="s">
        <v>33</v>
      </c>
      <c r="H46" s="93" t="s">
        <v>29</v>
      </c>
      <c r="I46" s="93" t="s">
        <v>508</v>
      </c>
      <c r="J46" s="93"/>
      <c r="K46" s="93" t="s">
        <v>510</v>
      </c>
      <c r="L46" s="98" t="s">
        <v>428</v>
      </c>
      <c r="M46" s="93"/>
      <c r="N46" s="98"/>
      <c r="O46" s="98"/>
      <c r="P46" s="98"/>
      <c r="Q46" s="93"/>
      <c r="R46" s="93"/>
      <c r="S46" s="93"/>
      <c r="T46" s="93"/>
      <c r="U46" s="93"/>
      <c r="V46" s="160" t="s">
        <v>355</v>
      </c>
      <c r="W46" s="160" t="s">
        <v>296</v>
      </c>
      <c r="X46" s="160">
        <v>10920</v>
      </c>
      <c r="Y46" s="161" t="s">
        <v>34</v>
      </c>
      <c r="Z46" s="163">
        <v>442</v>
      </c>
      <c r="AA46" s="163">
        <v>2095</v>
      </c>
      <c r="AB46" s="101">
        <f ca="1">RANDBETWEEN(7800000000,7899999999)</f>
        <v>7836014816</v>
      </c>
      <c r="AC46" s="132"/>
      <c r="AD46" s="93"/>
      <c r="AE46" s="93"/>
      <c r="AF46" s="93"/>
      <c r="AG46" s="93"/>
      <c r="AH46" s="110"/>
    </row>
    <row r="47" spans="1:34" s="41" customFormat="1" x14ac:dyDescent="0.3">
      <c r="A47" s="93" t="s">
        <v>481</v>
      </c>
      <c r="B47" s="93" t="s">
        <v>481</v>
      </c>
      <c r="C47" s="97" t="s">
        <v>521</v>
      </c>
      <c r="D47" s="93"/>
      <c r="E47" s="98" t="s">
        <v>576</v>
      </c>
      <c r="F47" s="93" t="str">
        <f t="shared" si="0"/>
        <v>RG&amp;E</v>
      </c>
      <c r="G47" s="93" t="s">
        <v>33</v>
      </c>
      <c r="H47" s="93" t="s">
        <v>30</v>
      </c>
      <c r="I47" s="93" t="s">
        <v>508</v>
      </c>
      <c r="J47" s="93"/>
      <c r="K47" s="93" t="s">
        <v>510</v>
      </c>
      <c r="L47" s="98" t="s">
        <v>428</v>
      </c>
      <c r="M47" s="93"/>
      <c r="N47" s="98"/>
      <c r="O47" s="98"/>
      <c r="P47" s="98"/>
      <c r="Q47" s="93"/>
      <c r="R47" s="93"/>
      <c r="S47" s="93"/>
      <c r="T47" s="93"/>
      <c r="U47" s="93"/>
      <c r="V47" s="160" t="s">
        <v>297</v>
      </c>
      <c r="W47" s="160" t="s">
        <v>138</v>
      </c>
      <c r="X47" s="160">
        <v>13033</v>
      </c>
      <c r="Y47" s="161" t="s">
        <v>34</v>
      </c>
      <c r="Z47" s="163">
        <v>363</v>
      </c>
      <c r="AA47" s="163">
        <v>6260</v>
      </c>
      <c r="AB47" s="93" t="str">
        <f ca="1">CONCATENATE("R01",RANDBETWEEN(111111111111,999999999990),"")</f>
        <v>R01116322032499</v>
      </c>
      <c r="AC47" s="132"/>
      <c r="AD47" s="93"/>
      <c r="AE47" s="93"/>
      <c r="AF47" s="93"/>
      <c r="AG47" s="93"/>
      <c r="AH47" s="110"/>
    </row>
    <row r="48" spans="1:34" s="41" customFormat="1" x14ac:dyDescent="0.3">
      <c r="A48" s="93" t="s">
        <v>481</v>
      </c>
      <c r="B48" s="93" t="s">
        <v>481</v>
      </c>
      <c r="C48" s="97" t="s">
        <v>521</v>
      </c>
      <c r="D48" s="93"/>
      <c r="E48" s="98" t="s">
        <v>577</v>
      </c>
      <c r="F48" s="93" t="str">
        <f t="shared" si="0"/>
        <v>Jersey Central Power &amp; Light (JCP&amp;L)</v>
      </c>
      <c r="G48" s="93" t="s">
        <v>8</v>
      </c>
      <c r="H48" s="93" t="s">
        <v>13</v>
      </c>
      <c r="I48" s="93" t="s">
        <v>508</v>
      </c>
      <c r="J48" s="93"/>
      <c r="K48" s="93" t="s">
        <v>510</v>
      </c>
      <c r="L48" s="98" t="s">
        <v>427</v>
      </c>
      <c r="M48" s="93"/>
      <c r="N48" s="98"/>
      <c r="O48" s="98"/>
      <c r="P48" s="98"/>
      <c r="Q48" s="93"/>
      <c r="R48" s="93"/>
      <c r="S48" s="93"/>
      <c r="T48" s="93"/>
      <c r="U48" s="93"/>
      <c r="V48" s="160" t="s">
        <v>345</v>
      </c>
      <c r="W48" s="160" t="s">
        <v>120</v>
      </c>
      <c r="X48" s="161" t="s">
        <v>121</v>
      </c>
      <c r="Y48" s="161" t="s">
        <v>21</v>
      </c>
      <c r="Z48" s="163">
        <v>849</v>
      </c>
      <c r="AA48" s="163">
        <v>4698</v>
      </c>
      <c r="AB48" s="93" t="str">
        <f ca="1">CONCATENATE("08",RANDBETWEEN(111111111111111000,999999999999999000),"")</f>
        <v>08466616212298504000</v>
      </c>
      <c r="AC48" s="132"/>
      <c r="AD48" s="93"/>
      <c r="AE48" s="93"/>
      <c r="AF48" s="93"/>
      <c r="AG48" s="93"/>
      <c r="AH48" s="110"/>
    </row>
    <row r="49" spans="1:34" s="41" customFormat="1" x14ac:dyDescent="0.3">
      <c r="A49" s="93" t="s">
        <v>481</v>
      </c>
      <c r="B49" s="93" t="s">
        <v>481</v>
      </c>
      <c r="C49" s="97" t="s">
        <v>521</v>
      </c>
      <c r="D49" s="93"/>
      <c r="E49" s="98" t="s">
        <v>578</v>
      </c>
      <c r="F49" s="93" t="str">
        <f t="shared" si="0"/>
        <v>PSE&amp;G</v>
      </c>
      <c r="G49" s="93" t="s">
        <v>8</v>
      </c>
      <c r="H49" s="93" t="s">
        <v>14</v>
      </c>
      <c r="I49" s="93" t="s">
        <v>508</v>
      </c>
      <c r="J49" s="93"/>
      <c r="K49" s="93" t="s">
        <v>510</v>
      </c>
      <c r="L49" s="98" t="s">
        <v>427</v>
      </c>
      <c r="M49" s="93"/>
      <c r="N49" s="98"/>
      <c r="O49" s="98"/>
      <c r="P49" s="98"/>
      <c r="Q49" s="93"/>
      <c r="R49" s="93"/>
      <c r="S49" s="93"/>
      <c r="T49" s="93"/>
      <c r="U49" s="93"/>
      <c r="V49" s="160" t="s">
        <v>346</v>
      </c>
      <c r="W49" s="160" t="s">
        <v>272</v>
      </c>
      <c r="X49" s="161" t="s">
        <v>273</v>
      </c>
      <c r="Y49" s="161" t="s">
        <v>21</v>
      </c>
      <c r="Z49" s="163">
        <v>849</v>
      </c>
      <c r="AA49" s="163">
        <v>4698</v>
      </c>
      <c r="AB49" s="93" t="str">
        <f ca="1">CONCATENATE("PE",RANDBETWEEN(111111111111111000,999999999999999000),"")</f>
        <v>PE871816307399132000</v>
      </c>
      <c r="AC49" s="132"/>
      <c r="AD49" s="93"/>
      <c r="AE49" s="93"/>
      <c r="AF49" s="93"/>
      <c r="AG49" s="93"/>
      <c r="AH49" s="110"/>
    </row>
    <row r="50" spans="1:34" s="41" customFormat="1" x14ac:dyDescent="0.3">
      <c r="A50" s="93" t="s">
        <v>481</v>
      </c>
      <c r="B50" s="93" t="s">
        <v>481</v>
      </c>
      <c r="C50" s="97" t="s">
        <v>521</v>
      </c>
      <c r="D50" s="93"/>
      <c r="E50" s="98" t="s">
        <v>579</v>
      </c>
      <c r="F50" s="93" t="str">
        <f t="shared" si="0"/>
        <v>Rockland Electric Company (O&amp;R)</v>
      </c>
      <c r="G50" s="93" t="s">
        <v>8</v>
      </c>
      <c r="H50" s="93" t="s">
        <v>15</v>
      </c>
      <c r="I50" s="93" t="s">
        <v>508</v>
      </c>
      <c r="J50" s="93"/>
      <c r="K50" s="93" t="s">
        <v>510</v>
      </c>
      <c r="L50" s="98" t="s">
        <v>427</v>
      </c>
      <c r="M50" s="93"/>
      <c r="N50" s="98"/>
      <c r="O50" s="98"/>
      <c r="P50" s="98"/>
      <c r="Q50" s="93"/>
      <c r="R50" s="93"/>
      <c r="S50" s="93"/>
      <c r="T50" s="93"/>
      <c r="U50" s="93"/>
      <c r="V50" s="160" t="s">
        <v>347</v>
      </c>
      <c r="W50" s="160" t="s">
        <v>123</v>
      </c>
      <c r="X50" s="161" t="s">
        <v>124</v>
      </c>
      <c r="Y50" s="161" t="s">
        <v>21</v>
      </c>
      <c r="Z50" s="163">
        <v>849</v>
      </c>
      <c r="AA50" s="163">
        <v>4698</v>
      </c>
      <c r="AB50" s="106">
        <f ca="1">RANDBETWEEN(2000000000,5999999999)</f>
        <v>2471003017</v>
      </c>
      <c r="AC50" s="132"/>
      <c r="AD50" s="93"/>
      <c r="AE50" s="93"/>
      <c r="AF50" s="93"/>
      <c r="AG50" s="93"/>
      <c r="AH50" s="110"/>
    </row>
    <row r="51" spans="1:34" s="41" customFormat="1" x14ac:dyDescent="0.3">
      <c r="A51" s="93" t="s">
        <v>481</v>
      </c>
      <c r="B51" s="93" t="s">
        <v>481</v>
      </c>
      <c r="C51" s="97" t="s">
        <v>521</v>
      </c>
      <c r="D51" s="93"/>
      <c r="E51" s="98" t="s">
        <v>580</v>
      </c>
      <c r="F51" s="93" t="str">
        <f t="shared" si="0"/>
        <v>Atlantic City Electric</v>
      </c>
      <c r="G51" s="93" t="s">
        <v>8</v>
      </c>
      <c r="H51" s="93" t="s">
        <v>7</v>
      </c>
      <c r="I51" s="93" t="s">
        <v>508</v>
      </c>
      <c r="J51" s="93"/>
      <c r="K51" s="93" t="s">
        <v>510</v>
      </c>
      <c r="L51" s="98" t="s">
        <v>427</v>
      </c>
      <c r="M51" s="93"/>
      <c r="N51" s="98"/>
      <c r="O51" s="98"/>
      <c r="P51" s="98"/>
      <c r="Q51" s="93"/>
      <c r="R51" s="93"/>
      <c r="S51" s="93"/>
      <c r="T51" s="93"/>
      <c r="U51" s="93"/>
      <c r="V51" s="160" t="s">
        <v>344</v>
      </c>
      <c r="W51" s="160" t="s">
        <v>119</v>
      </c>
      <c r="X51" s="161" t="s">
        <v>97</v>
      </c>
      <c r="Y51" s="161" t="s">
        <v>21</v>
      </c>
      <c r="Z51" s="163">
        <v>612</v>
      </c>
      <c r="AA51" s="163">
        <v>3777</v>
      </c>
      <c r="AB51" s="111" t="str">
        <f ca="1">CONCATENATE("05",RANDBETWEEN(11111111111111100000,99999999999999900000),"")</f>
        <v>0546061480129145800000</v>
      </c>
      <c r="AC51" s="133"/>
      <c r="AD51" s="93"/>
      <c r="AE51" s="93"/>
      <c r="AF51" s="93"/>
      <c r="AG51" s="93"/>
      <c r="AH51" s="110"/>
    </row>
    <row r="52" spans="1:34" s="41" customFormat="1" x14ac:dyDescent="0.3">
      <c r="A52" s="93" t="s">
        <v>481</v>
      </c>
      <c r="B52" s="93" t="s">
        <v>481</v>
      </c>
      <c r="C52" s="97" t="s">
        <v>521</v>
      </c>
      <c r="D52" s="93"/>
      <c r="E52" s="98" t="s">
        <v>581</v>
      </c>
      <c r="F52" s="93" t="str">
        <f t="shared" si="0"/>
        <v>ComEd</v>
      </c>
      <c r="G52" s="93" t="s">
        <v>47</v>
      </c>
      <c r="H52" s="93" t="s">
        <v>46</v>
      </c>
      <c r="I52" s="93" t="s">
        <v>508</v>
      </c>
      <c r="J52" s="93"/>
      <c r="K52" s="93" t="s">
        <v>510</v>
      </c>
      <c r="L52" s="98" t="s">
        <v>429</v>
      </c>
      <c r="M52" s="93"/>
      <c r="N52" s="98"/>
      <c r="O52" s="98"/>
      <c r="P52" s="98"/>
      <c r="Q52" s="93"/>
      <c r="R52" s="93"/>
      <c r="S52" s="93"/>
      <c r="T52" s="93"/>
      <c r="U52" s="93"/>
      <c r="V52" s="160" t="s">
        <v>334</v>
      </c>
      <c r="W52" s="160" t="s">
        <v>217</v>
      </c>
      <c r="X52" s="160">
        <v>60002</v>
      </c>
      <c r="Y52" s="161" t="s">
        <v>49</v>
      </c>
      <c r="Z52" s="163">
        <v>455</v>
      </c>
      <c r="AA52" s="163">
        <v>2775</v>
      </c>
      <c r="AB52" s="101">
        <f ca="1">RANDBETWEEN(7800000000,7899999999)</f>
        <v>7805775736</v>
      </c>
      <c r="AC52" s="132"/>
      <c r="AD52" s="93"/>
      <c r="AE52" s="93"/>
      <c r="AF52" s="93"/>
      <c r="AG52" s="93"/>
      <c r="AH52" s="110"/>
    </row>
    <row r="53" spans="1:34" s="41" customFormat="1" x14ac:dyDescent="0.3">
      <c r="A53" s="93" t="s">
        <v>482</v>
      </c>
      <c r="B53" s="93" t="s">
        <v>481</v>
      </c>
      <c r="C53" s="97" t="s">
        <v>521</v>
      </c>
      <c r="D53" s="93" t="s">
        <v>522</v>
      </c>
      <c r="E53" s="98" t="s">
        <v>582</v>
      </c>
      <c r="F53" s="93" t="str">
        <f t="shared" si="0"/>
        <v>Duquesne Light Company</v>
      </c>
      <c r="G53" s="93" t="s">
        <v>60</v>
      </c>
      <c r="H53" s="97" t="s">
        <v>55</v>
      </c>
      <c r="I53" s="93" t="s">
        <v>508</v>
      </c>
      <c r="J53" s="93"/>
      <c r="K53" s="93" t="s">
        <v>510</v>
      </c>
      <c r="L53" s="98" t="s">
        <v>427</v>
      </c>
      <c r="M53" s="93"/>
      <c r="N53" s="93"/>
      <c r="O53" s="93"/>
      <c r="P53" s="93"/>
      <c r="Q53" s="93" t="s">
        <v>357</v>
      </c>
      <c r="R53" s="93"/>
      <c r="S53" s="93"/>
      <c r="T53" s="93"/>
      <c r="U53" s="93"/>
      <c r="V53" s="160" t="s">
        <v>170</v>
      </c>
      <c r="W53" s="160" t="s">
        <v>165</v>
      </c>
      <c r="X53" s="161" t="s">
        <v>168</v>
      </c>
      <c r="Y53" s="161" t="s">
        <v>62</v>
      </c>
      <c r="Z53" s="163">
        <v>409</v>
      </c>
      <c r="AA53" s="163">
        <v>9755</v>
      </c>
      <c r="AB53" s="106">
        <f ca="1">RANDBETWEEN(2000000000000,5999999999999)</f>
        <v>3069191373145</v>
      </c>
      <c r="AC53" s="132"/>
      <c r="AD53" s="93"/>
      <c r="AE53" s="93"/>
      <c r="AF53" s="93"/>
      <c r="AG53" s="93"/>
      <c r="AH53" s="110"/>
    </row>
    <row r="54" spans="1:34" s="41" customFormat="1" x14ac:dyDescent="0.3">
      <c r="A54" s="93" t="s">
        <v>419</v>
      </c>
      <c r="B54" s="93" t="s">
        <v>505</v>
      </c>
      <c r="C54" s="93" t="s">
        <v>521</v>
      </c>
      <c r="D54" s="93"/>
      <c r="E54" s="98" t="s">
        <v>583</v>
      </c>
      <c r="F54" s="93" t="str">
        <f t="shared" si="0"/>
        <v>Pepco</v>
      </c>
      <c r="G54" s="93" t="s">
        <v>88</v>
      </c>
      <c r="H54" s="93" t="s">
        <v>52</v>
      </c>
      <c r="I54" s="93" t="s">
        <v>508</v>
      </c>
      <c r="J54" s="93"/>
      <c r="K54" s="93" t="s">
        <v>510</v>
      </c>
      <c r="L54" s="98" t="s">
        <v>1117</v>
      </c>
      <c r="M54" s="93"/>
      <c r="N54" s="98"/>
      <c r="O54" s="98"/>
      <c r="P54" s="98"/>
      <c r="Q54" s="93"/>
      <c r="R54" s="93"/>
      <c r="S54" s="93"/>
      <c r="T54" s="93"/>
      <c r="U54" s="93"/>
      <c r="V54" s="160" t="s">
        <v>244</v>
      </c>
      <c r="W54" s="160" t="s">
        <v>217</v>
      </c>
      <c r="X54" s="160">
        <v>60002</v>
      </c>
      <c r="Y54" s="161" t="s">
        <v>49</v>
      </c>
      <c r="Z54" s="163">
        <v>878</v>
      </c>
      <c r="AA54" s="163">
        <v>9398</v>
      </c>
      <c r="AB54" s="111" t="str">
        <f ca="1">CONCATENATE("05",RANDBETWEEN(11111111111111100000,99999999999999900000),"")</f>
        <v>0543271201780732700000</v>
      </c>
      <c r="AC54" s="132"/>
      <c r="AD54" s="93"/>
      <c r="AE54" s="93"/>
      <c r="AF54" s="93"/>
      <c r="AG54" s="93"/>
      <c r="AH54" s="110"/>
    </row>
    <row r="55" spans="1:34" s="41" customFormat="1" x14ac:dyDescent="0.3">
      <c r="A55" s="93" t="s">
        <v>419</v>
      </c>
      <c r="B55" s="93" t="s">
        <v>505</v>
      </c>
      <c r="C55" s="93" t="s">
        <v>521</v>
      </c>
      <c r="D55" s="93"/>
      <c r="E55" s="98" t="s">
        <v>584</v>
      </c>
      <c r="F55" s="93" t="str">
        <f t="shared" si="0"/>
        <v>ComEd</v>
      </c>
      <c r="G55" s="93" t="s">
        <v>47</v>
      </c>
      <c r="H55" s="93" t="s">
        <v>46</v>
      </c>
      <c r="I55" s="93" t="s">
        <v>508</v>
      </c>
      <c r="J55" s="93"/>
      <c r="K55" s="93" t="s">
        <v>510</v>
      </c>
      <c r="L55" s="98" t="s">
        <v>547</v>
      </c>
      <c r="M55" s="93"/>
      <c r="N55" s="98"/>
      <c r="O55" s="98"/>
      <c r="P55" s="98"/>
      <c r="Q55" s="93"/>
      <c r="R55" s="93"/>
      <c r="S55" s="93"/>
      <c r="T55" s="93"/>
      <c r="U55" s="93"/>
      <c r="V55" s="160" t="s">
        <v>245</v>
      </c>
      <c r="W55" s="160" t="s">
        <v>110</v>
      </c>
      <c r="X55" s="160">
        <v>20603</v>
      </c>
      <c r="Y55" s="161" t="s">
        <v>54</v>
      </c>
      <c r="Z55" s="163">
        <v>764</v>
      </c>
      <c r="AA55" s="163">
        <v>6565</v>
      </c>
      <c r="AB55" s="101">
        <f ca="1">RANDBETWEEN(7800000000,7899999999)</f>
        <v>7821994063</v>
      </c>
      <c r="AC55" s="132"/>
      <c r="AD55" s="93"/>
      <c r="AE55" s="93"/>
      <c r="AF55" s="93"/>
      <c r="AG55" s="93"/>
      <c r="AH55" s="110"/>
    </row>
    <row r="56" spans="1:34" s="41" customFormat="1" x14ac:dyDescent="0.3">
      <c r="A56" s="93" t="s">
        <v>419</v>
      </c>
      <c r="B56" s="93" t="s">
        <v>505</v>
      </c>
      <c r="C56" s="93" t="s">
        <v>521</v>
      </c>
      <c r="D56" s="93"/>
      <c r="E56" s="98" t="s">
        <v>585</v>
      </c>
      <c r="F56" s="93" t="str">
        <f t="shared" si="0"/>
        <v>BGE</v>
      </c>
      <c r="G56" s="93" t="s">
        <v>53</v>
      </c>
      <c r="H56" s="93" t="s">
        <v>50</v>
      </c>
      <c r="I56" s="93" t="s">
        <v>508</v>
      </c>
      <c r="J56" s="93"/>
      <c r="K56" s="93" t="s">
        <v>510</v>
      </c>
      <c r="L56" s="98" t="s">
        <v>180</v>
      </c>
      <c r="M56" s="93"/>
      <c r="N56" s="98"/>
      <c r="O56" s="98"/>
      <c r="P56" s="98"/>
      <c r="Q56" s="93"/>
      <c r="R56" s="93"/>
      <c r="S56" s="93"/>
      <c r="T56" s="93"/>
      <c r="U56" s="93"/>
      <c r="V56" s="160" t="s">
        <v>247</v>
      </c>
      <c r="W56" s="160" t="s">
        <v>246</v>
      </c>
      <c r="X56" s="160">
        <v>20850</v>
      </c>
      <c r="Y56" s="161" t="s">
        <v>54</v>
      </c>
      <c r="Z56" s="163">
        <v>349</v>
      </c>
      <c r="AA56" s="163">
        <v>8244</v>
      </c>
      <c r="AB56" s="106">
        <f ca="1">RANDBETWEEN(61711111111,61799999999)</f>
        <v>61798372470</v>
      </c>
      <c r="AC56" s="132"/>
      <c r="AD56" s="93"/>
      <c r="AE56" s="93"/>
      <c r="AF56" s="93"/>
      <c r="AG56" s="93"/>
      <c r="AH56" s="110"/>
    </row>
    <row r="57" spans="1:34" s="41" customFormat="1" x14ac:dyDescent="0.3">
      <c r="A57" s="93" t="s">
        <v>419</v>
      </c>
      <c r="B57" s="93" t="s">
        <v>505</v>
      </c>
      <c r="C57" s="93" t="s">
        <v>521</v>
      </c>
      <c r="D57" s="93"/>
      <c r="E57" s="98" t="s">
        <v>586</v>
      </c>
      <c r="F57" s="93" t="str">
        <f t="shared" si="0"/>
        <v>Pepco</v>
      </c>
      <c r="G57" s="93" t="s">
        <v>53</v>
      </c>
      <c r="H57" s="93" t="s">
        <v>52</v>
      </c>
      <c r="I57" s="93" t="s">
        <v>508</v>
      </c>
      <c r="J57" s="93"/>
      <c r="K57" s="93" t="s">
        <v>510</v>
      </c>
      <c r="L57" s="98" t="s">
        <v>1063</v>
      </c>
      <c r="M57" s="93"/>
      <c r="N57" s="98"/>
      <c r="O57" s="98"/>
      <c r="P57" s="98"/>
      <c r="Q57" s="93"/>
      <c r="R57" s="93"/>
      <c r="S57" s="93"/>
      <c r="T57" s="93"/>
      <c r="U57" s="93"/>
      <c r="V57" s="160" t="s">
        <v>261</v>
      </c>
      <c r="W57" s="160" t="s">
        <v>117</v>
      </c>
      <c r="X57" s="161" t="s">
        <v>118</v>
      </c>
      <c r="Y57" s="161" t="s">
        <v>45</v>
      </c>
      <c r="Z57" s="163">
        <v>412</v>
      </c>
      <c r="AA57" s="163">
        <v>8370</v>
      </c>
      <c r="AB57" s="111" t="str">
        <f ca="1">CONCATENATE("05",RANDBETWEEN(11111111111111100000,99999999999999900000),"")</f>
        <v>0538335690969790500000</v>
      </c>
      <c r="AC57" s="132"/>
      <c r="AD57" s="93"/>
      <c r="AE57" s="93"/>
      <c r="AF57" s="93"/>
      <c r="AG57" s="93"/>
      <c r="AH57" s="110"/>
    </row>
    <row r="58" spans="1:34" s="159" customFormat="1" x14ac:dyDescent="0.3">
      <c r="A58" s="154" t="s">
        <v>419</v>
      </c>
      <c r="B58" s="154" t="s">
        <v>505</v>
      </c>
      <c r="C58" s="154" t="s">
        <v>521</v>
      </c>
      <c r="D58" s="154"/>
      <c r="E58" s="155" t="s">
        <v>587</v>
      </c>
      <c r="F58" s="154" t="str">
        <f t="shared" si="0"/>
        <v>National Grid</v>
      </c>
      <c r="G58" s="154" t="s">
        <v>42</v>
      </c>
      <c r="H58" s="154" t="s">
        <v>41</v>
      </c>
      <c r="I58" s="154" t="s">
        <v>508</v>
      </c>
      <c r="J58" s="154"/>
      <c r="K58" s="154" t="s">
        <v>510</v>
      </c>
      <c r="L58" s="155" t="s">
        <v>1073</v>
      </c>
      <c r="M58" s="154"/>
      <c r="N58" s="155"/>
      <c r="O58" s="155"/>
      <c r="P58" s="155"/>
      <c r="Q58" s="154"/>
      <c r="R58" s="154"/>
      <c r="S58" s="154"/>
      <c r="T58" s="154"/>
      <c r="U58" s="154"/>
      <c r="V58" s="160" t="s">
        <v>254</v>
      </c>
      <c r="W58" s="160" t="s">
        <v>114</v>
      </c>
      <c r="X58" s="161" t="s">
        <v>115</v>
      </c>
      <c r="Y58" s="161" t="s">
        <v>45</v>
      </c>
      <c r="Z58" s="163">
        <v>521</v>
      </c>
      <c r="AA58" s="163">
        <v>4125</v>
      </c>
      <c r="AB58" s="156">
        <f ca="1">RANDBETWEEN(6171111111,6179999999)</f>
        <v>6179397191</v>
      </c>
      <c r="AC58" s="157"/>
      <c r="AD58" s="154"/>
      <c r="AE58" s="154"/>
      <c r="AF58" s="154"/>
      <c r="AG58" s="154"/>
      <c r="AH58" s="158"/>
    </row>
    <row r="59" spans="1:34" s="41" customFormat="1" x14ac:dyDescent="0.3">
      <c r="A59" s="93" t="s">
        <v>419</v>
      </c>
      <c r="B59" s="93" t="s">
        <v>505</v>
      </c>
      <c r="C59" s="93" t="s">
        <v>521</v>
      </c>
      <c r="D59" s="93"/>
      <c r="E59" s="98" t="s">
        <v>588</v>
      </c>
      <c r="F59" s="93" t="str">
        <f t="shared" si="0"/>
        <v>Eversource (Eastern Massachusetts)</v>
      </c>
      <c r="G59" s="93" t="s">
        <v>42</v>
      </c>
      <c r="H59" s="93" t="s">
        <v>549</v>
      </c>
      <c r="I59" s="93" t="s">
        <v>508</v>
      </c>
      <c r="J59" s="93"/>
      <c r="K59" s="93" t="s">
        <v>510</v>
      </c>
      <c r="L59" s="98" t="s">
        <v>1092</v>
      </c>
      <c r="M59" s="93"/>
      <c r="N59" s="98"/>
      <c r="O59" s="98"/>
      <c r="P59" s="98"/>
      <c r="Q59" s="93"/>
      <c r="R59" s="93"/>
      <c r="S59" s="93"/>
      <c r="T59" s="93"/>
      <c r="U59" s="93"/>
      <c r="V59" s="160" t="s">
        <v>268</v>
      </c>
      <c r="W59" s="160" t="s">
        <v>116</v>
      </c>
      <c r="X59" s="161" t="s">
        <v>44</v>
      </c>
      <c r="Y59" s="161" t="s">
        <v>45</v>
      </c>
      <c r="Z59" s="163">
        <v>533</v>
      </c>
      <c r="AA59" s="163">
        <v>4449</v>
      </c>
      <c r="AB59" s="106">
        <f ca="1">RANDBETWEEN(61711111111,61799999999)</f>
        <v>61796467726</v>
      </c>
      <c r="AC59" s="132"/>
      <c r="AD59" s="93"/>
      <c r="AF59" s="93"/>
      <c r="AG59" s="93"/>
      <c r="AH59" s="110"/>
    </row>
    <row r="60" spans="1:34" s="41" customFormat="1" x14ac:dyDescent="0.3">
      <c r="A60" s="93" t="s">
        <v>419</v>
      </c>
      <c r="B60" s="93" t="s">
        <v>505</v>
      </c>
      <c r="C60" s="93" t="s">
        <v>521</v>
      </c>
      <c r="D60" s="93"/>
      <c r="E60" s="98" t="s">
        <v>589</v>
      </c>
      <c r="F60" s="93" t="str">
        <f t="shared" si="0"/>
        <v>Eversource (Western Massachusetts)</v>
      </c>
      <c r="G60" s="93" t="s">
        <v>42</v>
      </c>
      <c r="H60" s="93" t="s">
        <v>548</v>
      </c>
      <c r="I60" s="93" t="s">
        <v>508</v>
      </c>
      <c r="J60" s="93"/>
      <c r="K60" s="93" t="s">
        <v>510</v>
      </c>
      <c r="L60" s="98" t="s">
        <v>1076</v>
      </c>
      <c r="M60" s="93"/>
      <c r="N60" s="98"/>
      <c r="O60" s="98"/>
      <c r="P60" s="98"/>
      <c r="Q60" s="93"/>
      <c r="R60" s="93"/>
      <c r="S60" s="93"/>
      <c r="T60" s="93"/>
      <c r="U60" s="93"/>
      <c r="V60" s="160" t="s">
        <v>269</v>
      </c>
      <c r="W60" s="160" t="s">
        <v>119</v>
      </c>
      <c r="X60" s="161" t="s">
        <v>97</v>
      </c>
      <c r="Y60" s="161" t="s">
        <v>21</v>
      </c>
      <c r="Z60" s="163">
        <v>880</v>
      </c>
      <c r="AA60" s="163">
        <v>6264</v>
      </c>
      <c r="AB60" s="106">
        <f ca="1">RANDBETWEEN(617111111,617999999)</f>
        <v>617455462</v>
      </c>
      <c r="AC60" s="132"/>
      <c r="AD60" s="93"/>
      <c r="AE60" s="106">
        <v>54447361058</v>
      </c>
      <c r="AF60" s="93"/>
      <c r="AG60" s="93"/>
      <c r="AH60" s="110"/>
    </row>
    <row r="61" spans="1:34" s="41" customFormat="1" x14ac:dyDescent="0.3">
      <c r="A61" s="93" t="s">
        <v>419</v>
      </c>
      <c r="B61" s="93" t="s">
        <v>505</v>
      </c>
      <c r="C61" s="93" t="s">
        <v>521</v>
      </c>
      <c r="D61" s="93"/>
      <c r="E61" s="98" t="s">
        <v>590</v>
      </c>
      <c r="F61" s="93" t="str">
        <f t="shared" si="0"/>
        <v>Atlantic City Electric</v>
      </c>
      <c r="G61" s="93" t="s">
        <v>8</v>
      </c>
      <c r="H61" s="93" t="s">
        <v>7</v>
      </c>
      <c r="I61" s="93" t="s">
        <v>508</v>
      </c>
      <c r="J61" s="93"/>
      <c r="K61" s="93" t="s">
        <v>510</v>
      </c>
      <c r="L61" s="98" t="s">
        <v>180</v>
      </c>
      <c r="M61" s="93"/>
      <c r="N61" s="98"/>
      <c r="O61" s="98"/>
      <c r="P61" s="98"/>
      <c r="Q61" s="93"/>
      <c r="R61" s="93"/>
      <c r="S61" s="93"/>
      <c r="T61" s="93"/>
      <c r="U61" s="93"/>
      <c r="V61" s="160" t="s">
        <v>408</v>
      </c>
      <c r="W61" s="160" t="s">
        <v>119</v>
      </c>
      <c r="X61" s="161" t="s">
        <v>97</v>
      </c>
      <c r="Y61" s="161" t="s">
        <v>21</v>
      </c>
      <c r="Z61" s="163">
        <v>984</v>
      </c>
      <c r="AA61" s="163">
        <v>5516</v>
      </c>
      <c r="AB61" s="111" t="str">
        <f ca="1">CONCATENATE("05",RANDBETWEEN(11111111111111100000,99999999999999900000),"")</f>
        <v>0599149180372455100000</v>
      </c>
      <c r="AC61" s="132"/>
      <c r="AD61" s="93"/>
      <c r="AE61" s="93"/>
      <c r="AF61" s="93"/>
      <c r="AG61" s="93"/>
      <c r="AH61" s="110"/>
    </row>
    <row r="62" spans="1:34" s="41" customFormat="1" x14ac:dyDescent="0.3">
      <c r="A62" s="93" t="s">
        <v>419</v>
      </c>
      <c r="B62" s="93" t="s">
        <v>505</v>
      </c>
      <c r="C62" s="93" t="s">
        <v>521</v>
      </c>
      <c r="D62" s="93"/>
      <c r="E62" s="98" t="s">
        <v>592</v>
      </c>
      <c r="F62" s="93" t="str">
        <f t="shared" si="0"/>
        <v>Jersey Central Power &amp; Light (JCP&amp;L)</v>
      </c>
      <c r="G62" s="93" t="s">
        <v>8</v>
      </c>
      <c r="H62" s="93" t="s">
        <v>13</v>
      </c>
      <c r="I62" s="93" t="s">
        <v>508</v>
      </c>
      <c r="J62" s="93"/>
      <c r="K62" s="93" t="s">
        <v>510</v>
      </c>
      <c r="L62" s="98" t="s">
        <v>1087</v>
      </c>
      <c r="M62" s="93"/>
      <c r="N62" s="98"/>
      <c r="O62" s="98"/>
      <c r="P62" s="98"/>
      <c r="Q62" s="93"/>
      <c r="R62" s="93"/>
      <c r="S62" s="93"/>
      <c r="T62" s="93"/>
      <c r="U62" s="93"/>
      <c r="V62" s="160" t="s">
        <v>271</v>
      </c>
      <c r="W62" s="160" t="s">
        <v>272</v>
      </c>
      <c r="X62" s="161" t="s">
        <v>273</v>
      </c>
      <c r="Y62" s="161" t="s">
        <v>21</v>
      </c>
      <c r="Z62" s="163">
        <v>645</v>
      </c>
      <c r="AA62" s="163">
        <v>9668</v>
      </c>
      <c r="AB62" s="111" t="str">
        <f ca="1">CONCATENATE("08",RANDBETWEEN(111111111111111000,999999999999999000),"")</f>
        <v>08466207454512014000</v>
      </c>
      <c r="AC62" s="132"/>
      <c r="AD62" s="93"/>
      <c r="AE62" s="93"/>
      <c r="AF62" s="93"/>
      <c r="AG62" s="93"/>
      <c r="AH62" s="110"/>
    </row>
    <row r="63" spans="1:34" s="41" customFormat="1" x14ac:dyDescent="0.3">
      <c r="A63" s="93" t="s">
        <v>419</v>
      </c>
      <c r="B63" s="93" t="s">
        <v>505</v>
      </c>
      <c r="C63" s="93" t="s">
        <v>521</v>
      </c>
      <c r="D63" s="93"/>
      <c r="E63" s="98" t="s">
        <v>593</v>
      </c>
      <c r="F63" s="93" t="str">
        <f t="shared" si="0"/>
        <v>PSE&amp;G</v>
      </c>
      <c r="G63" s="93" t="s">
        <v>8</v>
      </c>
      <c r="H63" s="93" t="s">
        <v>14</v>
      </c>
      <c r="I63" s="93" t="s">
        <v>508</v>
      </c>
      <c r="J63" s="93"/>
      <c r="K63" s="93" t="s">
        <v>510</v>
      </c>
      <c r="L63" s="98" t="s">
        <v>1070</v>
      </c>
      <c r="M63" s="93"/>
      <c r="N63" s="98"/>
      <c r="O63" s="98"/>
      <c r="P63" s="98"/>
      <c r="Q63" s="93"/>
      <c r="R63" s="93"/>
      <c r="S63" s="93"/>
      <c r="T63" s="93"/>
      <c r="U63" s="93"/>
      <c r="V63" s="160" t="s">
        <v>274</v>
      </c>
      <c r="W63" s="160" t="s">
        <v>123</v>
      </c>
      <c r="X63" s="161" t="s">
        <v>124</v>
      </c>
      <c r="Y63" s="161" t="s">
        <v>21</v>
      </c>
      <c r="Z63" s="163">
        <v>351</v>
      </c>
      <c r="AA63" s="163">
        <v>6901</v>
      </c>
      <c r="AB63" s="111" t="str">
        <f ca="1">CONCATENATE("PE",RANDBETWEEN(111111111111111000,999999999999999000),"")</f>
        <v>PE234909339619812000</v>
      </c>
      <c r="AC63" s="132"/>
      <c r="AD63" s="93"/>
      <c r="AE63" s="93"/>
      <c r="AF63" s="93"/>
      <c r="AG63" s="93"/>
      <c r="AH63" s="110"/>
    </row>
    <row r="64" spans="1:34" s="41" customFormat="1" x14ac:dyDescent="0.3">
      <c r="A64" s="93" t="s">
        <v>419</v>
      </c>
      <c r="B64" s="93" t="s">
        <v>505</v>
      </c>
      <c r="C64" s="93" t="s">
        <v>521</v>
      </c>
      <c r="D64" s="93"/>
      <c r="E64" s="98" t="s">
        <v>594</v>
      </c>
      <c r="F64" s="93" t="str">
        <f t="shared" si="0"/>
        <v>Rockland Electric Company (O&amp;R)</v>
      </c>
      <c r="G64" s="93" t="s">
        <v>8</v>
      </c>
      <c r="H64" s="93" t="s">
        <v>15</v>
      </c>
      <c r="I64" s="93" t="s">
        <v>508</v>
      </c>
      <c r="J64" s="93"/>
      <c r="K64" s="93" t="s">
        <v>510</v>
      </c>
      <c r="L64" s="98" t="s">
        <v>1118</v>
      </c>
      <c r="M64" s="93"/>
      <c r="N64" s="98"/>
      <c r="O64" s="98"/>
      <c r="P64" s="98"/>
      <c r="Q64" s="93"/>
      <c r="R64" s="93"/>
      <c r="S64" s="93"/>
      <c r="T64" s="93"/>
      <c r="U64" s="93"/>
      <c r="V64" s="160" t="s">
        <v>275</v>
      </c>
      <c r="W64" s="160" t="s">
        <v>155</v>
      </c>
      <c r="X64" s="160">
        <v>15001</v>
      </c>
      <c r="Y64" s="161" t="s">
        <v>62</v>
      </c>
      <c r="Z64" s="163">
        <v>584</v>
      </c>
      <c r="AA64" s="163">
        <v>6616</v>
      </c>
      <c r="AB64" s="101">
        <f ca="1">RANDBETWEEN(7800000000,7899999999)</f>
        <v>7867236310</v>
      </c>
      <c r="AC64" s="132"/>
      <c r="AD64" s="93"/>
      <c r="AE64" s="93"/>
      <c r="AF64" s="93"/>
      <c r="AG64" s="93"/>
      <c r="AH64" s="110"/>
    </row>
    <row r="65" spans="1:34" s="41" customFormat="1" x14ac:dyDescent="0.3">
      <c r="A65" s="93" t="s">
        <v>419</v>
      </c>
      <c r="B65" s="93" t="s">
        <v>505</v>
      </c>
      <c r="C65" s="93" t="s">
        <v>521</v>
      </c>
      <c r="D65" s="93"/>
      <c r="E65" s="98" t="s">
        <v>595</v>
      </c>
      <c r="F65" s="93" t="str">
        <f t="shared" si="0"/>
        <v>Duquesne Light Company</v>
      </c>
      <c r="G65" s="93" t="s">
        <v>60</v>
      </c>
      <c r="H65" s="97" t="s">
        <v>55</v>
      </c>
      <c r="I65" s="93" t="s">
        <v>508</v>
      </c>
      <c r="J65" s="93"/>
      <c r="K65" s="93" t="s">
        <v>510</v>
      </c>
      <c r="L65" s="98" t="s">
        <v>1092</v>
      </c>
      <c r="M65" s="93"/>
      <c r="N65" s="98"/>
      <c r="O65" s="98"/>
      <c r="P65" s="98"/>
      <c r="Q65" s="93"/>
      <c r="R65" s="93"/>
      <c r="S65" s="93"/>
      <c r="T65" s="93"/>
      <c r="U65" s="93"/>
      <c r="V65" s="160" t="s">
        <v>276</v>
      </c>
      <c r="W65" s="160" t="s">
        <v>157</v>
      </c>
      <c r="X65" s="160">
        <v>15090</v>
      </c>
      <c r="Y65" s="161" t="s">
        <v>62</v>
      </c>
      <c r="Z65" s="163">
        <v>430</v>
      </c>
      <c r="AA65" s="163">
        <v>7637</v>
      </c>
      <c r="AB65" s="106">
        <f ca="1">RANDBETWEEN(2000000000000,5999999999999)</f>
        <v>2447961381491</v>
      </c>
      <c r="AC65" s="132"/>
      <c r="AD65" s="93"/>
      <c r="AE65" s="93"/>
      <c r="AF65" s="93"/>
      <c r="AG65" s="93"/>
      <c r="AH65" s="110"/>
    </row>
    <row r="66" spans="1:34" s="41" customFormat="1" x14ac:dyDescent="0.3">
      <c r="A66" s="93" t="s">
        <v>419</v>
      </c>
      <c r="B66" s="93" t="s">
        <v>505</v>
      </c>
      <c r="C66" s="93" t="s">
        <v>521</v>
      </c>
      <c r="D66" s="93"/>
      <c r="E66" s="98" t="s">
        <v>596</v>
      </c>
      <c r="F66" s="93" t="str">
        <f t="shared" si="0"/>
        <v>Met-Ed</v>
      </c>
      <c r="G66" s="93" t="s">
        <v>60</v>
      </c>
      <c r="H66" s="97" t="s">
        <v>56</v>
      </c>
      <c r="I66" s="93" t="s">
        <v>508</v>
      </c>
      <c r="J66" s="93"/>
      <c r="K66" s="93" t="s">
        <v>510</v>
      </c>
      <c r="L66" s="98" t="s">
        <v>1119</v>
      </c>
      <c r="M66" s="93"/>
      <c r="N66" s="98"/>
      <c r="O66" s="98"/>
      <c r="P66" s="98"/>
      <c r="Q66" s="93"/>
      <c r="R66" s="93"/>
      <c r="S66" s="93"/>
      <c r="T66" s="93"/>
      <c r="U66" s="93"/>
      <c r="V66" s="160" t="s">
        <v>277</v>
      </c>
      <c r="W66" s="160" t="s">
        <v>278</v>
      </c>
      <c r="X66" s="160">
        <v>19031</v>
      </c>
      <c r="Y66" s="161" t="s">
        <v>62</v>
      </c>
      <c r="Z66" s="163">
        <v>310</v>
      </c>
      <c r="AA66" s="163">
        <v>4031</v>
      </c>
      <c r="AB66" s="111" t="str">
        <f ca="1">CONCATENATE("08",RANDBETWEEN(111111111111111000,999999999999999000),"")</f>
        <v>08911273103068677000</v>
      </c>
      <c r="AC66" s="132"/>
      <c r="AD66" s="93"/>
      <c r="AE66" s="93"/>
      <c r="AF66" s="93"/>
      <c r="AG66" s="93"/>
      <c r="AH66" s="110"/>
    </row>
    <row r="67" spans="1:34" s="41" customFormat="1" x14ac:dyDescent="0.3">
      <c r="A67" s="93" t="s">
        <v>419</v>
      </c>
      <c r="B67" s="93" t="s">
        <v>505</v>
      </c>
      <c r="C67" s="93" t="s">
        <v>521</v>
      </c>
      <c r="D67" s="93"/>
      <c r="E67" s="98" t="s">
        <v>597</v>
      </c>
      <c r="F67" s="93" t="str">
        <f t="shared" ref="F67:F80" si="1">H67</f>
        <v>PECO</v>
      </c>
      <c r="G67" s="93" t="s">
        <v>60</v>
      </c>
      <c r="H67" s="97" t="s">
        <v>57</v>
      </c>
      <c r="I67" s="93" t="s">
        <v>508</v>
      </c>
      <c r="J67" s="93"/>
      <c r="K67" s="93" t="s">
        <v>510</v>
      </c>
      <c r="L67" s="98" t="s">
        <v>1117</v>
      </c>
      <c r="M67" s="93"/>
      <c r="N67" s="98"/>
      <c r="O67" s="98"/>
      <c r="P67" s="98"/>
      <c r="Q67" s="93"/>
      <c r="R67" s="93"/>
      <c r="S67" s="93"/>
      <c r="T67" s="93"/>
      <c r="U67" s="93"/>
      <c r="V67" s="160" t="s">
        <v>279</v>
      </c>
      <c r="W67" s="160" t="s">
        <v>280</v>
      </c>
      <c r="X67" s="160">
        <v>15906</v>
      </c>
      <c r="Y67" s="161" t="s">
        <v>62</v>
      </c>
      <c r="Z67" s="163">
        <v>938</v>
      </c>
      <c r="AA67" s="163">
        <v>4416</v>
      </c>
      <c r="AB67" s="106">
        <f ca="1">RANDBETWEEN(6000000000,9999999999)</f>
        <v>6694094013</v>
      </c>
      <c r="AC67" s="132"/>
      <c r="AD67" s="93"/>
      <c r="AE67" s="93"/>
      <c r="AF67" s="93"/>
      <c r="AG67" s="93"/>
      <c r="AH67" s="110"/>
    </row>
    <row r="68" spans="1:34" s="41" customFormat="1" x14ac:dyDescent="0.3">
      <c r="A68" s="93" t="s">
        <v>419</v>
      </c>
      <c r="B68" s="93" t="s">
        <v>505</v>
      </c>
      <c r="C68" s="93" t="s">
        <v>521</v>
      </c>
      <c r="D68" s="93"/>
      <c r="E68" s="98" t="s">
        <v>598</v>
      </c>
      <c r="F68" s="93" t="str">
        <f t="shared" si="1"/>
        <v>Penelec</v>
      </c>
      <c r="G68" s="93" t="s">
        <v>60</v>
      </c>
      <c r="H68" s="97" t="s">
        <v>58</v>
      </c>
      <c r="I68" s="93" t="s">
        <v>508</v>
      </c>
      <c r="J68" s="93"/>
      <c r="K68" s="93" t="s">
        <v>510</v>
      </c>
      <c r="L68" s="98" t="s">
        <v>180</v>
      </c>
      <c r="M68" s="93"/>
      <c r="N68" s="98"/>
      <c r="O68" s="98"/>
      <c r="P68" s="98"/>
      <c r="Q68" s="93"/>
      <c r="R68" s="93"/>
      <c r="S68" s="93"/>
      <c r="T68" s="93"/>
      <c r="U68" s="93"/>
      <c r="V68" s="160" t="s">
        <v>281</v>
      </c>
      <c r="W68" s="160" t="s">
        <v>282</v>
      </c>
      <c r="X68" s="160">
        <v>16801</v>
      </c>
      <c r="Y68" s="161" t="s">
        <v>62</v>
      </c>
      <c r="Z68" s="163">
        <v>379</v>
      </c>
      <c r="AA68" s="163">
        <v>2635</v>
      </c>
      <c r="AB68" s="111" t="str">
        <f ca="1">CONCATENATE("08",RANDBETWEEN(111111111111100000,999999999999900000),"")</f>
        <v>08143792389944360000</v>
      </c>
      <c r="AC68" s="132"/>
      <c r="AD68" s="93"/>
      <c r="AE68" s="93"/>
      <c r="AF68" s="93"/>
      <c r="AG68" s="93"/>
      <c r="AH68" s="110"/>
    </row>
    <row r="69" spans="1:34" s="41" customFormat="1" x14ac:dyDescent="0.3">
      <c r="A69" s="93" t="s">
        <v>419</v>
      </c>
      <c r="B69" s="93" t="s">
        <v>505</v>
      </c>
      <c r="C69" s="93" t="s">
        <v>521</v>
      </c>
      <c r="D69" s="93"/>
      <c r="E69" s="98" t="s">
        <v>599</v>
      </c>
      <c r="F69" s="93" t="str">
        <f t="shared" si="1"/>
        <v>PPL Electric Utilities</v>
      </c>
      <c r="G69" s="93" t="s">
        <v>60</v>
      </c>
      <c r="H69" s="97" t="s">
        <v>59</v>
      </c>
      <c r="I69" s="93" t="s">
        <v>508</v>
      </c>
      <c r="J69" s="93"/>
      <c r="K69" s="93" t="s">
        <v>510</v>
      </c>
      <c r="L69" s="98" t="s">
        <v>547</v>
      </c>
      <c r="M69" s="93"/>
      <c r="N69" s="98"/>
      <c r="O69" s="98"/>
      <c r="P69" s="98"/>
      <c r="Q69" s="93"/>
      <c r="R69" s="93"/>
      <c r="S69" s="93"/>
      <c r="T69" s="93"/>
      <c r="U69" s="93"/>
      <c r="V69" s="160" t="s">
        <v>283</v>
      </c>
      <c r="W69" s="160" t="s">
        <v>284</v>
      </c>
      <c r="X69" s="160">
        <v>15717</v>
      </c>
      <c r="Y69" s="161" t="s">
        <v>62</v>
      </c>
      <c r="Z69" s="163">
        <v>372</v>
      </c>
      <c r="AA69" s="163">
        <v>6945</v>
      </c>
      <c r="AB69" s="106">
        <f ca="1">RANDBETWEEN(6000000000,9999999999)</f>
        <v>6273586246</v>
      </c>
      <c r="AC69" s="132"/>
      <c r="AD69" s="93"/>
      <c r="AE69" s="93"/>
      <c r="AF69" s="93"/>
      <c r="AG69" s="93"/>
      <c r="AH69" s="110"/>
    </row>
    <row r="70" spans="1:34" s="41" customFormat="1" x14ac:dyDescent="0.3">
      <c r="A70" s="93" t="s">
        <v>419</v>
      </c>
      <c r="B70" s="93" t="s">
        <v>505</v>
      </c>
      <c r="C70" s="93" t="s">
        <v>521</v>
      </c>
      <c r="D70" s="93"/>
      <c r="E70" s="98" t="s">
        <v>600</v>
      </c>
      <c r="F70" s="93" t="str">
        <f t="shared" si="1"/>
        <v>West Penn Power</v>
      </c>
      <c r="G70" s="93" t="s">
        <v>60</v>
      </c>
      <c r="H70" s="97" t="s">
        <v>89</v>
      </c>
      <c r="I70" s="93" t="s">
        <v>508</v>
      </c>
      <c r="J70" s="93"/>
      <c r="K70" s="93" t="s">
        <v>510</v>
      </c>
      <c r="L70" s="98" t="s">
        <v>1067</v>
      </c>
      <c r="M70" s="93"/>
      <c r="N70" s="98"/>
      <c r="O70" s="98"/>
      <c r="P70" s="98"/>
      <c r="Q70" s="93"/>
      <c r="R70" s="93"/>
      <c r="S70" s="93"/>
      <c r="T70" s="93"/>
      <c r="U70" s="93"/>
      <c r="V70" s="160" t="s">
        <v>252</v>
      </c>
      <c r="W70" s="160" t="s">
        <v>253</v>
      </c>
      <c r="X70" s="160">
        <v>21755</v>
      </c>
      <c r="Y70" s="161" t="s">
        <v>54</v>
      </c>
      <c r="Z70" s="163">
        <v>963</v>
      </c>
      <c r="AA70" s="163">
        <v>9523</v>
      </c>
      <c r="AB70" s="111" t="str">
        <f ca="1">CONCATENATE("08",RANDBETWEEN(111111111111111000,999999999999999000),"")</f>
        <v>08478416585636395000</v>
      </c>
      <c r="AC70" s="132"/>
      <c r="AD70" s="93"/>
      <c r="AE70" s="93"/>
      <c r="AF70" s="93"/>
      <c r="AG70" s="93"/>
      <c r="AH70" s="110"/>
    </row>
    <row r="71" spans="1:34" s="41" customFormat="1" x14ac:dyDescent="0.3">
      <c r="A71" s="93" t="s">
        <v>419</v>
      </c>
      <c r="B71" s="93" t="s">
        <v>505</v>
      </c>
      <c r="C71" s="93" t="s">
        <v>521</v>
      </c>
      <c r="D71" s="93"/>
      <c r="E71" s="98" t="s">
        <v>601</v>
      </c>
      <c r="F71" s="93" t="str">
        <f t="shared" si="1"/>
        <v>Potomac Edison</v>
      </c>
      <c r="G71" s="93" t="s">
        <v>53</v>
      </c>
      <c r="H71" s="93" t="s">
        <v>251</v>
      </c>
      <c r="I71" s="93" t="s">
        <v>508</v>
      </c>
      <c r="J71" s="93"/>
      <c r="K71" s="93" t="s">
        <v>510</v>
      </c>
      <c r="L71" s="98" t="s">
        <v>180</v>
      </c>
      <c r="M71" s="93"/>
      <c r="N71" s="98"/>
      <c r="O71" s="98"/>
      <c r="P71" s="98"/>
      <c r="Q71" s="93"/>
      <c r="R71" s="93"/>
      <c r="S71" s="93"/>
      <c r="T71" s="93"/>
      <c r="U71" s="93"/>
      <c r="V71" s="160" t="s">
        <v>264</v>
      </c>
      <c r="W71" s="160" t="s">
        <v>265</v>
      </c>
      <c r="X71" s="161" t="s">
        <v>118</v>
      </c>
      <c r="Y71" s="161" t="s">
        <v>45</v>
      </c>
      <c r="Z71" s="163">
        <v>284</v>
      </c>
      <c r="AA71" s="163">
        <v>8682</v>
      </c>
      <c r="AB71" s="111" t="str">
        <f ca="1">CONCATENATE("08",RANDBETWEEN(111111111111100000,999999999999900000),"")</f>
        <v>08717009532844871000</v>
      </c>
      <c r="AC71" s="132"/>
      <c r="AD71" s="93"/>
      <c r="AE71" s="93"/>
      <c r="AF71" s="93"/>
      <c r="AG71" s="93"/>
      <c r="AH71" s="110"/>
    </row>
    <row r="72" spans="1:34" s="41" customFormat="1" x14ac:dyDescent="0.3">
      <c r="A72" s="93" t="s">
        <v>483</v>
      </c>
      <c r="B72" s="93" t="s">
        <v>505</v>
      </c>
      <c r="C72" s="93" t="s">
        <v>522</v>
      </c>
      <c r="D72" s="93"/>
      <c r="E72" s="98" t="s">
        <v>602</v>
      </c>
      <c r="F72" s="93" t="str">
        <f t="shared" si="1"/>
        <v>Nicor Gas</v>
      </c>
      <c r="G72" s="93" t="s">
        <v>47</v>
      </c>
      <c r="H72" s="109" t="s">
        <v>106</v>
      </c>
      <c r="I72" s="93" t="s">
        <v>508</v>
      </c>
      <c r="J72" s="93" t="s">
        <v>527</v>
      </c>
      <c r="K72" s="93" t="s">
        <v>510</v>
      </c>
      <c r="L72" s="98" t="s">
        <v>551</v>
      </c>
      <c r="M72" s="93"/>
      <c r="N72" s="93"/>
      <c r="O72" s="93"/>
      <c r="P72" s="93"/>
      <c r="Q72" s="93"/>
      <c r="R72" s="93"/>
      <c r="S72" s="93"/>
      <c r="T72" s="93"/>
      <c r="U72" s="93"/>
      <c r="V72" s="162" t="s">
        <v>299</v>
      </c>
      <c r="W72" s="162" t="s">
        <v>300</v>
      </c>
      <c r="X72" s="162">
        <v>60013</v>
      </c>
      <c r="Y72" s="161" t="s">
        <v>34</v>
      </c>
      <c r="Z72" s="163">
        <v>915</v>
      </c>
      <c r="AA72" s="163">
        <v>7954</v>
      </c>
      <c r="AB72" s="101">
        <f ca="1">RANDBETWEEN(7800000000,7899999999)</f>
        <v>7892655555</v>
      </c>
      <c r="AC72" s="132"/>
      <c r="AD72" s="93"/>
      <c r="AE72" s="101">
        <v>7814948024</v>
      </c>
      <c r="AF72" s="93"/>
      <c r="AG72" s="93"/>
      <c r="AH72" s="105"/>
    </row>
    <row r="73" spans="1:34" s="41" customFormat="1" x14ac:dyDescent="0.3">
      <c r="A73" s="93" t="s">
        <v>483</v>
      </c>
      <c r="B73" s="93" t="s">
        <v>505</v>
      </c>
      <c r="C73" s="93" t="s">
        <v>522</v>
      </c>
      <c r="D73" s="93"/>
      <c r="E73" s="98" t="s">
        <v>603</v>
      </c>
      <c r="F73" s="93" t="str">
        <f t="shared" si="1"/>
        <v>Peoples Gas</v>
      </c>
      <c r="G73" s="93" t="s">
        <v>47</v>
      </c>
      <c r="H73" s="109" t="s">
        <v>322</v>
      </c>
      <c r="I73" s="93" t="s">
        <v>508</v>
      </c>
      <c r="J73" s="93" t="s">
        <v>527</v>
      </c>
      <c r="K73" s="93" t="s">
        <v>510</v>
      </c>
      <c r="L73" s="98" t="s">
        <v>550</v>
      </c>
      <c r="M73" s="93"/>
      <c r="N73" s="98"/>
      <c r="O73" s="98"/>
      <c r="P73" s="98"/>
      <c r="Q73" s="93"/>
      <c r="R73" s="93"/>
      <c r="S73" s="93"/>
      <c r="T73" s="93"/>
      <c r="U73" s="93"/>
      <c r="V73" s="162" t="s">
        <v>301</v>
      </c>
      <c r="W73" s="162" t="s">
        <v>302</v>
      </c>
      <c r="X73" s="162">
        <v>60031</v>
      </c>
      <c r="Y73" s="161" t="s">
        <v>34</v>
      </c>
      <c r="Z73" s="163">
        <v>565</v>
      </c>
      <c r="AA73" s="163">
        <v>7363</v>
      </c>
      <c r="AB73" s="106">
        <f ca="1">RANDBETWEEN(7800000000666,7899999999666)</f>
        <v>7885792653469</v>
      </c>
      <c r="AC73" s="132"/>
      <c r="AD73" s="93"/>
      <c r="AE73" s="101">
        <v>7874614441</v>
      </c>
      <c r="AF73" s="93"/>
      <c r="AG73" s="93"/>
      <c r="AH73" s="105"/>
    </row>
    <row r="74" spans="1:34" s="41" customFormat="1" x14ac:dyDescent="0.3">
      <c r="A74" s="93" t="s">
        <v>483</v>
      </c>
      <c r="B74" s="93" t="s">
        <v>505</v>
      </c>
      <c r="C74" s="93" t="s">
        <v>522</v>
      </c>
      <c r="D74" s="93"/>
      <c r="E74" s="98" t="s">
        <v>604</v>
      </c>
      <c r="F74" s="93" t="str">
        <f t="shared" si="1"/>
        <v>BGE</v>
      </c>
      <c r="G74" s="93" t="s">
        <v>53</v>
      </c>
      <c r="H74" s="93" t="s">
        <v>50</v>
      </c>
      <c r="I74" s="93" t="s">
        <v>508</v>
      </c>
      <c r="J74" s="93" t="s">
        <v>526</v>
      </c>
      <c r="K74" s="93" t="s">
        <v>510</v>
      </c>
      <c r="L74" s="98" t="s">
        <v>180</v>
      </c>
      <c r="M74" s="93"/>
      <c r="N74" s="98"/>
      <c r="O74" s="98"/>
      <c r="P74" s="98"/>
      <c r="Q74" s="93"/>
      <c r="R74" s="93"/>
      <c r="S74" s="93"/>
      <c r="T74" s="93"/>
      <c r="U74" s="93"/>
      <c r="V74" s="162" t="s">
        <v>303</v>
      </c>
      <c r="W74" s="162" t="s">
        <v>304</v>
      </c>
      <c r="X74" s="162">
        <v>20657</v>
      </c>
      <c r="Y74" s="161" t="s">
        <v>54</v>
      </c>
      <c r="Z74" s="163">
        <v>357</v>
      </c>
      <c r="AA74" s="163">
        <v>8377</v>
      </c>
      <c r="AB74" s="106">
        <f ca="1">RANDBETWEEN(61711111111,61799999999)</f>
        <v>61799054550</v>
      </c>
      <c r="AC74" s="132"/>
      <c r="AD74" s="93"/>
      <c r="AE74" s="101">
        <v>7857251406</v>
      </c>
      <c r="AF74" s="93"/>
      <c r="AG74" s="93"/>
      <c r="AH74" s="105"/>
    </row>
    <row r="75" spans="1:34" s="41" customFormat="1" x14ac:dyDescent="0.3">
      <c r="A75" s="93" t="s">
        <v>483</v>
      </c>
      <c r="B75" s="93" t="s">
        <v>505</v>
      </c>
      <c r="C75" s="93" t="s">
        <v>522</v>
      </c>
      <c r="D75" s="93"/>
      <c r="E75" s="98" t="s">
        <v>605</v>
      </c>
      <c r="F75" s="93" t="str">
        <f t="shared" si="1"/>
        <v>UGI North</v>
      </c>
      <c r="G75" s="93" t="s">
        <v>60</v>
      </c>
      <c r="H75" s="93" t="s">
        <v>449</v>
      </c>
      <c r="I75" s="93" t="s">
        <v>508</v>
      </c>
      <c r="J75" s="93" t="s">
        <v>526</v>
      </c>
      <c r="K75" s="93" t="s">
        <v>510</v>
      </c>
      <c r="L75" s="98" t="s">
        <v>1077</v>
      </c>
      <c r="M75" s="109"/>
      <c r="N75" s="98"/>
      <c r="O75" s="98"/>
      <c r="P75" s="98"/>
      <c r="Q75" s="93"/>
      <c r="R75" s="93"/>
      <c r="S75" s="93"/>
      <c r="T75" s="93"/>
      <c r="U75" s="93"/>
      <c r="V75" s="162" t="s">
        <v>327</v>
      </c>
      <c r="W75" s="162" t="s">
        <v>185</v>
      </c>
      <c r="X75" s="162">
        <v>15027</v>
      </c>
      <c r="Y75" s="161" t="s">
        <v>62</v>
      </c>
      <c r="Z75" s="163">
        <v>552</v>
      </c>
      <c r="AA75" s="163">
        <v>9706</v>
      </c>
      <c r="AB75" s="106">
        <f ca="1">RANDBETWEEN(7800000000666,7899999999666)</f>
        <v>7891924973349</v>
      </c>
      <c r="AC75" s="132"/>
      <c r="AD75" s="93"/>
      <c r="AE75" s="101">
        <v>7860178911</v>
      </c>
      <c r="AF75" s="93"/>
      <c r="AG75" s="93"/>
      <c r="AH75" s="105"/>
    </row>
    <row r="76" spans="1:34" s="41" customFormat="1" x14ac:dyDescent="0.3">
      <c r="A76" s="93" t="s">
        <v>483</v>
      </c>
      <c r="B76" s="93" t="s">
        <v>505</v>
      </c>
      <c r="C76" s="93" t="s">
        <v>522</v>
      </c>
      <c r="D76" s="93"/>
      <c r="E76" s="98" t="s">
        <v>606</v>
      </c>
      <c r="F76" s="93" t="str">
        <f t="shared" si="1"/>
        <v>UGI Central</v>
      </c>
      <c r="G76" s="93" t="s">
        <v>60</v>
      </c>
      <c r="H76" s="93" t="s">
        <v>448</v>
      </c>
      <c r="I76" s="93" t="s">
        <v>508</v>
      </c>
      <c r="J76" s="93" t="s">
        <v>527</v>
      </c>
      <c r="K76" s="93" t="s">
        <v>510</v>
      </c>
      <c r="L76" s="98" t="s">
        <v>1079</v>
      </c>
      <c r="M76" s="109"/>
      <c r="N76" s="98"/>
      <c r="O76" s="98"/>
      <c r="P76" s="98"/>
      <c r="Q76" s="93"/>
      <c r="R76" s="93"/>
      <c r="S76" s="93"/>
      <c r="T76" s="93"/>
      <c r="U76" s="93"/>
      <c r="V76" s="160" t="s">
        <v>328</v>
      </c>
      <c r="W76" s="160" t="s">
        <v>187</v>
      </c>
      <c r="X76" s="160">
        <v>15552</v>
      </c>
      <c r="Y76" s="161" t="s">
        <v>62</v>
      </c>
      <c r="Z76" s="163">
        <v>279</v>
      </c>
      <c r="AA76" s="163">
        <v>6619</v>
      </c>
      <c r="AB76" s="111" t="str">
        <f ca="1">CONCATENATE(RANDBETWEEN(211111111111,299999999999),"")</f>
        <v>226237855841</v>
      </c>
      <c r="AC76" s="132"/>
      <c r="AD76" s="93"/>
      <c r="AE76" s="101">
        <v>7881071096</v>
      </c>
      <c r="AF76" s="93"/>
      <c r="AG76" s="93"/>
      <c r="AH76" s="110"/>
    </row>
    <row r="77" spans="1:34" s="41" customFormat="1" x14ac:dyDescent="0.3">
      <c r="A77" s="93" t="s">
        <v>483</v>
      </c>
      <c r="B77" s="93" t="s">
        <v>505</v>
      </c>
      <c r="C77" s="93" t="s">
        <v>522</v>
      </c>
      <c r="D77" s="93"/>
      <c r="E77" s="98" t="s">
        <v>607</v>
      </c>
      <c r="F77" s="93" t="str">
        <f t="shared" si="1"/>
        <v>Columbia Gas of Pennsylvania</v>
      </c>
      <c r="G77" s="93" t="s">
        <v>60</v>
      </c>
      <c r="H77" s="93" t="s">
        <v>430</v>
      </c>
      <c r="I77" s="93" t="s">
        <v>508</v>
      </c>
      <c r="J77" s="93" t="s">
        <v>527</v>
      </c>
      <c r="K77" s="93" t="s">
        <v>510</v>
      </c>
      <c r="L77" s="98" t="s">
        <v>1085</v>
      </c>
      <c r="M77" s="93"/>
      <c r="N77" s="98"/>
      <c r="O77" s="98"/>
      <c r="P77" s="98"/>
      <c r="Q77" s="93"/>
      <c r="R77" s="93"/>
      <c r="S77" s="93"/>
      <c r="T77" s="93"/>
      <c r="U77" s="93"/>
      <c r="V77" s="162" t="s">
        <v>329</v>
      </c>
      <c r="W77" s="162" t="s">
        <v>209</v>
      </c>
      <c r="X77" s="162">
        <v>17701</v>
      </c>
      <c r="Y77" s="161" t="s">
        <v>62</v>
      </c>
      <c r="Z77" s="163">
        <v>585</v>
      </c>
      <c r="AA77" s="163">
        <v>4488</v>
      </c>
      <c r="AB77" s="111" t="str">
        <f>CONCATENATE("0",[1]Connecticut!$B$16)</f>
        <v>06025</v>
      </c>
      <c r="AC77" s="132"/>
      <c r="AD77" s="93"/>
      <c r="AE77" s="101">
        <v>7866587484</v>
      </c>
      <c r="AF77" s="93"/>
      <c r="AG77" s="93"/>
      <c r="AH77" s="105"/>
    </row>
    <row r="78" spans="1:34" s="41" customFormat="1" x14ac:dyDescent="0.3">
      <c r="A78" s="94" t="s">
        <v>483</v>
      </c>
      <c r="B78" s="94" t="s">
        <v>505</v>
      </c>
      <c r="C78" s="94" t="s">
        <v>522</v>
      </c>
      <c r="D78" s="94"/>
      <c r="E78" s="98" t="s">
        <v>608</v>
      </c>
      <c r="F78" s="94" t="str">
        <f t="shared" si="1"/>
        <v>PECO Gas</v>
      </c>
      <c r="G78" s="94" t="s">
        <v>60</v>
      </c>
      <c r="H78" s="94" t="s">
        <v>357</v>
      </c>
      <c r="I78" s="94" t="s">
        <v>508</v>
      </c>
      <c r="J78" s="94" t="s">
        <v>526</v>
      </c>
      <c r="K78" s="94" t="s">
        <v>510</v>
      </c>
      <c r="L78" s="94" t="s">
        <v>1086</v>
      </c>
      <c r="M78" s="94"/>
      <c r="N78" s="94"/>
      <c r="O78" s="94"/>
      <c r="P78" s="94"/>
      <c r="Q78" s="93"/>
      <c r="R78" s="93"/>
      <c r="S78" s="93"/>
      <c r="T78" s="93"/>
      <c r="U78" s="93"/>
      <c r="V78" s="162" t="s">
        <v>319</v>
      </c>
      <c r="W78" s="162" t="s">
        <v>320</v>
      </c>
      <c r="X78" s="162">
        <v>19030</v>
      </c>
      <c r="Y78" s="161" t="s">
        <v>62</v>
      </c>
      <c r="Z78" s="163">
        <v>833</v>
      </c>
      <c r="AA78" s="163">
        <v>5622</v>
      </c>
      <c r="AB78" s="101">
        <f ca="1">RANDBETWEEN(7800000000,7890999999)</f>
        <v>7840046550</v>
      </c>
      <c r="AC78" s="132"/>
      <c r="AD78" s="93"/>
      <c r="AE78" s="101">
        <v>7875935098</v>
      </c>
      <c r="AF78" s="93"/>
      <c r="AG78" s="93"/>
      <c r="AH78" s="105"/>
    </row>
    <row r="79" spans="1:34" s="41" customFormat="1" x14ac:dyDescent="0.3">
      <c r="A79" s="94" t="s">
        <v>483</v>
      </c>
      <c r="B79" s="94" t="s">
        <v>505</v>
      </c>
      <c r="C79" s="94" t="s">
        <v>522</v>
      </c>
      <c r="D79" s="94"/>
      <c r="E79" s="98" t="s">
        <v>609</v>
      </c>
      <c r="F79" s="94" t="str">
        <f t="shared" si="1"/>
        <v>National Fuel Gas Company (PA)</v>
      </c>
      <c r="G79" s="94" t="s">
        <v>60</v>
      </c>
      <c r="H79" s="94" t="s">
        <v>242</v>
      </c>
      <c r="I79" s="94" t="s">
        <v>508</v>
      </c>
      <c r="J79" s="94" t="s">
        <v>526</v>
      </c>
      <c r="K79" s="94" t="s">
        <v>510</v>
      </c>
      <c r="L79" s="94" t="s">
        <v>550</v>
      </c>
      <c r="M79" s="94"/>
      <c r="N79" s="94"/>
      <c r="O79" s="94"/>
      <c r="P79" s="94"/>
      <c r="Q79" s="93"/>
      <c r="R79" s="93"/>
      <c r="S79" s="93"/>
      <c r="T79" s="93"/>
      <c r="U79" s="93"/>
      <c r="V79" s="162" t="s">
        <v>318</v>
      </c>
      <c r="W79" s="162" t="s">
        <v>172</v>
      </c>
      <c r="X79" s="162">
        <v>15024</v>
      </c>
      <c r="Y79" s="161" t="s">
        <v>62</v>
      </c>
      <c r="Z79" s="163">
        <v>281</v>
      </c>
      <c r="AA79" s="163">
        <v>3676</v>
      </c>
      <c r="AB79" s="101">
        <f ca="1">RANDBETWEEN(780000000,789999999)</f>
        <v>785638176</v>
      </c>
      <c r="AC79" s="132"/>
      <c r="AD79" s="93"/>
      <c r="AE79" s="101">
        <v>7895735740</v>
      </c>
      <c r="AF79" s="93"/>
      <c r="AG79" s="93"/>
      <c r="AH79" s="105"/>
    </row>
    <row r="80" spans="1:34" s="41" customFormat="1" x14ac:dyDescent="0.3">
      <c r="A80" s="94" t="s">
        <v>483</v>
      </c>
      <c r="B80" s="94" t="s">
        <v>505</v>
      </c>
      <c r="C80" s="94" t="s">
        <v>522</v>
      </c>
      <c r="D80" s="94"/>
      <c r="E80" s="98" t="s">
        <v>610</v>
      </c>
      <c r="F80" s="94" t="str">
        <f t="shared" si="1"/>
        <v>Philadelphia Gas Works</v>
      </c>
      <c r="G80" s="94" t="s">
        <v>60</v>
      </c>
      <c r="H80" s="94" t="s">
        <v>243</v>
      </c>
      <c r="I80" s="94" t="s">
        <v>508</v>
      </c>
      <c r="J80" s="94" t="s">
        <v>526</v>
      </c>
      <c r="K80" s="94" t="s">
        <v>510</v>
      </c>
      <c r="L80" s="94" t="s">
        <v>180</v>
      </c>
      <c r="M80" s="94"/>
      <c r="N80" s="94"/>
      <c r="O80" s="94"/>
      <c r="P80" s="94"/>
      <c r="Q80" s="93"/>
      <c r="R80" s="93"/>
      <c r="S80" s="93"/>
      <c r="T80" s="93"/>
      <c r="U80" s="93"/>
      <c r="V80" s="162" t="s">
        <v>321</v>
      </c>
      <c r="W80" s="162" t="s">
        <v>165</v>
      </c>
      <c r="X80" s="162">
        <v>19118</v>
      </c>
      <c r="Y80" s="161" t="s">
        <v>62</v>
      </c>
      <c r="Z80" s="163">
        <v>496</v>
      </c>
      <c r="AA80" s="163">
        <v>3723</v>
      </c>
      <c r="AB80" s="101">
        <f ca="1">RANDBETWEEN(7800000000,7899999999)</f>
        <v>7838585903</v>
      </c>
      <c r="AC80" s="132"/>
      <c r="AD80" s="93"/>
      <c r="AE80" s="101">
        <v>7834561636</v>
      </c>
      <c r="AF80" s="93"/>
      <c r="AG80" s="93"/>
      <c r="AH80" s="105"/>
    </row>
    <row r="81" spans="1:34" s="41" customFormat="1" x14ac:dyDescent="0.3">
      <c r="A81" s="94" t="s">
        <v>484</v>
      </c>
      <c r="B81" s="94" t="s">
        <v>505</v>
      </c>
      <c r="C81" s="94" t="s">
        <v>521</v>
      </c>
      <c r="D81" s="94" t="s">
        <v>522</v>
      </c>
      <c r="E81" s="98" t="s">
        <v>611</v>
      </c>
      <c r="F81" s="94" t="str">
        <f>H81</f>
        <v>PECO</v>
      </c>
      <c r="G81" s="94" t="s">
        <v>60</v>
      </c>
      <c r="H81" s="94" t="s">
        <v>57</v>
      </c>
      <c r="I81" s="94" t="s">
        <v>508</v>
      </c>
      <c r="J81" s="94"/>
      <c r="K81" s="94" t="s">
        <v>510</v>
      </c>
      <c r="L81" s="94" t="s">
        <v>180</v>
      </c>
      <c r="M81" s="94"/>
      <c r="N81" s="94"/>
      <c r="O81" s="94"/>
      <c r="P81" s="94"/>
      <c r="Q81" s="93" t="s">
        <v>448</v>
      </c>
      <c r="R81" s="93" t="s">
        <v>551</v>
      </c>
      <c r="S81" s="93"/>
      <c r="T81" s="93"/>
      <c r="U81" s="93"/>
      <c r="V81" s="162" t="s">
        <v>184</v>
      </c>
      <c r="W81" s="160" t="s">
        <v>165</v>
      </c>
      <c r="X81" s="161" t="s">
        <v>219</v>
      </c>
      <c r="Y81" s="165">
        <v>212</v>
      </c>
      <c r="Z81" s="160">
        <v>581</v>
      </c>
      <c r="AA81" s="160">
        <v>8679</v>
      </c>
      <c r="AB81" s="111" t="str">
        <f ca="1">CONCATENATE("08",RANDBETWEEN(111111111111100000,999999999999900000),"")</f>
        <v>08623795752310964000</v>
      </c>
      <c r="AC81" s="132"/>
      <c r="AD81" s="111" t="str">
        <f ca="1">CONCATENATE("08",RANDBETWEEN(111111111111100000,999999999999900000),"")</f>
        <v>08653460392575632000</v>
      </c>
      <c r="AE81" s="93"/>
      <c r="AF81" s="93"/>
      <c r="AG81" s="93"/>
      <c r="AH81" s="105"/>
    </row>
    <row r="82" spans="1:34" s="41" customFormat="1" x14ac:dyDescent="0.3">
      <c r="A82" s="94" t="str">
        <f>B82</f>
        <v>Energy_Plus</v>
      </c>
      <c r="B82" s="94" t="s">
        <v>506</v>
      </c>
      <c r="C82" s="94" t="s">
        <v>521</v>
      </c>
      <c r="D82" s="94"/>
      <c r="E82" s="98" t="s">
        <v>612</v>
      </c>
      <c r="F82" s="94" t="str">
        <f>H82</f>
        <v>Consolidated Edison</v>
      </c>
      <c r="G82" s="94" t="s">
        <v>33</v>
      </c>
      <c r="H82" s="94" t="s">
        <v>26</v>
      </c>
      <c r="I82" s="94" t="s">
        <v>508</v>
      </c>
      <c r="J82" s="94"/>
      <c r="K82" s="94" t="s">
        <v>510</v>
      </c>
      <c r="L82" s="94" t="s">
        <v>434</v>
      </c>
      <c r="M82" s="94" t="s">
        <v>190</v>
      </c>
      <c r="N82" s="94" t="s">
        <v>668</v>
      </c>
      <c r="O82" s="94" t="s">
        <v>424</v>
      </c>
      <c r="P82" s="94"/>
      <c r="Q82" s="93"/>
      <c r="R82" s="93"/>
      <c r="S82" s="93"/>
      <c r="T82" s="93"/>
      <c r="U82" s="93"/>
      <c r="V82" s="160" t="s">
        <v>372</v>
      </c>
      <c r="W82" s="160" t="s">
        <v>265</v>
      </c>
      <c r="X82" s="161" t="s">
        <v>118</v>
      </c>
      <c r="Y82" s="166">
        <v>60002</v>
      </c>
      <c r="Z82" s="160">
        <v>959</v>
      </c>
      <c r="AA82" s="160">
        <v>4134</v>
      </c>
      <c r="AB82" s="93" t="str">
        <f t="shared" ref="AB82:AB83" ca="1" si="2">IF(H82="NYSEG",CONCATENATE("N01",RANDBETWEEN(100000000000,999999999999)), (IF(H82="RG&amp;E",CONCATENATE("R01",RANDBETWEEN(100000000000,999999999999)),(IF(G82="New York", CONCATENATE("08",RANDBETWEEN(111111111111100000,999999999999900000)),CONCATENATE("08",RANDBETWEEN(111111111111110000,999999999999990000)))))))</f>
        <v>08381181652027070000</v>
      </c>
      <c r="AC82" s="132"/>
      <c r="AD82" s="93"/>
      <c r="AE82" s="93"/>
      <c r="AF82" s="93"/>
      <c r="AG82" s="93"/>
      <c r="AH82" s="105"/>
    </row>
    <row r="83" spans="1:34" s="41" customFormat="1" x14ac:dyDescent="0.3">
      <c r="A83" s="94" t="str">
        <f t="shared" ref="A83:A146" si="3">B83</f>
        <v>Energy_Plus</v>
      </c>
      <c r="B83" s="94" t="s">
        <v>506</v>
      </c>
      <c r="C83" s="94" t="s">
        <v>521</v>
      </c>
      <c r="D83" s="94"/>
      <c r="E83" s="98" t="s">
        <v>613</v>
      </c>
      <c r="F83" s="94" t="str">
        <f t="shared" ref="F83:F146" si="4">H83</f>
        <v>National Grid / Niagara Mohawk</v>
      </c>
      <c r="G83" s="94" t="s">
        <v>33</v>
      </c>
      <c r="H83" s="94" t="s">
        <v>27</v>
      </c>
      <c r="I83" s="94" t="s">
        <v>508</v>
      </c>
      <c r="J83" s="94" t="s">
        <v>190</v>
      </c>
      <c r="K83" s="94" t="s">
        <v>510</v>
      </c>
      <c r="L83" s="94" t="s">
        <v>434</v>
      </c>
      <c r="M83" s="94" t="s">
        <v>190</v>
      </c>
      <c r="N83" s="94" t="s">
        <v>670</v>
      </c>
      <c r="O83" s="94" t="s">
        <v>424</v>
      </c>
      <c r="P83" s="94"/>
      <c r="Q83" s="93"/>
      <c r="R83" s="93"/>
      <c r="S83" s="93"/>
      <c r="T83" s="93"/>
      <c r="U83" s="93"/>
      <c r="V83" s="160" t="s">
        <v>796</v>
      </c>
      <c r="W83" s="160" t="s">
        <v>265</v>
      </c>
      <c r="X83" s="161" t="s">
        <v>118</v>
      </c>
      <c r="Y83" s="166">
        <v>60002</v>
      </c>
      <c r="Z83" s="160">
        <v>959</v>
      </c>
      <c r="AA83" s="160">
        <v>4134</v>
      </c>
      <c r="AB83" s="93" t="str">
        <f t="shared" ca="1" si="2"/>
        <v>08876245878068003000</v>
      </c>
      <c r="AC83" s="132"/>
      <c r="AD83" s="93"/>
      <c r="AE83" s="93"/>
      <c r="AF83" s="93"/>
      <c r="AG83" s="93"/>
      <c r="AH83" s="105"/>
    </row>
    <row r="84" spans="1:34" s="41" customFormat="1" x14ac:dyDescent="0.3">
      <c r="A84" s="94" t="str">
        <f t="shared" si="3"/>
        <v>Energy_Plus</v>
      </c>
      <c r="B84" s="94" t="str">
        <f>Data!A49</f>
        <v>Energy_Plus</v>
      </c>
      <c r="C84" s="94" t="str">
        <f>Data!B49</f>
        <v>Electric</v>
      </c>
      <c r="D84" s="94"/>
      <c r="E84" s="98" t="s">
        <v>614</v>
      </c>
      <c r="F84" s="94" t="str">
        <f t="shared" si="4"/>
        <v>Central Hudson</v>
      </c>
      <c r="G84" s="94" t="s">
        <v>33</v>
      </c>
      <c r="H84" s="94" t="s">
        <v>25</v>
      </c>
      <c r="I84" s="94" t="s">
        <v>508</v>
      </c>
      <c r="J84" s="94"/>
      <c r="K84" s="94" t="s">
        <v>510</v>
      </c>
      <c r="L84" s="94" t="s">
        <v>434</v>
      </c>
      <c r="M84" s="94" t="s">
        <v>190</v>
      </c>
      <c r="N84" s="94" t="s">
        <v>795</v>
      </c>
      <c r="O84" s="94" t="s">
        <v>424</v>
      </c>
      <c r="P84" s="94"/>
      <c r="Q84" s="93"/>
      <c r="R84" s="93"/>
      <c r="S84" s="93"/>
      <c r="T84" s="93"/>
      <c r="U84" s="93"/>
      <c r="V84" s="160" t="s">
        <v>797</v>
      </c>
      <c r="W84" s="160" t="s">
        <v>265</v>
      </c>
      <c r="X84" s="161" t="s">
        <v>118</v>
      </c>
      <c r="Y84" s="166">
        <v>60002</v>
      </c>
      <c r="Z84" s="160">
        <v>959</v>
      </c>
      <c r="AA84" s="160">
        <v>4134</v>
      </c>
      <c r="AB84" s="93" t="str">
        <f t="shared" ref="AB84:AB103" ca="1" si="5">IF(H84="NYSEG",CONCATENATE("N01",RANDBETWEEN(100000000000,999999999999)), (IF(H84="RG&amp;E",CONCATENATE("R01",RANDBETWEEN(100000000000,999999999999)),(IF(OR(G84="New York", G84="Pennsylvania"), CONCATENATE("08",RANDBETWEEN(111111111111100000,999999999999900000)),CONCATENATE("08",RANDBETWEEN(111111111111110000,999999999999990000)))))))</f>
        <v>08560735308096237000</v>
      </c>
      <c r="AC84" s="132"/>
      <c r="AD84" s="93"/>
      <c r="AE84" s="93"/>
      <c r="AF84" s="93"/>
      <c r="AG84" s="93"/>
      <c r="AH84" s="105"/>
    </row>
    <row r="85" spans="1:34" s="41" customFormat="1" x14ac:dyDescent="0.3">
      <c r="A85" s="94" t="str">
        <f t="shared" si="3"/>
        <v>Energy_Plus</v>
      </c>
      <c r="B85" s="94" t="str">
        <f>Data!A50</f>
        <v>Energy_Plus</v>
      </c>
      <c r="C85" s="94" t="str">
        <f>Data!B50</f>
        <v>Electric</v>
      </c>
      <c r="D85" s="94"/>
      <c r="E85" s="98" t="s">
        <v>615</v>
      </c>
      <c r="F85" s="94" t="str">
        <f t="shared" si="4"/>
        <v>NYSEG</v>
      </c>
      <c r="G85" s="94" t="s">
        <v>33</v>
      </c>
      <c r="H85" s="94" t="s">
        <v>28</v>
      </c>
      <c r="I85" s="94" t="s">
        <v>508</v>
      </c>
      <c r="J85" s="94"/>
      <c r="K85" s="94" t="s">
        <v>510</v>
      </c>
      <c r="L85" s="94" t="s">
        <v>434</v>
      </c>
      <c r="M85" s="94" t="s">
        <v>190</v>
      </c>
      <c r="N85" s="94" t="s">
        <v>668</v>
      </c>
      <c r="O85" s="94" t="s">
        <v>424</v>
      </c>
      <c r="P85" s="94"/>
      <c r="Q85" s="93"/>
      <c r="R85" s="93"/>
      <c r="S85" s="93"/>
      <c r="T85" s="93"/>
      <c r="U85" s="93"/>
      <c r="V85" s="160" t="s">
        <v>798</v>
      </c>
      <c r="W85" s="160" t="s">
        <v>265</v>
      </c>
      <c r="X85" s="161" t="s">
        <v>118</v>
      </c>
      <c r="Y85" s="166">
        <v>60002</v>
      </c>
      <c r="Z85" s="160">
        <v>959</v>
      </c>
      <c r="AA85" s="160">
        <v>4134</v>
      </c>
      <c r="AB85" s="93" t="str">
        <f t="shared" ca="1" si="5"/>
        <v>N01633746771308</v>
      </c>
      <c r="AC85" s="132"/>
      <c r="AD85" s="93"/>
      <c r="AE85" s="93"/>
      <c r="AF85" s="93"/>
      <c r="AG85" s="93"/>
      <c r="AH85" s="105"/>
    </row>
    <row r="86" spans="1:34" s="41" customFormat="1" x14ac:dyDescent="0.3">
      <c r="A86" s="94" t="str">
        <f t="shared" si="3"/>
        <v>Energy_Plus</v>
      </c>
      <c r="B86" s="94" t="str">
        <f>Data!A51</f>
        <v>Energy_Plus</v>
      </c>
      <c r="C86" s="94" t="str">
        <f>Data!B51</f>
        <v>Electric</v>
      </c>
      <c r="D86" s="94"/>
      <c r="E86" s="98" t="s">
        <v>616</v>
      </c>
      <c r="F86" s="94" t="str">
        <f t="shared" si="4"/>
        <v>RG&amp;E</v>
      </c>
      <c r="G86" s="94" t="s">
        <v>33</v>
      </c>
      <c r="H86" s="94" t="s">
        <v>30</v>
      </c>
      <c r="I86" s="94" t="s">
        <v>508</v>
      </c>
      <c r="J86" s="94"/>
      <c r="K86" s="94" t="s">
        <v>510</v>
      </c>
      <c r="L86" s="94" t="s">
        <v>434</v>
      </c>
      <c r="M86" s="94" t="s">
        <v>190</v>
      </c>
      <c r="N86" s="94" t="s">
        <v>670</v>
      </c>
      <c r="O86" s="94" t="s">
        <v>424</v>
      </c>
      <c r="P86" s="94"/>
      <c r="Q86" s="93"/>
      <c r="R86" s="93"/>
      <c r="S86" s="93"/>
      <c r="T86" s="93"/>
      <c r="U86" s="93"/>
      <c r="V86" s="160" t="s">
        <v>799</v>
      </c>
      <c r="W86" s="160" t="s">
        <v>265</v>
      </c>
      <c r="X86" s="161" t="s">
        <v>118</v>
      </c>
      <c r="Y86" s="166">
        <v>60002</v>
      </c>
      <c r="Z86" s="160">
        <v>959</v>
      </c>
      <c r="AA86" s="160">
        <v>4134</v>
      </c>
      <c r="AB86" s="93" t="str">
        <f t="shared" ca="1" si="5"/>
        <v>R01527793213649</v>
      </c>
      <c r="AC86" s="132"/>
      <c r="AD86" s="93"/>
      <c r="AE86" s="93"/>
      <c r="AF86" s="93"/>
      <c r="AG86" s="93"/>
      <c r="AH86" s="105"/>
    </row>
    <row r="87" spans="1:34" s="41" customFormat="1" x14ac:dyDescent="0.3">
      <c r="A87" s="94" t="str">
        <f t="shared" si="3"/>
        <v>Energy_Plus</v>
      </c>
      <c r="B87" s="94" t="str">
        <f>Data!A52</f>
        <v>Energy_Plus</v>
      </c>
      <c r="C87" s="94" t="str">
        <f>Data!B52</f>
        <v>Electric</v>
      </c>
      <c r="D87" s="94"/>
      <c r="E87" s="98" t="s">
        <v>617</v>
      </c>
      <c r="F87" s="94" t="str">
        <f t="shared" si="4"/>
        <v>Orange &amp; Rockland</v>
      </c>
      <c r="G87" s="94" t="s">
        <v>33</v>
      </c>
      <c r="H87" s="94" t="s">
        <v>29</v>
      </c>
      <c r="I87" s="94" t="s">
        <v>508</v>
      </c>
      <c r="J87" s="94"/>
      <c r="K87" s="94" t="s">
        <v>510</v>
      </c>
      <c r="L87" s="94" t="s">
        <v>434</v>
      </c>
      <c r="M87" s="94" t="s">
        <v>190</v>
      </c>
      <c r="N87" s="94" t="s">
        <v>795</v>
      </c>
      <c r="O87" s="94" t="s">
        <v>424</v>
      </c>
      <c r="P87" s="94"/>
      <c r="Q87" s="93"/>
      <c r="R87" s="93"/>
      <c r="S87" s="93"/>
      <c r="T87" s="93"/>
      <c r="U87" s="93"/>
      <c r="V87" s="160" t="s">
        <v>800</v>
      </c>
      <c r="W87" s="160" t="s">
        <v>265</v>
      </c>
      <c r="X87" s="161" t="s">
        <v>118</v>
      </c>
      <c r="Y87" s="166">
        <v>60002</v>
      </c>
      <c r="Z87" s="160">
        <v>959</v>
      </c>
      <c r="AA87" s="160">
        <v>4134</v>
      </c>
      <c r="AB87" s="93" t="str">
        <f t="shared" ca="1" si="5"/>
        <v>08264565906335980000</v>
      </c>
      <c r="AC87" s="132"/>
      <c r="AD87" s="93"/>
      <c r="AE87" s="93"/>
      <c r="AF87" s="93"/>
      <c r="AG87" s="93"/>
      <c r="AH87" s="105"/>
    </row>
    <row r="88" spans="1:34" s="127" customFormat="1" x14ac:dyDescent="0.3">
      <c r="A88" s="129" t="str">
        <f t="shared" si="3"/>
        <v>Energy_Plus</v>
      </c>
      <c r="B88" s="129" t="str">
        <f>Data!A53</f>
        <v>Energy_Plus</v>
      </c>
      <c r="C88" s="129" t="str">
        <f>Data!B53</f>
        <v>Electric</v>
      </c>
      <c r="D88" s="129"/>
      <c r="E88" s="98" t="s">
        <v>618</v>
      </c>
      <c r="F88" s="129" t="str">
        <f t="shared" si="4"/>
        <v>Eversource Energy (CL&amp;P)</v>
      </c>
      <c r="G88" s="129" t="s">
        <v>620</v>
      </c>
      <c r="H88" s="129" t="s">
        <v>621</v>
      </c>
      <c r="I88" s="129" t="s">
        <v>508</v>
      </c>
      <c r="J88" s="136"/>
      <c r="K88" s="129" t="s">
        <v>510</v>
      </c>
      <c r="L88" s="128"/>
      <c r="M88" s="129"/>
      <c r="N88" s="128"/>
      <c r="O88" s="128"/>
      <c r="P88" s="128"/>
      <c r="Q88" s="129"/>
      <c r="R88" s="129"/>
      <c r="S88" s="129"/>
      <c r="T88" s="129"/>
      <c r="U88" s="129"/>
      <c r="V88" s="160" t="s">
        <v>802</v>
      </c>
      <c r="W88" s="160" t="s">
        <v>265</v>
      </c>
      <c r="X88" s="161" t="s">
        <v>803</v>
      </c>
      <c r="Y88" s="166">
        <v>60002</v>
      </c>
      <c r="Z88" s="160">
        <v>959</v>
      </c>
      <c r="AA88" s="160">
        <v>4134</v>
      </c>
      <c r="AB88" s="126" t="str">
        <f t="shared" ca="1" si="5"/>
        <v>08571793296760293000</v>
      </c>
      <c r="AH88" s="123"/>
    </row>
    <row r="89" spans="1:34" s="127" customFormat="1" x14ac:dyDescent="0.3">
      <c r="A89" s="129" t="str">
        <f t="shared" si="3"/>
        <v>Energy_Plus</v>
      </c>
      <c r="B89" s="129" t="str">
        <f>Data!A54</f>
        <v>Energy_Plus</v>
      </c>
      <c r="C89" s="129" t="str">
        <f>Data!B54</f>
        <v>Electric</v>
      </c>
      <c r="D89" s="129"/>
      <c r="E89" s="98" t="s">
        <v>619</v>
      </c>
      <c r="F89" s="129" t="str">
        <f t="shared" si="4"/>
        <v>The United Illuminating Company (UI)</v>
      </c>
      <c r="G89" s="129" t="s">
        <v>620</v>
      </c>
      <c r="H89" s="129" t="s">
        <v>622</v>
      </c>
      <c r="I89" s="129" t="s">
        <v>508</v>
      </c>
      <c r="J89" s="136"/>
      <c r="K89" s="129" t="s">
        <v>510</v>
      </c>
      <c r="L89" s="128"/>
      <c r="M89" s="129"/>
      <c r="N89" s="128"/>
      <c r="O89" s="128"/>
      <c r="P89" s="128"/>
      <c r="Q89" s="129"/>
      <c r="R89" s="129"/>
      <c r="S89" s="129"/>
      <c r="T89" s="129"/>
      <c r="U89" s="129"/>
      <c r="V89" s="160" t="s">
        <v>804</v>
      </c>
      <c r="W89" s="160" t="s">
        <v>265</v>
      </c>
      <c r="X89" s="161" t="s">
        <v>805</v>
      </c>
      <c r="Y89" s="166">
        <v>60002</v>
      </c>
      <c r="Z89" s="160">
        <v>959</v>
      </c>
      <c r="AA89" s="160">
        <v>4134</v>
      </c>
      <c r="AB89" s="126" t="str">
        <f t="shared" ca="1" si="5"/>
        <v>08503524433999393000</v>
      </c>
      <c r="AH89" s="123"/>
    </row>
    <row r="90" spans="1:34" s="41" customFormat="1" x14ac:dyDescent="0.3">
      <c r="A90" s="93" t="str">
        <f t="shared" si="3"/>
        <v>Energy_Plus</v>
      </c>
      <c r="B90" s="93" t="str">
        <f>Data!A55</f>
        <v>Energy_Plus</v>
      </c>
      <c r="C90" s="93" t="str">
        <f>Data!B55</f>
        <v>Electric</v>
      </c>
      <c r="D90" s="93"/>
      <c r="E90" s="98" t="s">
        <v>669</v>
      </c>
      <c r="F90" s="93" t="str">
        <f t="shared" si="4"/>
        <v>Duquesne Light Company</v>
      </c>
      <c r="G90" s="93" t="s">
        <v>60</v>
      </c>
      <c r="H90" s="93" t="s">
        <v>55</v>
      </c>
      <c r="I90" s="93" t="s">
        <v>508</v>
      </c>
      <c r="J90" s="105"/>
      <c r="K90" s="93" t="s">
        <v>510</v>
      </c>
      <c r="L90" s="98" t="s">
        <v>635</v>
      </c>
      <c r="M90" s="93" t="s">
        <v>1043</v>
      </c>
      <c r="N90" s="98" t="s">
        <v>182</v>
      </c>
      <c r="O90" s="98" t="s">
        <v>646</v>
      </c>
      <c r="Q90" s="93"/>
      <c r="R90" s="93"/>
      <c r="S90" s="93"/>
      <c r="T90" s="93"/>
      <c r="U90" s="93"/>
      <c r="V90" s="160" t="s">
        <v>806</v>
      </c>
      <c r="W90" s="160" t="s">
        <v>265</v>
      </c>
      <c r="X90" s="161" t="s">
        <v>807</v>
      </c>
      <c r="Y90" s="166">
        <v>60002</v>
      </c>
      <c r="Z90" s="160">
        <v>959</v>
      </c>
      <c r="AA90" s="160">
        <v>4134</v>
      </c>
      <c r="AB90" s="93" t="str">
        <f ca="1">IF(H90="NYSEG",CONCATENATE("N01",RANDBETWEEN(100000000000,999999999999)), (IF(H90="RG&amp;E",CONCATENATE("R01",RANDBETWEEN(100000000000,999999999999)),(IF(OR(G90="New York", G90="Pennsylvania"), CONCATENATE("08",RANDBETWEEN(111111111111100000,999999999999900000)),CONCATENATE("08",RANDBETWEEN(111111111111110000,999999999999990000)))))))</f>
        <v>08529135155214259000</v>
      </c>
      <c r="AH90" s="117"/>
    </row>
    <row r="91" spans="1:34" s="41" customFormat="1" x14ac:dyDescent="0.3">
      <c r="A91" s="93" t="str">
        <f t="shared" si="3"/>
        <v>Energy_Plus</v>
      </c>
      <c r="B91" s="93" t="str">
        <f>Data!A56</f>
        <v>Energy_Plus</v>
      </c>
      <c r="C91" s="93" t="str">
        <f>Data!B56</f>
        <v>Electric</v>
      </c>
      <c r="D91" s="93"/>
      <c r="E91" s="98" t="s">
        <v>671</v>
      </c>
      <c r="F91" s="93" t="str">
        <f t="shared" si="4"/>
        <v>Met-Ed</v>
      </c>
      <c r="G91" s="93" t="s">
        <v>60</v>
      </c>
      <c r="H91" s="93" t="s">
        <v>56</v>
      </c>
      <c r="I91" s="93" t="s">
        <v>508</v>
      </c>
      <c r="J91" s="105"/>
      <c r="K91" s="93" t="s">
        <v>510</v>
      </c>
      <c r="L91" s="98" t="s">
        <v>638</v>
      </c>
      <c r="M91" s="98" t="s">
        <v>1044</v>
      </c>
      <c r="N91" s="98" t="s">
        <v>182</v>
      </c>
      <c r="O91" s="98" t="s">
        <v>646</v>
      </c>
      <c r="P91" s="98"/>
      <c r="Q91" s="93"/>
      <c r="R91" s="93"/>
      <c r="S91" s="93"/>
      <c r="T91" s="93"/>
      <c r="U91" s="93"/>
      <c r="V91" s="160" t="s">
        <v>808</v>
      </c>
      <c r="W91" s="160" t="s">
        <v>265</v>
      </c>
      <c r="X91" s="161" t="s">
        <v>809</v>
      </c>
      <c r="Y91" s="166">
        <v>60002</v>
      </c>
      <c r="Z91" s="160">
        <v>959</v>
      </c>
      <c r="AA91" s="160">
        <v>4134</v>
      </c>
      <c r="AB91" s="93" t="str">
        <f t="shared" ca="1" si="5"/>
        <v>08716192266133880000</v>
      </c>
      <c r="AH91" s="117"/>
    </row>
    <row r="92" spans="1:34" s="41" customFormat="1" x14ac:dyDescent="0.3">
      <c r="A92" s="93" t="str">
        <f t="shared" si="3"/>
        <v>Energy_Plus</v>
      </c>
      <c r="B92" s="93" t="str">
        <f>Data!A57</f>
        <v>Energy_Plus</v>
      </c>
      <c r="C92" s="93" t="str">
        <f>Data!B57</f>
        <v>Electric</v>
      </c>
      <c r="D92" s="93"/>
      <c r="E92" s="98" t="s">
        <v>672</v>
      </c>
      <c r="F92" s="93" t="str">
        <f t="shared" si="4"/>
        <v>PECO</v>
      </c>
      <c r="G92" s="93" t="s">
        <v>60</v>
      </c>
      <c r="H92" s="93" t="s">
        <v>57</v>
      </c>
      <c r="I92" s="93" t="s">
        <v>508</v>
      </c>
      <c r="J92" s="105"/>
      <c r="K92" s="93" t="s">
        <v>510</v>
      </c>
      <c r="L92" s="98" t="s">
        <v>434</v>
      </c>
      <c r="M92" s="93" t="s">
        <v>183</v>
      </c>
      <c r="N92" s="98" t="s">
        <v>182</v>
      </c>
      <c r="O92" s="98" t="s">
        <v>653</v>
      </c>
      <c r="P92" s="98" t="s">
        <v>1097</v>
      </c>
      <c r="Q92" s="93"/>
      <c r="R92" s="93"/>
      <c r="S92" s="93"/>
      <c r="T92" s="93"/>
      <c r="U92" s="93"/>
      <c r="V92" s="160" t="s">
        <v>810</v>
      </c>
      <c r="W92" s="160" t="s">
        <v>265</v>
      </c>
      <c r="X92" s="161" t="s">
        <v>811</v>
      </c>
      <c r="Y92" s="166">
        <v>60002</v>
      </c>
      <c r="Z92" s="160">
        <v>959</v>
      </c>
      <c r="AA92" s="160">
        <v>4134</v>
      </c>
      <c r="AB92" s="93" t="str">
        <f t="shared" ca="1" si="5"/>
        <v>08501255734089320000</v>
      </c>
      <c r="AH92" s="117"/>
    </row>
    <row r="93" spans="1:34" s="41" customFormat="1" x14ac:dyDescent="0.3">
      <c r="A93" s="93" t="str">
        <f t="shared" si="3"/>
        <v>Energy_Plus</v>
      </c>
      <c r="B93" s="93" t="str">
        <f>Data!A58</f>
        <v>Energy_Plus</v>
      </c>
      <c r="C93" s="93" t="str">
        <f>Data!B58</f>
        <v>Electric</v>
      </c>
      <c r="D93" s="93"/>
      <c r="E93" s="98" t="s">
        <v>673</v>
      </c>
      <c r="F93" s="93" t="str">
        <f t="shared" si="4"/>
        <v>Penelec</v>
      </c>
      <c r="G93" s="93" t="s">
        <v>60</v>
      </c>
      <c r="H93" s="93" t="s">
        <v>58</v>
      </c>
      <c r="I93" s="93" t="s">
        <v>508</v>
      </c>
      <c r="J93" s="105"/>
      <c r="K93" s="93" t="s">
        <v>510</v>
      </c>
      <c r="L93" s="98" t="s">
        <v>528</v>
      </c>
      <c r="M93" s="93" t="s">
        <v>1045</v>
      </c>
      <c r="N93" s="98" t="s">
        <v>659</v>
      </c>
      <c r="O93" s="98" t="s">
        <v>181</v>
      </c>
      <c r="P93" s="98" t="s">
        <v>1097</v>
      </c>
      <c r="Q93" s="93"/>
      <c r="R93" s="93"/>
      <c r="S93" s="93"/>
      <c r="T93" s="93"/>
      <c r="U93" s="93"/>
      <c r="V93" s="160" t="s">
        <v>812</v>
      </c>
      <c r="W93" s="160" t="s">
        <v>265</v>
      </c>
      <c r="X93" s="161" t="s">
        <v>813</v>
      </c>
      <c r="Y93" s="166">
        <v>60002</v>
      </c>
      <c r="Z93" s="160">
        <v>959</v>
      </c>
      <c r="AA93" s="160">
        <v>4134</v>
      </c>
      <c r="AB93" s="93" t="str">
        <f t="shared" ca="1" si="5"/>
        <v>08138160062022571000</v>
      </c>
      <c r="AH93" s="117"/>
    </row>
    <row r="94" spans="1:34" s="41" customFormat="1" x14ac:dyDescent="0.3">
      <c r="A94" s="93" t="str">
        <f t="shared" si="3"/>
        <v>Energy_Plus</v>
      </c>
      <c r="B94" s="93" t="str">
        <f>Data!A59</f>
        <v>Energy_Plus</v>
      </c>
      <c r="C94" s="93" t="str">
        <f>Data!B59</f>
        <v>Electric</v>
      </c>
      <c r="D94" s="93"/>
      <c r="E94" s="98" t="s">
        <v>674</v>
      </c>
      <c r="F94" s="93" t="str">
        <f t="shared" si="4"/>
        <v>PPL Electric Utilities</v>
      </c>
      <c r="G94" s="93" t="s">
        <v>60</v>
      </c>
      <c r="H94" s="93" t="s">
        <v>59</v>
      </c>
      <c r="I94" s="93" t="s">
        <v>508</v>
      </c>
      <c r="J94" s="105"/>
      <c r="K94" s="93" t="s">
        <v>510</v>
      </c>
      <c r="L94" s="98" t="s">
        <v>635</v>
      </c>
      <c r="M94" s="93" t="s">
        <v>801</v>
      </c>
      <c r="N94" s="98" t="s">
        <v>182</v>
      </c>
      <c r="O94" s="98" t="s">
        <v>646</v>
      </c>
      <c r="P94" s="98"/>
      <c r="Q94" s="93"/>
      <c r="R94" s="93"/>
      <c r="S94" s="93"/>
      <c r="T94" s="93"/>
      <c r="U94" s="93"/>
      <c r="V94" s="160" t="s">
        <v>814</v>
      </c>
      <c r="W94" s="160" t="s">
        <v>265</v>
      </c>
      <c r="X94" s="161" t="s">
        <v>815</v>
      </c>
      <c r="Y94" s="166">
        <v>60002</v>
      </c>
      <c r="Z94" s="160">
        <v>959</v>
      </c>
      <c r="AA94" s="160">
        <v>4134</v>
      </c>
      <c r="AB94" s="93" t="str">
        <f t="shared" ca="1" si="5"/>
        <v>08344161389733886000</v>
      </c>
      <c r="AH94" s="117"/>
    </row>
    <row r="95" spans="1:34" s="41" customFormat="1" x14ac:dyDescent="0.3">
      <c r="A95" s="93" t="str">
        <f t="shared" si="3"/>
        <v>Energy_Plus</v>
      </c>
      <c r="B95" s="93" t="str">
        <f>Data!A60</f>
        <v>Energy_Plus</v>
      </c>
      <c r="C95" s="93" t="str">
        <f>Data!B60</f>
        <v>Electric</v>
      </c>
      <c r="D95" s="93"/>
      <c r="E95" s="98" t="s">
        <v>675</v>
      </c>
      <c r="F95" s="93" t="str">
        <f t="shared" si="4"/>
        <v>West Penn Power</v>
      </c>
      <c r="G95" s="93" t="s">
        <v>60</v>
      </c>
      <c r="H95" s="93" t="s">
        <v>89</v>
      </c>
      <c r="I95" s="93" t="s">
        <v>508</v>
      </c>
      <c r="J95" s="105"/>
      <c r="K95" s="93" t="s">
        <v>510</v>
      </c>
      <c r="L95" s="98" t="s">
        <v>544</v>
      </c>
      <c r="M95" s="93" t="s">
        <v>545</v>
      </c>
      <c r="N95" s="98" t="s">
        <v>530</v>
      </c>
      <c r="O95" s="98" t="s">
        <v>546</v>
      </c>
      <c r="P95" s="98"/>
      <c r="Q95" s="93"/>
      <c r="R95" s="93"/>
      <c r="S95" s="93"/>
      <c r="T95" s="93"/>
      <c r="U95" s="93"/>
      <c r="V95" s="160" t="s">
        <v>816</v>
      </c>
      <c r="W95" s="160" t="s">
        <v>265</v>
      </c>
      <c r="X95" s="161" t="s">
        <v>817</v>
      </c>
      <c r="Y95" s="166">
        <v>60002</v>
      </c>
      <c r="Z95" s="160">
        <v>959</v>
      </c>
      <c r="AA95" s="160">
        <v>4134</v>
      </c>
      <c r="AB95" s="93" t="str">
        <f t="shared" ca="1" si="5"/>
        <v>08560584227760489000</v>
      </c>
      <c r="AH95" s="117"/>
    </row>
    <row r="96" spans="1:34" s="41" customFormat="1" x14ac:dyDescent="0.3">
      <c r="A96" s="93" t="str">
        <f t="shared" si="3"/>
        <v>Energy_Plus</v>
      </c>
      <c r="B96" s="93" t="str">
        <f>Data!A61</f>
        <v>Energy_Plus</v>
      </c>
      <c r="C96" s="93" t="s">
        <v>522</v>
      </c>
      <c r="D96" s="93"/>
      <c r="E96" s="98" t="s">
        <v>676</v>
      </c>
      <c r="F96" s="93" t="str">
        <f t="shared" si="4"/>
        <v>BGE</v>
      </c>
      <c r="G96" s="93" t="s">
        <v>53</v>
      </c>
      <c r="H96" s="93" t="s">
        <v>50</v>
      </c>
      <c r="I96" s="93" t="s">
        <v>508</v>
      </c>
      <c r="J96" s="93" t="s">
        <v>527</v>
      </c>
      <c r="K96" s="93" t="s">
        <v>510</v>
      </c>
      <c r="L96" s="98" t="s">
        <v>532</v>
      </c>
      <c r="M96" s="93" t="s">
        <v>1046</v>
      </c>
      <c r="N96" s="98" t="s">
        <v>182</v>
      </c>
      <c r="O96" s="153" t="s">
        <v>502</v>
      </c>
      <c r="P96" s="153"/>
      <c r="Q96" s="93"/>
      <c r="R96" s="93"/>
      <c r="S96" s="93"/>
      <c r="T96" s="93"/>
      <c r="U96" s="93"/>
      <c r="V96" s="160" t="s">
        <v>818</v>
      </c>
      <c r="W96" s="160" t="s">
        <v>265</v>
      </c>
      <c r="X96" s="161" t="s">
        <v>819</v>
      </c>
      <c r="Y96" s="166">
        <v>60002</v>
      </c>
      <c r="Z96" s="160">
        <v>959</v>
      </c>
      <c r="AA96" s="160">
        <v>4134</v>
      </c>
      <c r="AB96" s="93" t="str">
        <f t="shared" ca="1" si="5"/>
        <v>08438769581174857000</v>
      </c>
      <c r="AH96" s="117"/>
    </row>
    <row r="97" spans="1:34" s="41" customFormat="1" x14ac:dyDescent="0.3">
      <c r="A97" s="93" t="str">
        <f t="shared" si="3"/>
        <v>Energy_Plus</v>
      </c>
      <c r="B97" s="93" t="str">
        <f>Data!A62</f>
        <v>Energy_Plus</v>
      </c>
      <c r="C97" s="93" t="s">
        <v>522</v>
      </c>
      <c r="D97" s="93"/>
      <c r="E97" s="98" t="s">
        <v>677</v>
      </c>
      <c r="F97" s="93" t="str">
        <f t="shared" si="4"/>
        <v>Washington Gas</v>
      </c>
      <c r="G97" s="93" t="s">
        <v>53</v>
      </c>
      <c r="H97" s="93" t="s">
        <v>202</v>
      </c>
      <c r="I97" s="93" t="s">
        <v>508</v>
      </c>
      <c r="J97" s="93" t="s">
        <v>526</v>
      </c>
      <c r="K97" s="93" t="s">
        <v>510</v>
      </c>
      <c r="L97" s="25" t="s">
        <v>534</v>
      </c>
      <c r="M97" s="68" t="s">
        <v>1047</v>
      </c>
      <c r="N97" s="65" t="s">
        <v>538</v>
      </c>
      <c r="O97" s="98" t="s">
        <v>425</v>
      </c>
      <c r="P97" s="98"/>
      <c r="Q97" s="93"/>
      <c r="R97" s="93"/>
      <c r="S97" s="93"/>
      <c r="T97" s="93"/>
      <c r="U97" s="93"/>
      <c r="V97" s="160" t="s">
        <v>820</v>
      </c>
      <c r="W97" s="160" t="s">
        <v>265</v>
      </c>
      <c r="X97" s="161" t="s">
        <v>821</v>
      </c>
      <c r="Y97" s="166">
        <v>60002</v>
      </c>
      <c r="Z97" s="160">
        <v>959</v>
      </c>
      <c r="AA97" s="160">
        <v>4134</v>
      </c>
      <c r="AB97" s="93" t="str">
        <f t="shared" ca="1" si="5"/>
        <v>08203188126289012000</v>
      </c>
      <c r="AH97" s="117"/>
    </row>
    <row r="98" spans="1:34" s="41" customFormat="1" x14ac:dyDescent="0.3">
      <c r="A98" s="93" t="str">
        <f t="shared" si="3"/>
        <v>Energy_Plus</v>
      </c>
      <c r="B98" s="93" t="str">
        <f>Data!A63</f>
        <v>Energy_Plus</v>
      </c>
      <c r="C98" s="93" t="s">
        <v>522</v>
      </c>
      <c r="D98" s="93"/>
      <c r="E98" s="98" t="s">
        <v>678</v>
      </c>
      <c r="F98" s="93" t="str">
        <f t="shared" si="4"/>
        <v>New Jersey Natural Gas</v>
      </c>
      <c r="G98" s="93" t="s">
        <v>8</v>
      </c>
      <c r="H98" s="93" t="s">
        <v>24</v>
      </c>
      <c r="I98" s="93" t="s">
        <v>508</v>
      </c>
      <c r="J98" s="93" t="s">
        <v>527</v>
      </c>
      <c r="K98" s="93" t="s">
        <v>510</v>
      </c>
      <c r="L98" s="98" t="s">
        <v>640</v>
      </c>
      <c r="M98" s="93" t="s">
        <v>1048</v>
      </c>
      <c r="N98" s="98" t="s">
        <v>182</v>
      </c>
      <c r="O98" s="98" t="s">
        <v>502</v>
      </c>
      <c r="P98" s="98"/>
      <c r="Q98" s="93"/>
      <c r="R98" s="93"/>
      <c r="S98" s="93"/>
      <c r="T98" s="93"/>
      <c r="U98" s="93"/>
      <c r="V98" s="160" t="s">
        <v>822</v>
      </c>
      <c r="W98" s="160" t="s">
        <v>265</v>
      </c>
      <c r="X98" s="161" t="s">
        <v>823</v>
      </c>
      <c r="Y98" s="166">
        <v>60002</v>
      </c>
      <c r="Z98" s="160">
        <v>959</v>
      </c>
      <c r="AA98" s="160">
        <v>4134</v>
      </c>
      <c r="AB98" s="93" t="str">
        <f t="shared" ca="1" si="5"/>
        <v>08493578263708622000</v>
      </c>
      <c r="AH98" s="117"/>
    </row>
    <row r="99" spans="1:34" s="41" customFormat="1" x14ac:dyDescent="0.3">
      <c r="A99" s="93" t="str">
        <f t="shared" si="3"/>
        <v>Energy_Plus</v>
      </c>
      <c r="B99" s="93" t="str">
        <f>Data!A64</f>
        <v>Energy_Plus</v>
      </c>
      <c r="C99" s="93" t="s">
        <v>522</v>
      </c>
      <c r="D99" s="93"/>
      <c r="E99" s="98" t="s">
        <v>679</v>
      </c>
      <c r="F99" s="93" t="str">
        <f t="shared" si="4"/>
        <v>PSE&amp;G Gas</v>
      </c>
      <c r="G99" s="93" t="s">
        <v>8</v>
      </c>
      <c r="H99" s="93" t="s">
        <v>422</v>
      </c>
      <c r="I99" s="93" t="s">
        <v>508</v>
      </c>
      <c r="J99" s="93" t="s">
        <v>526</v>
      </c>
      <c r="K99" s="93" t="s">
        <v>510</v>
      </c>
      <c r="L99" s="98" t="s">
        <v>635</v>
      </c>
      <c r="M99" s="93" t="s">
        <v>1049</v>
      </c>
      <c r="N99" s="98" t="s">
        <v>530</v>
      </c>
      <c r="O99" s="98" t="s">
        <v>1050</v>
      </c>
      <c r="P99" s="98"/>
      <c r="Q99" s="93"/>
      <c r="R99" s="93"/>
      <c r="S99" s="93"/>
      <c r="T99" s="93"/>
      <c r="U99" s="93"/>
      <c r="V99" s="160" t="s">
        <v>824</v>
      </c>
      <c r="W99" s="160" t="s">
        <v>265</v>
      </c>
      <c r="X99" s="161" t="s">
        <v>825</v>
      </c>
      <c r="Y99" s="166">
        <v>60002</v>
      </c>
      <c r="Z99" s="160">
        <v>959</v>
      </c>
      <c r="AA99" s="160">
        <v>4134</v>
      </c>
      <c r="AB99" s="93" t="str">
        <f t="shared" ca="1" si="5"/>
        <v>08545975982340817000</v>
      </c>
      <c r="AH99" s="117"/>
    </row>
    <row r="100" spans="1:34" s="41" customFormat="1" x14ac:dyDescent="0.3">
      <c r="A100" s="93" t="str">
        <f t="shared" si="3"/>
        <v>Energy_Plus</v>
      </c>
      <c r="B100" s="93" t="str">
        <f>Data!A65</f>
        <v>Energy_Plus</v>
      </c>
      <c r="C100" s="93" t="s">
        <v>522</v>
      </c>
      <c r="D100" s="93"/>
      <c r="E100" s="98" t="s">
        <v>680</v>
      </c>
      <c r="F100" s="93" t="str">
        <f t="shared" si="4"/>
        <v>Consolidated Edison</v>
      </c>
      <c r="G100" s="93" t="s">
        <v>33</v>
      </c>
      <c r="H100" s="93" t="s">
        <v>26</v>
      </c>
      <c r="I100" s="93" t="s">
        <v>508</v>
      </c>
      <c r="J100" s="93" t="s">
        <v>527</v>
      </c>
      <c r="K100" s="93" t="s">
        <v>510</v>
      </c>
      <c r="L100" s="98" t="s">
        <v>640</v>
      </c>
      <c r="M100" s="93" t="s">
        <v>1051</v>
      </c>
      <c r="N100" s="98" t="s">
        <v>182</v>
      </c>
      <c r="O100" s="98" t="s">
        <v>502</v>
      </c>
      <c r="P100" s="98"/>
      <c r="Q100" s="93"/>
      <c r="R100" s="93"/>
      <c r="S100" s="93"/>
      <c r="T100" s="93"/>
      <c r="U100" s="93"/>
      <c r="V100" s="160" t="s">
        <v>826</v>
      </c>
      <c r="W100" s="160" t="s">
        <v>265</v>
      </c>
      <c r="X100" s="161" t="s">
        <v>827</v>
      </c>
      <c r="Y100" s="166">
        <v>60002</v>
      </c>
      <c r="Z100" s="160">
        <v>959</v>
      </c>
      <c r="AA100" s="160">
        <v>4134</v>
      </c>
      <c r="AB100" s="93" t="str">
        <f t="shared" ca="1" si="5"/>
        <v>08389073263178875000</v>
      </c>
      <c r="AH100" s="117"/>
    </row>
    <row r="101" spans="1:34" s="41" customFormat="1" x14ac:dyDescent="0.3">
      <c r="A101" s="93" t="str">
        <f t="shared" si="3"/>
        <v>Energy_Plus</v>
      </c>
      <c r="B101" s="93" t="str">
        <f>Data!A66</f>
        <v>Energy_Plus</v>
      </c>
      <c r="C101" s="93" t="s">
        <v>522</v>
      </c>
      <c r="D101" s="93"/>
      <c r="E101" s="98" t="s">
        <v>681</v>
      </c>
      <c r="F101" s="93" t="str">
        <f t="shared" si="4"/>
        <v>National Grid (Niagara Mohawk)</v>
      </c>
      <c r="G101" s="93" t="s">
        <v>33</v>
      </c>
      <c r="H101" s="93" t="s">
        <v>38</v>
      </c>
      <c r="I101" s="93" t="s">
        <v>508</v>
      </c>
      <c r="J101" s="93" t="s">
        <v>526</v>
      </c>
      <c r="K101" s="93" t="s">
        <v>510</v>
      </c>
      <c r="L101" s="98" t="s">
        <v>640</v>
      </c>
      <c r="M101" s="153" t="s">
        <v>1052</v>
      </c>
      <c r="N101" s="98" t="s">
        <v>182</v>
      </c>
      <c r="O101" s="98" t="s">
        <v>502</v>
      </c>
      <c r="P101" s="98"/>
      <c r="Q101" s="93"/>
      <c r="R101" s="93"/>
      <c r="S101" s="93"/>
      <c r="T101" s="93"/>
      <c r="U101" s="93"/>
      <c r="V101" s="160" t="s">
        <v>828</v>
      </c>
      <c r="W101" s="160" t="s">
        <v>265</v>
      </c>
      <c r="X101" s="161" t="s">
        <v>829</v>
      </c>
      <c r="Y101" s="166">
        <v>60002</v>
      </c>
      <c r="Z101" s="160">
        <v>959</v>
      </c>
      <c r="AA101" s="160">
        <v>4134</v>
      </c>
      <c r="AB101" s="93" t="str">
        <f t="shared" ca="1" si="5"/>
        <v>08276487507353784000</v>
      </c>
      <c r="AH101" s="117"/>
    </row>
    <row r="102" spans="1:34" s="41" customFormat="1" x14ac:dyDescent="0.3">
      <c r="A102" s="93" t="str">
        <f t="shared" si="3"/>
        <v>Energy_Plus</v>
      </c>
      <c r="B102" s="93" t="str">
        <f>Data!A67</f>
        <v>Energy_Plus</v>
      </c>
      <c r="C102" s="93" t="s">
        <v>522</v>
      </c>
      <c r="D102" s="93"/>
      <c r="E102" s="98" t="s">
        <v>682</v>
      </c>
      <c r="F102" s="93" t="str">
        <f t="shared" si="4"/>
        <v>Orange &amp; Rockland</v>
      </c>
      <c r="G102" s="93" t="s">
        <v>33</v>
      </c>
      <c r="H102" s="93" t="s">
        <v>29</v>
      </c>
      <c r="I102" s="93" t="s">
        <v>508</v>
      </c>
      <c r="J102" s="93" t="s">
        <v>527</v>
      </c>
      <c r="K102" s="93" t="s">
        <v>510</v>
      </c>
      <c r="L102" s="98" t="s">
        <v>640</v>
      </c>
      <c r="M102" s="93" t="s">
        <v>1053</v>
      </c>
      <c r="N102" s="98" t="s">
        <v>182</v>
      </c>
      <c r="O102" s="98" t="s">
        <v>502</v>
      </c>
      <c r="P102" s="98"/>
      <c r="Q102" s="93"/>
      <c r="R102" s="93"/>
      <c r="S102" s="93"/>
      <c r="T102" s="93"/>
      <c r="U102" s="93"/>
      <c r="V102" s="160" t="s">
        <v>830</v>
      </c>
      <c r="W102" s="160" t="s">
        <v>265</v>
      </c>
      <c r="X102" s="161" t="s">
        <v>831</v>
      </c>
      <c r="Y102" s="166">
        <v>60002</v>
      </c>
      <c r="Z102" s="160">
        <v>959</v>
      </c>
      <c r="AA102" s="160">
        <v>4134</v>
      </c>
      <c r="AB102" s="93" t="str">
        <f t="shared" ca="1" si="5"/>
        <v>08702176514398905000</v>
      </c>
      <c r="AH102" s="117"/>
    </row>
    <row r="103" spans="1:34" s="41" customFormat="1" x14ac:dyDescent="0.3">
      <c r="A103" s="93" t="str">
        <f t="shared" si="3"/>
        <v>Energy_Plus</v>
      </c>
      <c r="B103" s="93" t="str">
        <f>Data!A68</f>
        <v>Energy_Plus</v>
      </c>
      <c r="C103" s="93" t="s">
        <v>522</v>
      </c>
      <c r="D103" s="93"/>
      <c r="E103" s="98" t="s">
        <v>683</v>
      </c>
      <c r="F103" s="93" t="str">
        <f t="shared" si="4"/>
        <v>NYSEG</v>
      </c>
      <c r="G103" s="93" t="s">
        <v>33</v>
      </c>
      <c r="H103" s="93" t="s">
        <v>28</v>
      </c>
      <c r="I103" s="93" t="s">
        <v>508</v>
      </c>
      <c r="J103" s="93" t="s">
        <v>526</v>
      </c>
      <c r="K103" s="93" t="s">
        <v>510</v>
      </c>
      <c r="L103" s="98" t="s">
        <v>640</v>
      </c>
      <c r="M103" s="93" t="s">
        <v>1054</v>
      </c>
      <c r="N103" s="98" t="s">
        <v>182</v>
      </c>
      <c r="O103" s="98" t="s">
        <v>502</v>
      </c>
      <c r="P103" s="98"/>
      <c r="Q103" s="93"/>
      <c r="R103" s="93"/>
      <c r="S103" s="93"/>
      <c r="T103" s="93"/>
      <c r="U103" s="93"/>
      <c r="V103" s="160" t="s">
        <v>832</v>
      </c>
      <c r="W103" s="160" t="s">
        <v>265</v>
      </c>
      <c r="X103" s="161" t="s">
        <v>833</v>
      </c>
      <c r="Y103" s="166">
        <v>60002</v>
      </c>
      <c r="Z103" s="160">
        <v>959</v>
      </c>
      <c r="AA103" s="160">
        <v>4134</v>
      </c>
      <c r="AB103" s="93" t="str">
        <f t="shared" ca="1" si="5"/>
        <v>N01412653716079</v>
      </c>
      <c r="AH103" s="117"/>
    </row>
    <row r="104" spans="1:34" s="41" customFormat="1" x14ac:dyDescent="0.3">
      <c r="A104" s="93" t="str">
        <f t="shared" si="3"/>
        <v>GreenMT</v>
      </c>
      <c r="B104" s="93" t="str">
        <f>Data!A69</f>
        <v>GreenMT</v>
      </c>
      <c r="C104" s="93" t="str">
        <f>Data!B69</f>
        <v>Electric</v>
      </c>
      <c r="D104" s="93"/>
      <c r="E104" s="98" t="s">
        <v>684</v>
      </c>
      <c r="F104" s="93" t="str">
        <f t="shared" si="4"/>
        <v>BGE</v>
      </c>
      <c r="G104" s="93" t="s">
        <v>53</v>
      </c>
      <c r="H104" s="93" t="s">
        <v>50</v>
      </c>
      <c r="I104" s="93" t="s">
        <v>508</v>
      </c>
      <c r="J104" s="105"/>
      <c r="K104" s="93" t="s">
        <v>510</v>
      </c>
      <c r="L104" s="98" t="s">
        <v>429</v>
      </c>
      <c r="M104" s="93"/>
      <c r="N104" s="98"/>
      <c r="O104" s="98"/>
      <c r="P104" s="98"/>
      <c r="Q104" s="93"/>
      <c r="R104" s="93"/>
      <c r="S104" s="93"/>
      <c r="T104" s="93"/>
      <c r="U104" s="93"/>
      <c r="V104" s="160" t="s">
        <v>834</v>
      </c>
      <c r="W104" s="160" t="s">
        <v>265</v>
      </c>
      <c r="X104" s="161" t="s">
        <v>835</v>
      </c>
      <c r="Y104" s="166">
        <v>60002</v>
      </c>
      <c r="Z104" s="160">
        <v>959</v>
      </c>
      <c r="AA104" s="160">
        <v>4134</v>
      </c>
      <c r="AB104" s="93"/>
      <c r="AH104" s="117"/>
    </row>
    <row r="105" spans="1:34" s="41" customFormat="1" x14ac:dyDescent="0.3">
      <c r="A105" s="93" t="str">
        <f t="shared" si="3"/>
        <v>GreenMT</v>
      </c>
      <c r="B105" s="93" t="s">
        <v>481</v>
      </c>
      <c r="C105" s="93" t="str">
        <f>Data!B70</f>
        <v>Electric</v>
      </c>
      <c r="D105" s="93"/>
      <c r="E105" s="98" t="s">
        <v>685</v>
      </c>
      <c r="F105" s="93" t="str">
        <f>H105</f>
        <v>Delmarva Power</v>
      </c>
      <c r="G105" s="93" t="s">
        <v>53</v>
      </c>
      <c r="H105" s="93" t="s">
        <v>51</v>
      </c>
      <c r="I105" s="93" t="s">
        <v>508</v>
      </c>
      <c r="J105" s="105"/>
      <c r="K105" s="93" t="s">
        <v>510</v>
      </c>
      <c r="L105" s="98" t="s">
        <v>427</v>
      </c>
      <c r="M105" s="93"/>
      <c r="N105" s="98"/>
      <c r="O105" s="98"/>
      <c r="P105" s="98"/>
      <c r="Q105" s="93"/>
      <c r="R105" s="93"/>
      <c r="S105" s="93"/>
      <c r="T105" s="93"/>
      <c r="U105" s="93"/>
      <c r="V105" s="160" t="s">
        <v>836</v>
      </c>
      <c r="W105" s="160" t="s">
        <v>265</v>
      </c>
      <c r="X105" s="161" t="s">
        <v>837</v>
      </c>
      <c r="Y105" s="166">
        <v>60002</v>
      </c>
      <c r="Z105" s="160">
        <v>959</v>
      </c>
      <c r="AA105" s="160">
        <v>4134</v>
      </c>
      <c r="AB105" s="93"/>
      <c r="AH105" s="117"/>
    </row>
    <row r="106" spans="1:34" s="41" customFormat="1" x14ac:dyDescent="0.3">
      <c r="A106" s="93" t="str">
        <f t="shared" si="3"/>
        <v>GreenMT</v>
      </c>
      <c r="B106" s="93" t="s">
        <v>481</v>
      </c>
      <c r="C106" s="93" t="str">
        <f>Data!B71</f>
        <v>Electric</v>
      </c>
      <c r="D106" s="93"/>
      <c r="E106" s="98" t="s">
        <v>686</v>
      </c>
      <c r="F106" s="93" t="str">
        <f t="shared" si="4"/>
        <v>Pepco</v>
      </c>
      <c r="G106" s="93" t="s">
        <v>53</v>
      </c>
      <c r="H106" s="93" t="s">
        <v>52</v>
      </c>
      <c r="I106" s="93" t="s">
        <v>508</v>
      </c>
      <c r="J106" s="105"/>
      <c r="K106" s="93" t="s">
        <v>510</v>
      </c>
      <c r="L106" s="98" t="s">
        <v>1055</v>
      </c>
      <c r="M106" s="93"/>
      <c r="N106" s="98"/>
      <c r="O106" s="98"/>
      <c r="P106" s="98"/>
      <c r="Q106" s="93"/>
      <c r="R106" s="93"/>
      <c r="S106" s="93"/>
      <c r="T106" s="93"/>
      <c r="U106" s="93"/>
      <c r="V106" s="160" t="s">
        <v>838</v>
      </c>
      <c r="W106" s="160" t="s">
        <v>265</v>
      </c>
      <c r="X106" s="161" t="s">
        <v>839</v>
      </c>
      <c r="Y106" s="166">
        <v>60002</v>
      </c>
      <c r="Z106" s="160">
        <v>959</v>
      </c>
      <c r="AA106" s="160">
        <v>4134</v>
      </c>
      <c r="AB106" s="93"/>
      <c r="AH106" s="117"/>
    </row>
    <row r="107" spans="1:34" s="140" customFormat="1" x14ac:dyDescent="0.3">
      <c r="A107" s="137" t="str">
        <f t="shared" si="3"/>
        <v>GreenMT</v>
      </c>
      <c r="B107" s="137" t="s">
        <v>481</v>
      </c>
      <c r="C107" s="137" t="str">
        <f>Data!B72</f>
        <v>Electric</v>
      </c>
      <c r="D107" s="137"/>
      <c r="E107" s="98" t="s">
        <v>687</v>
      </c>
      <c r="F107" s="137" t="str">
        <f t="shared" si="4"/>
        <v>Potomac Edison</v>
      </c>
      <c r="G107" s="137" t="s">
        <v>53</v>
      </c>
      <c r="H107" s="137" t="s">
        <v>251</v>
      </c>
      <c r="I107" s="137" t="s">
        <v>508</v>
      </c>
      <c r="J107" s="141"/>
      <c r="K107" s="137" t="s">
        <v>510</v>
      </c>
      <c r="L107" s="138" t="s">
        <v>1094</v>
      </c>
      <c r="M107" s="137"/>
      <c r="N107" s="138"/>
      <c r="O107" s="138"/>
      <c r="P107" s="138"/>
      <c r="Q107" s="137"/>
      <c r="R107" s="137"/>
      <c r="S107" s="137"/>
      <c r="T107" s="137"/>
      <c r="U107" s="137"/>
      <c r="V107" s="160" t="s">
        <v>840</v>
      </c>
      <c r="W107" s="160" t="s">
        <v>265</v>
      </c>
      <c r="X107" s="161" t="s">
        <v>841</v>
      </c>
      <c r="Y107" s="166">
        <v>60002</v>
      </c>
      <c r="Z107" s="160">
        <v>959</v>
      </c>
      <c r="AA107" s="160">
        <v>4134</v>
      </c>
      <c r="AB107" s="137"/>
      <c r="AH107" s="145"/>
    </row>
    <row r="108" spans="1:34" s="41" customFormat="1" x14ac:dyDescent="0.3">
      <c r="A108" s="93" t="str">
        <f t="shared" si="3"/>
        <v>GreenMT</v>
      </c>
      <c r="B108" s="93" t="s">
        <v>481</v>
      </c>
      <c r="C108" s="93" t="str">
        <f>Data!B73</f>
        <v>Electric</v>
      </c>
      <c r="D108" s="93"/>
      <c r="E108" s="98" t="s">
        <v>688</v>
      </c>
      <c r="F108" s="93" t="str">
        <f t="shared" si="4"/>
        <v>National Grid</v>
      </c>
      <c r="G108" s="93" t="s">
        <v>42</v>
      </c>
      <c r="H108" s="93" t="s">
        <v>41</v>
      </c>
      <c r="I108" s="93" t="s">
        <v>508</v>
      </c>
      <c r="J108" s="105"/>
      <c r="K108" s="93" t="s">
        <v>510</v>
      </c>
      <c r="L108" s="98" t="s">
        <v>1055</v>
      </c>
      <c r="M108" s="93"/>
      <c r="N108" s="98"/>
      <c r="O108" s="98"/>
      <c r="P108" s="98"/>
      <c r="Q108" s="93"/>
      <c r="R108" s="93"/>
      <c r="S108" s="93"/>
      <c r="T108" s="93"/>
      <c r="U108" s="93"/>
      <c r="V108" s="160" t="s">
        <v>842</v>
      </c>
      <c r="W108" s="160" t="s">
        <v>265</v>
      </c>
      <c r="X108" s="161" t="s">
        <v>843</v>
      </c>
      <c r="Y108" s="166">
        <v>60002</v>
      </c>
      <c r="Z108" s="160">
        <v>959</v>
      </c>
      <c r="AA108" s="160">
        <v>4134</v>
      </c>
      <c r="AB108" s="93"/>
      <c r="AH108" s="117"/>
    </row>
    <row r="109" spans="1:34" s="41" customFormat="1" x14ac:dyDescent="0.3">
      <c r="A109" s="93" t="str">
        <f t="shared" si="3"/>
        <v>GreenMT</v>
      </c>
      <c r="B109" s="93" t="s">
        <v>481</v>
      </c>
      <c r="C109" s="93" t="str">
        <f>Data!B76</f>
        <v>Electric</v>
      </c>
      <c r="D109" s="93"/>
      <c r="E109" s="98" t="s">
        <v>689</v>
      </c>
      <c r="F109" s="93" t="str">
        <f t="shared" si="4"/>
        <v>Eversource Energy (NSTAR)</v>
      </c>
      <c r="G109" s="93" t="s">
        <v>42</v>
      </c>
      <c r="H109" s="93" t="s">
        <v>90</v>
      </c>
      <c r="I109" s="93" t="s">
        <v>508</v>
      </c>
      <c r="J109" s="105"/>
      <c r="K109" s="93" t="s">
        <v>510</v>
      </c>
      <c r="L109" s="98" t="s">
        <v>427</v>
      </c>
      <c r="M109" s="93"/>
      <c r="N109" s="98"/>
      <c r="O109" s="98"/>
      <c r="P109" s="98"/>
      <c r="Q109" s="93"/>
      <c r="R109" s="93"/>
      <c r="S109" s="93"/>
      <c r="T109" s="93"/>
      <c r="U109" s="93"/>
      <c r="V109" s="160" t="s">
        <v>844</v>
      </c>
      <c r="W109" s="160" t="s">
        <v>265</v>
      </c>
      <c r="X109" s="161" t="s">
        <v>845</v>
      </c>
      <c r="Y109" s="166">
        <v>60002</v>
      </c>
      <c r="Z109" s="160">
        <v>959</v>
      </c>
      <c r="AA109" s="160">
        <v>4134</v>
      </c>
      <c r="AB109" s="93"/>
      <c r="AH109" s="117"/>
    </row>
    <row r="110" spans="1:34" s="41" customFormat="1" x14ac:dyDescent="0.3">
      <c r="A110" s="93" t="str">
        <f t="shared" si="3"/>
        <v>GreenMT</v>
      </c>
      <c r="B110" s="93" t="s">
        <v>481</v>
      </c>
      <c r="C110" s="93" t="str">
        <f>Data!B78</f>
        <v>Electric</v>
      </c>
      <c r="D110" s="93"/>
      <c r="E110" s="98" t="s">
        <v>690</v>
      </c>
      <c r="F110" s="93" t="str">
        <f t="shared" si="4"/>
        <v>Eversource Energy (WMECo)</v>
      </c>
      <c r="G110" s="93" t="s">
        <v>42</v>
      </c>
      <c r="H110" s="93" t="s">
        <v>91</v>
      </c>
      <c r="I110" s="93" t="s">
        <v>508</v>
      </c>
      <c r="J110" s="105"/>
      <c r="K110" s="93" t="s">
        <v>510</v>
      </c>
      <c r="L110" s="98" t="s">
        <v>427</v>
      </c>
      <c r="M110" s="93"/>
      <c r="N110" s="98"/>
      <c r="O110" s="98"/>
      <c r="P110" s="98"/>
      <c r="Q110" s="93"/>
      <c r="R110" s="93"/>
      <c r="S110" s="93"/>
      <c r="T110" s="93"/>
      <c r="U110" s="93"/>
      <c r="V110" s="160" t="s">
        <v>846</v>
      </c>
      <c r="W110" s="160" t="s">
        <v>265</v>
      </c>
      <c r="X110" s="161" t="s">
        <v>847</v>
      </c>
      <c r="Y110" s="166">
        <v>60002</v>
      </c>
      <c r="Z110" s="160">
        <v>959</v>
      </c>
      <c r="AA110" s="160">
        <v>4134</v>
      </c>
      <c r="AB110" s="93"/>
      <c r="AH110" s="117"/>
    </row>
    <row r="111" spans="1:34" s="41" customFormat="1" x14ac:dyDescent="0.3">
      <c r="A111" s="93" t="str">
        <f t="shared" si="3"/>
        <v>GreenMT</v>
      </c>
      <c r="B111" s="93" t="s">
        <v>481</v>
      </c>
      <c r="C111" s="93" t="str">
        <f>Data!B79</f>
        <v>Electric</v>
      </c>
      <c r="D111" s="93"/>
      <c r="E111" s="98" t="s">
        <v>691</v>
      </c>
      <c r="F111" s="93" t="str">
        <f t="shared" si="4"/>
        <v>Duquesne Light Company</v>
      </c>
      <c r="G111" s="93" t="s">
        <v>60</v>
      </c>
      <c r="H111" s="93" t="s">
        <v>55</v>
      </c>
      <c r="I111" s="93" t="s">
        <v>508</v>
      </c>
      <c r="J111" s="105"/>
      <c r="K111" s="93" t="s">
        <v>510</v>
      </c>
      <c r="L111" s="98" t="s">
        <v>427</v>
      </c>
      <c r="M111" s="93"/>
      <c r="N111" s="98"/>
      <c r="O111" s="98"/>
      <c r="P111" s="98"/>
      <c r="Q111" s="93"/>
      <c r="R111" s="93"/>
      <c r="S111" s="93"/>
      <c r="T111" s="93"/>
      <c r="U111" s="93"/>
      <c r="V111" s="160" t="s">
        <v>848</v>
      </c>
      <c r="W111" s="160" t="s">
        <v>265</v>
      </c>
      <c r="X111" s="161" t="s">
        <v>849</v>
      </c>
      <c r="Y111" s="166">
        <v>60002</v>
      </c>
      <c r="Z111" s="160">
        <v>959</v>
      </c>
      <c r="AA111" s="160">
        <v>4134</v>
      </c>
      <c r="AB111" s="93"/>
      <c r="AH111" s="117"/>
    </row>
    <row r="112" spans="1:34" s="41" customFormat="1" x14ac:dyDescent="0.3">
      <c r="A112" s="93" t="str">
        <f t="shared" si="3"/>
        <v>GreenMT</v>
      </c>
      <c r="B112" s="93" t="s">
        <v>481</v>
      </c>
      <c r="C112" s="93" t="str">
        <f>Data!B80</f>
        <v>Electric</v>
      </c>
      <c r="D112" s="93"/>
      <c r="E112" s="98" t="s">
        <v>692</v>
      </c>
      <c r="F112" s="93" t="str">
        <f t="shared" si="4"/>
        <v>Met-Ed</v>
      </c>
      <c r="G112" s="93" t="s">
        <v>60</v>
      </c>
      <c r="H112" s="93" t="s">
        <v>56</v>
      </c>
      <c r="I112" s="93" t="s">
        <v>508</v>
      </c>
      <c r="J112" s="105"/>
      <c r="K112" s="93" t="s">
        <v>510</v>
      </c>
      <c r="L112" s="98" t="s">
        <v>1056</v>
      </c>
      <c r="M112" s="93"/>
      <c r="N112" s="98"/>
      <c r="O112" s="98"/>
      <c r="P112" s="98"/>
      <c r="Q112" s="93"/>
      <c r="R112" s="93"/>
      <c r="S112" s="93"/>
      <c r="T112" s="93"/>
      <c r="U112" s="93"/>
      <c r="V112" s="160" t="s">
        <v>850</v>
      </c>
      <c r="W112" s="160" t="s">
        <v>265</v>
      </c>
      <c r="X112" s="161" t="s">
        <v>851</v>
      </c>
      <c r="Y112" s="166">
        <v>60002</v>
      </c>
      <c r="Z112" s="160">
        <v>959</v>
      </c>
      <c r="AA112" s="160">
        <v>4134</v>
      </c>
      <c r="AB112" s="93"/>
      <c r="AH112" s="117"/>
    </row>
    <row r="113" spans="1:34" s="41" customFormat="1" x14ac:dyDescent="0.3">
      <c r="A113" s="93" t="str">
        <f t="shared" si="3"/>
        <v>GreenMT</v>
      </c>
      <c r="B113" s="93" t="s">
        <v>481</v>
      </c>
      <c r="C113" s="93" t="str">
        <f>Data!B81</f>
        <v>Electric</v>
      </c>
      <c r="D113" s="93"/>
      <c r="E113" s="98" t="s">
        <v>693</v>
      </c>
      <c r="F113" s="93" t="str">
        <f t="shared" si="4"/>
        <v>PECO</v>
      </c>
      <c r="G113" s="93" t="s">
        <v>60</v>
      </c>
      <c r="H113" s="93" t="s">
        <v>57</v>
      </c>
      <c r="I113" s="93" t="s">
        <v>508</v>
      </c>
      <c r="J113" s="105"/>
      <c r="K113" s="93" t="s">
        <v>510</v>
      </c>
      <c r="L113" s="98" t="s">
        <v>1055</v>
      </c>
      <c r="M113" s="93"/>
      <c r="N113" s="98"/>
      <c r="O113" s="98"/>
      <c r="P113" s="98"/>
      <c r="Q113" s="93"/>
      <c r="R113" s="93"/>
      <c r="S113" s="93"/>
      <c r="T113" s="93"/>
      <c r="U113" s="93"/>
      <c r="V113" s="160" t="s">
        <v>852</v>
      </c>
      <c r="W113" s="160" t="s">
        <v>265</v>
      </c>
      <c r="X113" s="161" t="s">
        <v>853</v>
      </c>
      <c r="Y113" s="166">
        <v>60002</v>
      </c>
      <c r="Z113" s="160">
        <v>959</v>
      </c>
      <c r="AA113" s="160">
        <v>4134</v>
      </c>
      <c r="AB113" s="93"/>
      <c r="AH113" s="117"/>
    </row>
    <row r="114" spans="1:34" s="41" customFormat="1" x14ac:dyDescent="0.3">
      <c r="A114" s="93" t="str">
        <f t="shared" si="3"/>
        <v>GreenMT</v>
      </c>
      <c r="B114" s="93" t="s">
        <v>481</v>
      </c>
      <c r="C114" s="93" t="str">
        <f>Data!B82</f>
        <v>Electric</v>
      </c>
      <c r="D114" s="93"/>
      <c r="E114" s="98" t="s">
        <v>694</v>
      </c>
      <c r="F114" s="93" t="str">
        <f t="shared" si="4"/>
        <v>Penelec</v>
      </c>
      <c r="G114" s="93" t="s">
        <v>60</v>
      </c>
      <c r="H114" s="93" t="s">
        <v>58</v>
      </c>
      <c r="I114" s="93" t="s">
        <v>508</v>
      </c>
      <c r="J114" s="105"/>
      <c r="K114" s="93" t="s">
        <v>510</v>
      </c>
      <c r="L114" s="98" t="s">
        <v>427</v>
      </c>
      <c r="M114" s="93"/>
      <c r="N114" s="98"/>
      <c r="O114" s="98"/>
      <c r="P114" s="98"/>
      <c r="Q114" s="93"/>
      <c r="R114" s="93"/>
      <c r="S114" s="93"/>
      <c r="T114" s="93"/>
      <c r="U114" s="93"/>
      <c r="V114" s="160" t="s">
        <v>854</v>
      </c>
      <c r="W114" s="160" t="s">
        <v>265</v>
      </c>
      <c r="X114" s="161" t="s">
        <v>855</v>
      </c>
      <c r="Y114" s="166">
        <v>60002</v>
      </c>
      <c r="Z114" s="160">
        <v>959</v>
      </c>
      <c r="AA114" s="160">
        <v>4134</v>
      </c>
      <c r="AB114" s="93"/>
      <c r="AH114" s="117"/>
    </row>
    <row r="115" spans="1:34" s="41" customFormat="1" x14ac:dyDescent="0.3">
      <c r="A115" s="93" t="str">
        <f t="shared" si="3"/>
        <v>GreenMT</v>
      </c>
      <c r="B115" s="93" t="s">
        <v>481</v>
      </c>
      <c r="C115" s="93" t="str">
        <f>Data!B83</f>
        <v>Electric</v>
      </c>
      <c r="D115" s="93"/>
      <c r="E115" s="98" t="s">
        <v>695</v>
      </c>
      <c r="F115" s="93" t="str">
        <f t="shared" si="4"/>
        <v>PPL Electric Utilities</v>
      </c>
      <c r="G115" s="93" t="s">
        <v>60</v>
      </c>
      <c r="H115" s="93" t="s">
        <v>59</v>
      </c>
      <c r="I115" s="93" t="s">
        <v>508</v>
      </c>
      <c r="J115" s="105"/>
      <c r="K115" s="93" t="s">
        <v>510</v>
      </c>
      <c r="L115" s="98" t="s">
        <v>1057</v>
      </c>
      <c r="M115" s="93"/>
      <c r="N115" s="98"/>
      <c r="O115" s="98"/>
      <c r="P115" s="98"/>
      <c r="Q115" s="93"/>
      <c r="R115" s="93"/>
      <c r="S115" s="93"/>
      <c r="T115" s="93"/>
      <c r="U115" s="93"/>
      <c r="V115" s="160" t="s">
        <v>856</v>
      </c>
      <c r="W115" s="160" t="s">
        <v>265</v>
      </c>
      <c r="X115" s="161" t="s">
        <v>857</v>
      </c>
      <c r="Y115" s="166">
        <v>60002</v>
      </c>
      <c r="Z115" s="160">
        <v>959</v>
      </c>
      <c r="AA115" s="160">
        <v>4134</v>
      </c>
      <c r="AB115" s="93"/>
      <c r="AH115" s="117"/>
    </row>
    <row r="116" spans="1:34" s="41" customFormat="1" x14ac:dyDescent="0.3">
      <c r="A116" s="93" t="str">
        <f t="shared" si="3"/>
        <v>GreenMT</v>
      </c>
      <c r="B116" s="93" t="s">
        <v>481</v>
      </c>
      <c r="C116" s="93" t="str">
        <f>Data!B84</f>
        <v>Electric</v>
      </c>
      <c r="D116" s="93"/>
      <c r="E116" s="98" t="s">
        <v>696</v>
      </c>
      <c r="F116" s="93" t="str">
        <f t="shared" si="4"/>
        <v>West Penn Power</v>
      </c>
      <c r="G116" s="93" t="s">
        <v>60</v>
      </c>
      <c r="H116" s="93" t="s">
        <v>89</v>
      </c>
      <c r="I116" s="93" t="s">
        <v>508</v>
      </c>
      <c r="J116" s="105"/>
      <c r="K116" s="93" t="s">
        <v>510</v>
      </c>
      <c r="L116" s="98" t="s">
        <v>1055</v>
      </c>
      <c r="M116" s="93"/>
      <c r="N116" s="98"/>
      <c r="O116" s="98"/>
      <c r="P116" s="98"/>
      <c r="Q116" s="93"/>
      <c r="R116" s="93"/>
      <c r="S116" s="93"/>
      <c r="T116" s="93"/>
      <c r="U116" s="93"/>
      <c r="V116" s="160" t="s">
        <v>858</v>
      </c>
      <c r="W116" s="160" t="s">
        <v>265</v>
      </c>
      <c r="X116" s="161" t="s">
        <v>859</v>
      </c>
      <c r="Y116" s="166">
        <v>60002</v>
      </c>
      <c r="Z116" s="160">
        <v>959</v>
      </c>
      <c r="AA116" s="160">
        <v>4134</v>
      </c>
      <c r="AB116" s="93"/>
      <c r="AH116" s="117"/>
    </row>
    <row r="117" spans="1:34" s="41" customFormat="1" x14ac:dyDescent="0.3">
      <c r="A117" s="93" t="str">
        <f t="shared" si="3"/>
        <v>GreenMT</v>
      </c>
      <c r="B117" s="93" t="s">
        <v>481</v>
      </c>
      <c r="C117" s="93" t="str">
        <f>Data!B85</f>
        <v>Electric</v>
      </c>
      <c r="D117" s="93"/>
      <c r="E117" s="98" t="s">
        <v>697</v>
      </c>
      <c r="F117" s="93" t="str">
        <f t="shared" si="4"/>
        <v>Penn Power</v>
      </c>
      <c r="G117" s="93" t="s">
        <v>60</v>
      </c>
      <c r="H117" s="93" t="s">
        <v>285</v>
      </c>
      <c r="I117" s="93" t="s">
        <v>508</v>
      </c>
      <c r="J117" s="105"/>
      <c r="K117" s="93" t="s">
        <v>510</v>
      </c>
      <c r="L117" s="98" t="s">
        <v>427</v>
      </c>
      <c r="M117" s="93"/>
      <c r="N117" s="98"/>
      <c r="O117" s="98"/>
      <c r="P117" s="98"/>
      <c r="Q117" s="93"/>
      <c r="R117" s="93"/>
      <c r="S117" s="93"/>
      <c r="T117" s="93"/>
      <c r="U117" s="93"/>
      <c r="V117" s="160" t="s">
        <v>860</v>
      </c>
      <c r="W117" s="160" t="s">
        <v>265</v>
      </c>
      <c r="X117" s="161" t="s">
        <v>861</v>
      </c>
      <c r="Y117" s="166">
        <v>60002</v>
      </c>
      <c r="Z117" s="160">
        <v>959</v>
      </c>
      <c r="AA117" s="160">
        <v>4134</v>
      </c>
      <c r="AB117" s="93"/>
      <c r="AH117" s="117"/>
    </row>
    <row r="118" spans="1:34" s="41" customFormat="1" x14ac:dyDescent="0.3">
      <c r="A118" s="93" t="str">
        <f t="shared" si="3"/>
        <v>GreenMT</v>
      </c>
      <c r="B118" s="93" t="s">
        <v>481</v>
      </c>
      <c r="C118" s="93" t="str">
        <f>Data!B86</f>
        <v>Electric</v>
      </c>
      <c r="D118" s="93"/>
      <c r="E118" s="98" t="s">
        <v>698</v>
      </c>
      <c r="F118" s="93" t="str">
        <f t="shared" si="4"/>
        <v>Central Hudson</v>
      </c>
      <c r="G118" s="93" t="s">
        <v>33</v>
      </c>
      <c r="H118" s="93" t="s">
        <v>25</v>
      </c>
      <c r="I118" s="93" t="s">
        <v>508</v>
      </c>
      <c r="J118" s="105"/>
      <c r="K118" s="93" t="s">
        <v>510</v>
      </c>
      <c r="L118" s="98" t="s">
        <v>428</v>
      </c>
      <c r="M118" s="93"/>
      <c r="N118" s="98"/>
      <c r="O118" s="98"/>
      <c r="P118" s="98"/>
      <c r="Q118" s="93"/>
      <c r="R118" s="93"/>
      <c r="S118" s="93"/>
      <c r="T118" s="93"/>
      <c r="U118" s="93"/>
      <c r="V118" s="160" t="s">
        <v>862</v>
      </c>
      <c r="W118" s="160" t="s">
        <v>265</v>
      </c>
      <c r="X118" s="161" t="s">
        <v>863</v>
      </c>
      <c r="Y118" s="166">
        <v>60002</v>
      </c>
      <c r="Z118" s="160">
        <v>959</v>
      </c>
      <c r="AA118" s="160">
        <v>4134</v>
      </c>
      <c r="AB118" s="93"/>
      <c r="AH118" s="117"/>
    </row>
    <row r="119" spans="1:34" s="41" customFormat="1" x14ac:dyDescent="0.3">
      <c r="A119" s="93" t="str">
        <f t="shared" si="3"/>
        <v>GreenMT</v>
      </c>
      <c r="B119" s="93" t="s">
        <v>481</v>
      </c>
      <c r="C119" s="93" t="str">
        <f>Data!B87</f>
        <v>Electric</v>
      </c>
      <c r="D119" s="93"/>
      <c r="E119" s="98" t="s">
        <v>699</v>
      </c>
      <c r="F119" s="93" t="str">
        <f t="shared" si="4"/>
        <v>Consolidated Edison</v>
      </c>
      <c r="G119" s="93" t="s">
        <v>33</v>
      </c>
      <c r="H119" s="93" t="s">
        <v>26</v>
      </c>
      <c r="I119" s="93" t="s">
        <v>508</v>
      </c>
      <c r="J119" s="105"/>
      <c r="K119" s="93" t="s">
        <v>510</v>
      </c>
      <c r="L119" s="98" t="s">
        <v>1058</v>
      </c>
      <c r="M119" s="93"/>
      <c r="N119" s="98"/>
      <c r="O119" s="98"/>
      <c r="P119" s="98"/>
      <c r="Q119" s="93"/>
      <c r="R119" s="93"/>
      <c r="S119" s="93"/>
      <c r="T119" s="93"/>
      <c r="U119" s="93"/>
      <c r="V119" s="160" t="s">
        <v>864</v>
      </c>
      <c r="W119" s="160" t="s">
        <v>265</v>
      </c>
      <c r="X119" s="161" t="s">
        <v>865</v>
      </c>
      <c r="Y119" s="166">
        <v>60002</v>
      </c>
      <c r="Z119" s="160">
        <v>959</v>
      </c>
      <c r="AA119" s="160">
        <v>4134</v>
      </c>
      <c r="AB119" s="93"/>
      <c r="AH119" s="117"/>
    </row>
    <row r="120" spans="1:34" s="41" customFormat="1" x14ac:dyDescent="0.3">
      <c r="A120" s="93" t="str">
        <f t="shared" si="3"/>
        <v>GreenMT</v>
      </c>
      <c r="B120" s="93" t="s">
        <v>481</v>
      </c>
      <c r="C120" s="93" t="str">
        <f>Data!B88</f>
        <v>Electric</v>
      </c>
      <c r="D120" s="93"/>
      <c r="E120" s="98" t="s">
        <v>700</v>
      </c>
      <c r="F120" s="93" t="str">
        <f t="shared" si="4"/>
        <v>National Grid / Niagara Mohawk</v>
      </c>
      <c r="G120" s="93" t="s">
        <v>33</v>
      </c>
      <c r="H120" s="93" t="s">
        <v>27</v>
      </c>
      <c r="I120" s="93" t="s">
        <v>508</v>
      </c>
      <c r="J120" s="105"/>
      <c r="K120" s="93" t="s">
        <v>510</v>
      </c>
      <c r="L120" s="98" t="s">
        <v>1059</v>
      </c>
      <c r="M120" s="93"/>
      <c r="N120" s="98"/>
      <c r="O120" s="98"/>
      <c r="P120" s="98"/>
      <c r="Q120" s="93"/>
      <c r="R120" s="93"/>
      <c r="S120" s="93"/>
      <c r="T120" s="93"/>
      <c r="U120" s="93"/>
      <c r="V120" s="160" t="s">
        <v>866</v>
      </c>
      <c r="W120" s="160" t="s">
        <v>265</v>
      </c>
      <c r="X120" s="161" t="s">
        <v>867</v>
      </c>
      <c r="Y120" s="166">
        <v>60002</v>
      </c>
      <c r="Z120" s="160">
        <v>959</v>
      </c>
      <c r="AA120" s="160">
        <v>4134</v>
      </c>
      <c r="AB120" s="93"/>
      <c r="AH120" s="117"/>
    </row>
    <row r="121" spans="1:34" s="41" customFormat="1" x14ac:dyDescent="0.3">
      <c r="A121" s="93" t="str">
        <f t="shared" si="3"/>
        <v>GreenMT</v>
      </c>
      <c r="B121" s="93" t="s">
        <v>481</v>
      </c>
      <c r="C121" s="93" t="str">
        <f>Data!B89</f>
        <v>Electric</v>
      </c>
      <c r="D121" s="93"/>
      <c r="E121" s="98" t="s">
        <v>701</v>
      </c>
      <c r="F121" s="93" t="str">
        <f t="shared" si="4"/>
        <v>NYSEG</v>
      </c>
      <c r="G121" s="93" t="s">
        <v>33</v>
      </c>
      <c r="H121" s="93" t="s">
        <v>28</v>
      </c>
      <c r="I121" s="93" t="s">
        <v>508</v>
      </c>
      <c r="J121" s="105"/>
      <c r="K121" s="93" t="s">
        <v>510</v>
      </c>
      <c r="L121" s="98" t="s">
        <v>427</v>
      </c>
      <c r="M121" s="93"/>
      <c r="N121" s="98"/>
      <c r="O121" s="98"/>
      <c r="P121" s="98"/>
      <c r="Q121" s="93"/>
      <c r="R121" s="93"/>
      <c r="S121" s="93"/>
      <c r="T121" s="93"/>
      <c r="U121" s="93"/>
      <c r="V121" s="160" t="s">
        <v>868</v>
      </c>
      <c r="W121" s="160" t="s">
        <v>265</v>
      </c>
      <c r="X121" s="161" t="s">
        <v>869</v>
      </c>
      <c r="Y121" s="166">
        <v>60002</v>
      </c>
      <c r="Z121" s="160">
        <v>959</v>
      </c>
      <c r="AA121" s="160">
        <v>4134</v>
      </c>
      <c r="AB121" s="93"/>
      <c r="AH121" s="117"/>
    </row>
    <row r="122" spans="1:34" s="41" customFormat="1" x14ac:dyDescent="0.3">
      <c r="A122" s="93" t="str">
        <f t="shared" si="3"/>
        <v>GreenMT</v>
      </c>
      <c r="B122" s="93" t="s">
        <v>481</v>
      </c>
      <c r="C122" s="93" t="str">
        <f>Data!B90</f>
        <v>Electric</v>
      </c>
      <c r="D122" s="93"/>
      <c r="E122" s="98" t="s">
        <v>702</v>
      </c>
      <c r="F122" s="93" t="str">
        <f t="shared" si="4"/>
        <v>Orange &amp; Rockland</v>
      </c>
      <c r="G122" s="93" t="s">
        <v>33</v>
      </c>
      <c r="H122" s="93" t="s">
        <v>29</v>
      </c>
      <c r="I122" s="93" t="s">
        <v>508</v>
      </c>
      <c r="J122" s="105"/>
      <c r="K122" s="93" t="s">
        <v>510</v>
      </c>
      <c r="L122" s="98" t="s">
        <v>427</v>
      </c>
      <c r="M122" s="93"/>
      <c r="N122" s="98"/>
      <c r="O122" s="98"/>
      <c r="P122" s="98"/>
      <c r="Q122" s="93"/>
      <c r="R122" s="93"/>
      <c r="S122" s="93"/>
      <c r="T122" s="93"/>
      <c r="U122" s="93"/>
      <c r="V122" s="160" t="s">
        <v>870</v>
      </c>
      <c r="W122" s="160" t="s">
        <v>265</v>
      </c>
      <c r="X122" s="161" t="s">
        <v>871</v>
      </c>
      <c r="Y122" s="166">
        <v>60002</v>
      </c>
      <c r="Z122" s="160">
        <v>959</v>
      </c>
      <c r="AA122" s="160">
        <v>4134</v>
      </c>
      <c r="AB122" s="93"/>
      <c r="AH122" s="117"/>
    </row>
    <row r="123" spans="1:34" s="41" customFormat="1" x14ac:dyDescent="0.3">
      <c r="A123" s="93" t="str">
        <f t="shared" si="3"/>
        <v>GreenMT</v>
      </c>
      <c r="B123" s="93" t="s">
        <v>481</v>
      </c>
      <c r="C123" s="93" t="str">
        <f>Data!B91</f>
        <v>Electric</v>
      </c>
      <c r="D123" s="93"/>
      <c r="E123" s="98" t="s">
        <v>703</v>
      </c>
      <c r="F123" s="93" t="str">
        <f t="shared" si="4"/>
        <v>RG&amp;E</v>
      </c>
      <c r="G123" s="93" t="s">
        <v>33</v>
      </c>
      <c r="H123" s="93" t="s">
        <v>30</v>
      </c>
      <c r="I123" s="93" t="s">
        <v>508</v>
      </c>
      <c r="J123" s="105"/>
      <c r="K123" s="93" t="s">
        <v>510</v>
      </c>
      <c r="L123" s="98" t="s">
        <v>1059</v>
      </c>
      <c r="M123" s="93"/>
      <c r="N123" s="98"/>
      <c r="O123" s="98"/>
      <c r="P123" s="98"/>
      <c r="Q123" s="93"/>
      <c r="R123" s="93"/>
      <c r="S123" s="93"/>
      <c r="T123" s="93"/>
      <c r="U123" s="93"/>
      <c r="V123" s="160" t="s">
        <v>872</v>
      </c>
      <c r="W123" s="160" t="s">
        <v>265</v>
      </c>
      <c r="X123" s="161" t="s">
        <v>873</v>
      </c>
      <c r="Y123" s="166">
        <v>60002</v>
      </c>
      <c r="Z123" s="160">
        <v>959</v>
      </c>
      <c r="AA123" s="160">
        <v>4134</v>
      </c>
      <c r="AB123" s="93"/>
      <c r="AH123" s="117"/>
    </row>
    <row r="124" spans="1:34" s="41" customFormat="1" x14ac:dyDescent="0.3">
      <c r="A124" s="93" t="str">
        <f t="shared" si="3"/>
        <v>GreenMT</v>
      </c>
      <c r="B124" s="93" t="s">
        <v>481</v>
      </c>
      <c r="C124" s="93" t="str">
        <f>Data!B92</f>
        <v>Electric</v>
      </c>
      <c r="D124" s="93"/>
      <c r="E124" s="98" t="s">
        <v>704</v>
      </c>
      <c r="F124" s="93" t="str">
        <f t="shared" si="4"/>
        <v>Jersey Central Power &amp; Light (JCP&amp;L)</v>
      </c>
      <c r="G124" s="93" t="s">
        <v>8</v>
      </c>
      <c r="H124" s="93" t="s">
        <v>13</v>
      </c>
      <c r="I124" s="93" t="s">
        <v>508</v>
      </c>
      <c r="J124" s="105"/>
      <c r="K124" s="93" t="s">
        <v>510</v>
      </c>
      <c r="L124" s="98" t="s">
        <v>427</v>
      </c>
      <c r="M124" s="93"/>
      <c r="N124" s="98"/>
      <c r="O124" s="98"/>
      <c r="P124" s="98"/>
      <c r="Q124" s="93"/>
      <c r="R124" s="93"/>
      <c r="S124" s="93"/>
      <c r="T124" s="93"/>
      <c r="U124" s="93"/>
      <c r="V124" s="160" t="s">
        <v>874</v>
      </c>
      <c r="W124" s="160" t="s">
        <v>265</v>
      </c>
      <c r="X124" s="161" t="s">
        <v>875</v>
      </c>
      <c r="Y124" s="166">
        <v>60002</v>
      </c>
      <c r="Z124" s="160">
        <v>959</v>
      </c>
      <c r="AA124" s="160">
        <v>4134</v>
      </c>
      <c r="AB124" s="93"/>
      <c r="AH124" s="117"/>
    </row>
    <row r="125" spans="1:34" s="41" customFormat="1" x14ac:dyDescent="0.3">
      <c r="A125" s="93" t="str">
        <f t="shared" si="3"/>
        <v>GreenMT</v>
      </c>
      <c r="B125" s="93" t="s">
        <v>481</v>
      </c>
      <c r="C125" s="93" t="str">
        <f>Data!B93</f>
        <v>Electric</v>
      </c>
      <c r="D125" s="93"/>
      <c r="E125" s="98" t="s">
        <v>705</v>
      </c>
      <c r="F125" s="93" t="str">
        <f t="shared" si="4"/>
        <v>PSE&amp;G</v>
      </c>
      <c r="G125" s="93" t="s">
        <v>8</v>
      </c>
      <c r="H125" s="93" t="s">
        <v>14</v>
      </c>
      <c r="I125" s="93" t="s">
        <v>508</v>
      </c>
      <c r="J125" s="105"/>
      <c r="K125" s="93" t="s">
        <v>510</v>
      </c>
      <c r="L125" s="98" t="s">
        <v>1055</v>
      </c>
      <c r="M125" s="93"/>
      <c r="N125" s="98"/>
      <c r="O125" s="98"/>
      <c r="P125" s="98"/>
      <c r="Q125" s="93"/>
      <c r="R125" s="93"/>
      <c r="S125" s="93"/>
      <c r="T125" s="93"/>
      <c r="U125" s="93"/>
      <c r="V125" s="160" t="s">
        <v>876</v>
      </c>
      <c r="W125" s="160" t="s">
        <v>265</v>
      </c>
      <c r="X125" s="161" t="s">
        <v>877</v>
      </c>
      <c r="Y125" s="166">
        <v>60002</v>
      </c>
      <c r="Z125" s="160">
        <v>959</v>
      </c>
      <c r="AA125" s="160">
        <v>4134</v>
      </c>
      <c r="AB125" s="93"/>
      <c r="AH125" s="117"/>
    </row>
    <row r="126" spans="1:34" s="41" customFormat="1" x14ac:dyDescent="0.3">
      <c r="A126" s="93" t="str">
        <f t="shared" si="3"/>
        <v>GreenMT</v>
      </c>
      <c r="B126" s="93" t="s">
        <v>481</v>
      </c>
      <c r="C126" s="93" t="str">
        <f>Data!B94</f>
        <v>Electric</v>
      </c>
      <c r="D126" s="93"/>
      <c r="E126" s="98" t="s">
        <v>706</v>
      </c>
      <c r="F126" s="93" t="str">
        <f t="shared" si="4"/>
        <v>Rockland Electric Company (O&amp;R)</v>
      </c>
      <c r="G126" s="93" t="s">
        <v>8</v>
      </c>
      <c r="H126" s="93" t="s">
        <v>15</v>
      </c>
      <c r="I126" s="93" t="s">
        <v>508</v>
      </c>
      <c r="J126" s="105"/>
      <c r="K126" s="93" t="s">
        <v>510</v>
      </c>
      <c r="L126" s="98" t="s">
        <v>427</v>
      </c>
      <c r="M126" s="93"/>
      <c r="N126" s="98"/>
      <c r="O126" s="98"/>
      <c r="P126" s="98"/>
      <c r="Q126" s="93"/>
      <c r="R126" s="93"/>
      <c r="S126" s="93"/>
      <c r="T126" s="93"/>
      <c r="U126" s="93"/>
      <c r="V126" s="160" t="s">
        <v>878</v>
      </c>
      <c r="W126" s="160" t="s">
        <v>265</v>
      </c>
      <c r="X126" s="161" t="s">
        <v>879</v>
      </c>
      <c r="Y126" s="166">
        <v>60002</v>
      </c>
      <c r="Z126" s="160">
        <v>959</v>
      </c>
      <c r="AA126" s="160">
        <v>4134</v>
      </c>
      <c r="AB126" s="93"/>
      <c r="AH126" s="117"/>
    </row>
    <row r="127" spans="1:34" s="41" customFormat="1" x14ac:dyDescent="0.3">
      <c r="A127" s="93" t="str">
        <f t="shared" si="3"/>
        <v>GreenMT</v>
      </c>
      <c r="B127" s="93" t="s">
        <v>481</v>
      </c>
      <c r="C127" s="93" t="str">
        <f>Data!B95</f>
        <v>Electric</v>
      </c>
      <c r="D127" s="93"/>
      <c r="E127" s="98" t="s">
        <v>707</v>
      </c>
      <c r="F127" s="93" t="str">
        <f t="shared" si="4"/>
        <v>Atlantic City Electric</v>
      </c>
      <c r="G127" s="93" t="s">
        <v>8</v>
      </c>
      <c r="H127" s="93" t="s">
        <v>7</v>
      </c>
      <c r="I127" s="93" t="s">
        <v>508</v>
      </c>
      <c r="J127" s="105"/>
      <c r="K127" s="93" t="s">
        <v>510</v>
      </c>
      <c r="L127" s="98" t="s">
        <v>1055</v>
      </c>
      <c r="M127" s="93"/>
      <c r="N127" s="98"/>
      <c r="O127" s="98"/>
      <c r="P127" s="98"/>
      <c r="Q127" s="93"/>
      <c r="R127" s="93"/>
      <c r="S127" s="93"/>
      <c r="T127" s="93"/>
      <c r="U127" s="93"/>
      <c r="V127" s="160" t="s">
        <v>880</v>
      </c>
      <c r="W127" s="160" t="s">
        <v>265</v>
      </c>
      <c r="X127" s="161" t="s">
        <v>881</v>
      </c>
      <c r="Y127" s="166">
        <v>60002</v>
      </c>
      <c r="Z127" s="160">
        <v>959</v>
      </c>
      <c r="AA127" s="160">
        <v>4134</v>
      </c>
      <c r="AB127" s="93"/>
      <c r="AH127" s="117"/>
    </row>
    <row r="128" spans="1:34" s="41" customFormat="1" x14ac:dyDescent="0.3">
      <c r="A128" s="93" t="str">
        <f t="shared" si="3"/>
        <v>GreenMT</v>
      </c>
      <c r="B128" s="93" t="s">
        <v>481</v>
      </c>
      <c r="C128" s="93" t="str">
        <f>Data!B96</f>
        <v>Electric</v>
      </c>
      <c r="D128" s="93"/>
      <c r="E128" s="98" t="s">
        <v>708</v>
      </c>
      <c r="F128" s="93" t="str">
        <f t="shared" si="4"/>
        <v>ComEd</v>
      </c>
      <c r="G128" s="93" t="s">
        <v>47</v>
      </c>
      <c r="H128" s="93" t="s">
        <v>46</v>
      </c>
      <c r="I128" s="93" t="s">
        <v>508</v>
      </c>
      <c r="J128" s="105"/>
      <c r="K128" s="93" t="s">
        <v>510</v>
      </c>
      <c r="L128" s="98" t="s">
        <v>429</v>
      </c>
      <c r="M128" s="93"/>
      <c r="N128" s="98"/>
      <c r="O128" s="98"/>
      <c r="P128" s="98"/>
      <c r="Q128" s="93"/>
      <c r="R128" s="93"/>
      <c r="S128" s="93"/>
      <c r="T128" s="93"/>
      <c r="U128" s="93"/>
      <c r="V128" s="160" t="s">
        <v>882</v>
      </c>
      <c r="W128" s="160" t="s">
        <v>265</v>
      </c>
      <c r="X128" s="161" t="s">
        <v>883</v>
      </c>
      <c r="Y128" s="166">
        <v>60002</v>
      </c>
      <c r="Z128" s="160">
        <v>959</v>
      </c>
      <c r="AA128" s="160">
        <v>4134</v>
      </c>
      <c r="AB128" s="93"/>
      <c r="AH128" s="117"/>
    </row>
    <row r="129" spans="1:35" s="41" customFormat="1" x14ac:dyDescent="0.3">
      <c r="A129" s="93" t="str">
        <f t="shared" si="3"/>
        <v>GreenMT</v>
      </c>
      <c r="B129" s="93" t="s">
        <v>481</v>
      </c>
      <c r="C129" s="93" t="str">
        <f>Data!B97</f>
        <v>Electric</v>
      </c>
      <c r="D129" s="93"/>
      <c r="E129" s="98" t="s">
        <v>709</v>
      </c>
      <c r="F129" s="93" t="str">
        <f t="shared" si="4"/>
        <v>Duquesne Light Company</v>
      </c>
      <c r="G129" s="93" t="s">
        <v>60</v>
      </c>
      <c r="H129" s="93" t="s">
        <v>55</v>
      </c>
      <c r="I129" s="93" t="s">
        <v>508</v>
      </c>
      <c r="J129" s="105"/>
      <c r="K129" s="93" t="s">
        <v>510</v>
      </c>
      <c r="L129" s="98" t="s">
        <v>427</v>
      </c>
      <c r="M129" s="93"/>
      <c r="N129" s="98"/>
      <c r="O129" s="98"/>
      <c r="P129" s="98"/>
      <c r="Q129" s="93"/>
      <c r="R129" s="93"/>
      <c r="S129" s="93"/>
      <c r="T129" s="93"/>
      <c r="U129" s="93"/>
      <c r="V129" s="160" t="s">
        <v>884</v>
      </c>
      <c r="W129" s="160" t="s">
        <v>265</v>
      </c>
      <c r="X129" s="161" t="s">
        <v>885</v>
      </c>
      <c r="Y129" s="166">
        <v>60002</v>
      </c>
      <c r="Z129" s="160">
        <v>959</v>
      </c>
      <c r="AA129" s="160">
        <v>4134</v>
      </c>
      <c r="AB129" s="93"/>
      <c r="AH129" s="117"/>
    </row>
    <row r="130" spans="1:35" s="41" customFormat="1" x14ac:dyDescent="0.3">
      <c r="A130" s="93" t="str">
        <f t="shared" si="3"/>
        <v>GreenMT</v>
      </c>
      <c r="B130" s="93" t="s">
        <v>481</v>
      </c>
      <c r="C130" s="93" t="s">
        <v>522</v>
      </c>
      <c r="D130" s="93"/>
      <c r="E130" s="98" t="s">
        <v>710</v>
      </c>
      <c r="F130" s="93" t="str">
        <f t="shared" si="4"/>
        <v>Nicor Gas</v>
      </c>
      <c r="G130" s="93" t="s">
        <v>47</v>
      </c>
      <c r="H130" s="93" t="s">
        <v>106</v>
      </c>
      <c r="I130" s="93" t="s">
        <v>508</v>
      </c>
      <c r="J130" s="93" t="s">
        <v>527</v>
      </c>
      <c r="K130" s="93" t="s">
        <v>510</v>
      </c>
      <c r="L130" s="98" t="s">
        <v>1060</v>
      </c>
      <c r="M130" s="93"/>
      <c r="N130" s="98"/>
      <c r="O130" s="98"/>
      <c r="P130" s="98"/>
      <c r="Q130" s="93"/>
      <c r="R130" s="93"/>
      <c r="S130" s="93"/>
      <c r="T130" s="93"/>
      <c r="U130" s="93"/>
      <c r="V130" s="160" t="s">
        <v>886</v>
      </c>
      <c r="W130" s="160" t="s">
        <v>265</v>
      </c>
      <c r="X130" s="161" t="s">
        <v>887</v>
      </c>
      <c r="Y130" s="166">
        <v>60002</v>
      </c>
      <c r="Z130" s="160">
        <v>959</v>
      </c>
      <c r="AA130" s="160">
        <v>4134</v>
      </c>
      <c r="AB130" s="93"/>
      <c r="AH130" s="117"/>
    </row>
    <row r="131" spans="1:35" s="41" customFormat="1" x14ac:dyDescent="0.3">
      <c r="A131" s="93" t="str">
        <f t="shared" si="3"/>
        <v>GreenMT</v>
      </c>
      <c r="B131" s="93" t="s">
        <v>481</v>
      </c>
      <c r="C131" s="93" t="s">
        <v>522</v>
      </c>
      <c r="D131" s="93"/>
      <c r="E131" s="98" t="s">
        <v>711</v>
      </c>
      <c r="F131" s="93" t="str">
        <f t="shared" si="4"/>
        <v>Peoples Gas</v>
      </c>
      <c r="G131" s="93" t="s">
        <v>47</v>
      </c>
      <c r="H131" s="93" t="s">
        <v>322</v>
      </c>
      <c r="I131" s="93" t="s">
        <v>508</v>
      </c>
      <c r="J131" s="93" t="s">
        <v>526</v>
      </c>
      <c r="K131" s="93" t="s">
        <v>510</v>
      </c>
      <c r="L131" s="98" t="s">
        <v>1060</v>
      </c>
      <c r="M131" s="93"/>
      <c r="N131" s="98"/>
      <c r="O131" s="98"/>
      <c r="P131" s="98"/>
      <c r="Q131" s="93"/>
      <c r="R131" s="93"/>
      <c r="S131" s="93"/>
      <c r="T131" s="93"/>
      <c r="U131" s="93"/>
      <c r="V131" s="160" t="s">
        <v>888</v>
      </c>
      <c r="W131" s="160" t="s">
        <v>265</v>
      </c>
      <c r="X131" s="161" t="s">
        <v>889</v>
      </c>
      <c r="Y131" s="166">
        <v>60002</v>
      </c>
      <c r="Z131" s="160">
        <v>959</v>
      </c>
      <c r="AA131" s="160">
        <v>4134</v>
      </c>
      <c r="AB131" s="93"/>
      <c r="AH131" s="117"/>
    </row>
    <row r="132" spans="1:35" s="41" customFormat="1" x14ac:dyDescent="0.3">
      <c r="A132" s="93" t="str">
        <f t="shared" si="3"/>
        <v>GreenMT</v>
      </c>
      <c r="B132" s="93" t="s">
        <v>481</v>
      </c>
      <c r="C132" s="93" t="s">
        <v>522</v>
      </c>
      <c r="D132" s="93"/>
      <c r="E132" s="98" t="s">
        <v>712</v>
      </c>
      <c r="F132" s="93" t="str">
        <f t="shared" si="4"/>
        <v>BGE</v>
      </c>
      <c r="G132" s="93" t="s">
        <v>53</v>
      </c>
      <c r="H132" s="93" t="s">
        <v>50</v>
      </c>
      <c r="I132" s="93" t="s">
        <v>508</v>
      </c>
      <c r="J132" s="93" t="s">
        <v>527</v>
      </c>
      <c r="K132" s="93" t="s">
        <v>510</v>
      </c>
      <c r="L132" s="98" t="s">
        <v>1060</v>
      </c>
      <c r="M132" s="93"/>
      <c r="N132" s="98"/>
      <c r="O132" s="98"/>
      <c r="P132" s="98"/>
      <c r="Q132" s="93"/>
      <c r="R132" s="93"/>
      <c r="S132" s="93"/>
      <c r="T132" s="93"/>
      <c r="U132" s="93"/>
      <c r="V132" s="160" t="s">
        <v>890</v>
      </c>
      <c r="W132" s="160" t="s">
        <v>265</v>
      </c>
      <c r="X132" s="161" t="s">
        <v>891</v>
      </c>
      <c r="Y132" s="166">
        <v>60002</v>
      </c>
      <c r="Z132" s="160">
        <v>959</v>
      </c>
      <c r="AA132" s="160">
        <v>4134</v>
      </c>
      <c r="AB132" s="93"/>
      <c r="AH132" s="117"/>
    </row>
    <row r="133" spans="1:35" s="41" customFormat="1" x14ac:dyDescent="0.3">
      <c r="A133" s="93" t="str">
        <f t="shared" si="3"/>
        <v>GreenMT</v>
      </c>
      <c r="B133" s="93" t="s">
        <v>481</v>
      </c>
      <c r="C133" s="93" t="s">
        <v>522</v>
      </c>
      <c r="D133" s="93"/>
      <c r="E133" s="98" t="s">
        <v>713</v>
      </c>
      <c r="F133" s="93" t="str">
        <f t="shared" si="4"/>
        <v>Consolidated Edison</v>
      </c>
      <c r="G133" s="93" t="s">
        <v>33</v>
      </c>
      <c r="H133" s="93" t="s">
        <v>26</v>
      </c>
      <c r="I133" s="93" t="s">
        <v>508</v>
      </c>
      <c r="J133" s="93" t="s">
        <v>526</v>
      </c>
      <c r="K133" s="93" t="s">
        <v>510</v>
      </c>
      <c r="L133" s="98" t="s">
        <v>1060</v>
      </c>
      <c r="M133" s="93"/>
      <c r="N133" s="98"/>
      <c r="O133" s="98"/>
      <c r="P133" s="98"/>
      <c r="Q133" s="93"/>
      <c r="R133" s="93"/>
      <c r="S133" s="93"/>
      <c r="T133" s="93"/>
      <c r="U133" s="93"/>
      <c r="V133" s="160" t="s">
        <v>892</v>
      </c>
      <c r="W133" s="160" t="s">
        <v>265</v>
      </c>
      <c r="X133" s="161" t="s">
        <v>893</v>
      </c>
      <c r="Y133" s="166">
        <v>60002</v>
      </c>
      <c r="Z133" s="160">
        <v>959</v>
      </c>
      <c r="AA133" s="160">
        <v>4134</v>
      </c>
      <c r="AB133" s="93"/>
      <c r="AH133" s="117"/>
      <c r="AI133" s="41" t="s">
        <v>1062</v>
      </c>
    </row>
    <row r="134" spans="1:35" s="41" customFormat="1" x14ac:dyDescent="0.3">
      <c r="A134" s="93" t="str">
        <f t="shared" si="3"/>
        <v>GreenMT</v>
      </c>
      <c r="B134" s="93" t="s">
        <v>481</v>
      </c>
      <c r="C134" s="93" t="s">
        <v>522</v>
      </c>
      <c r="D134" s="93"/>
      <c r="E134" s="98" t="s">
        <v>714</v>
      </c>
      <c r="F134" s="93" t="str">
        <f t="shared" si="4"/>
        <v>Orange &amp; Rockland</v>
      </c>
      <c r="G134" s="93" t="s">
        <v>33</v>
      </c>
      <c r="H134" s="93" t="s">
        <v>29</v>
      </c>
      <c r="I134" s="93" t="s">
        <v>508</v>
      </c>
      <c r="J134" s="93" t="s">
        <v>527</v>
      </c>
      <c r="K134" s="93" t="s">
        <v>510</v>
      </c>
      <c r="L134" s="98" t="s">
        <v>1060</v>
      </c>
      <c r="M134" s="93"/>
      <c r="N134" s="98"/>
      <c r="O134" s="98"/>
      <c r="P134" s="98"/>
      <c r="Q134" s="93"/>
      <c r="R134" s="93"/>
      <c r="S134" s="93"/>
      <c r="T134" s="93"/>
      <c r="U134" s="93"/>
      <c r="V134" s="160" t="s">
        <v>894</v>
      </c>
      <c r="W134" s="160" t="s">
        <v>265</v>
      </c>
      <c r="X134" s="161" t="s">
        <v>895</v>
      </c>
      <c r="Y134" s="166">
        <v>60002</v>
      </c>
      <c r="Z134" s="160">
        <v>959</v>
      </c>
      <c r="AA134" s="160">
        <v>4134</v>
      </c>
      <c r="AB134" s="93"/>
      <c r="AH134" s="117"/>
    </row>
    <row r="135" spans="1:35" s="41" customFormat="1" x14ac:dyDescent="0.3">
      <c r="A135" s="93" t="str">
        <f t="shared" si="3"/>
        <v>GreenMT</v>
      </c>
      <c r="B135" s="93" t="s">
        <v>481</v>
      </c>
      <c r="C135" s="93" t="s">
        <v>522</v>
      </c>
      <c r="D135" s="93"/>
      <c r="E135" s="98" t="s">
        <v>715</v>
      </c>
      <c r="F135" s="93" t="str">
        <f t="shared" si="4"/>
        <v>National Grid (Keyspan NY)</v>
      </c>
      <c r="G135" s="93" t="s">
        <v>33</v>
      </c>
      <c r="H135" s="93" t="s">
        <v>32</v>
      </c>
      <c r="I135" s="93" t="s">
        <v>508</v>
      </c>
      <c r="J135" s="93" t="s">
        <v>526</v>
      </c>
      <c r="K135" s="93" t="s">
        <v>510</v>
      </c>
      <c r="L135" s="98" t="s">
        <v>1060</v>
      </c>
      <c r="M135" s="93"/>
      <c r="N135" s="98"/>
      <c r="O135" s="98"/>
      <c r="P135" s="98"/>
      <c r="Q135" s="93"/>
      <c r="R135" s="93"/>
      <c r="S135" s="93"/>
      <c r="T135" s="93"/>
      <c r="U135" s="93"/>
      <c r="V135" s="160" t="s">
        <v>896</v>
      </c>
      <c r="W135" s="160" t="s">
        <v>265</v>
      </c>
      <c r="X135" s="161" t="s">
        <v>897</v>
      </c>
      <c r="Y135" s="166">
        <v>60002</v>
      </c>
      <c r="Z135" s="160">
        <v>959</v>
      </c>
      <c r="AA135" s="160">
        <v>4134</v>
      </c>
      <c r="AB135" s="93"/>
      <c r="AH135" s="117"/>
    </row>
    <row r="136" spans="1:35" s="41" customFormat="1" x14ac:dyDescent="0.3">
      <c r="A136" s="93" t="str">
        <f t="shared" si="3"/>
        <v>GreenMT</v>
      </c>
      <c r="B136" s="93" t="s">
        <v>481</v>
      </c>
      <c r="C136" s="93" t="s">
        <v>522</v>
      </c>
      <c r="D136" s="93"/>
      <c r="E136" s="98" t="s">
        <v>716</v>
      </c>
      <c r="F136" s="93" t="str">
        <f t="shared" si="4"/>
        <v>UGI South</v>
      </c>
      <c r="G136" s="93" t="s">
        <v>60</v>
      </c>
      <c r="H136" s="93" t="s">
        <v>625</v>
      </c>
      <c r="I136" s="93" t="s">
        <v>508</v>
      </c>
      <c r="J136" s="93" t="s">
        <v>527</v>
      </c>
      <c r="K136" s="93" t="s">
        <v>510</v>
      </c>
      <c r="L136" s="98" t="s">
        <v>1060</v>
      </c>
      <c r="M136" s="93"/>
      <c r="N136" s="98"/>
      <c r="O136" s="98"/>
      <c r="P136" s="98"/>
      <c r="Q136" s="93"/>
      <c r="R136" s="93"/>
      <c r="S136" s="93"/>
      <c r="T136" s="93"/>
      <c r="U136" s="93"/>
      <c r="V136" s="160" t="s">
        <v>898</v>
      </c>
      <c r="W136" s="160" t="s">
        <v>265</v>
      </c>
      <c r="X136" s="161" t="s">
        <v>899</v>
      </c>
      <c r="Y136" s="166">
        <v>60002</v>
      </c>
      <c r="Z136" s="160">
        <v>959</v>
      </c>
      <c r="AA136" s="160">
        <v>4134</v>
      </c>
      <c r="AB136" s="93"/>
      <c r="AH136" s="117"/>
    </row>
    <row r="137" spans="1:35" s="41" customFormat="1" x14ac:dyDescent="0.3">
      <c r="A137" s="93" t="str">
        <f t="shared" si="3"/>
        <v>GreenMT</v>
      </c>
      <c r="B137" s="93" t="s">
        <v>481</v>
      </c>
      <c r="C137" s="93" t="s">
        <v>522</v>
      </c>
      <c r="D137" s="93"/>
      <c r="E137" s="98" t="s">
        <v>717</v>
      </c>
      <c r="F137" s="93" t="str">
        <f t="shared" si="4"/>
        <v>UGI North</v>
      </c>
      <c r="G137" s="93" t="s">
        <v>60</v>
      </c>
      <c r="H137" s="93" t="s">
        <v>449</v>
      </c>
      <c r="I137" s="93" t="s">
        <v>508</v>
      </c>
      <c r="J137" s="93" t="s">
        <v>526</v>
      </c>
      <c r="K137" s="93" t="s">
        <v>510</v>
      </c>
      <c r="L137" s="98" t="s">
        <v>1060</v>
      </c>
      <c r="M137" s="93"/>
      <c r="N137" s="98"/>
      <c r="O137" s="98"/>
      <c r="P137" s="98"/>
      <c r="Q137" s="93"/>
      <c r="R137" s="93"/>
      <c r="S137" s="93"/>
      <c r="T137" s="93"/>
      <c r="U137" s="93"/>
      <c r="V137" s="160" t="s">
        <v>900</v>
      </c>
      <c r="W137" s="160" t="s">
        <v>265</v>
      </c>
      <c r="X137" s="161" t="s">
        <v>901</v>
      </c>
      <c r="Y137" s="166">
        <v>60002</v>
      </c>
      <c r="Z137" s="160">
        <v>959</v>
      </c>
      <c r="AA137" s="160">
        <v>4134</v>
      </c>
      <c r="AB137" s="93"/>
      <c r="AH137" s="117"/>
    </row>
    <row r="138" spans="1:35" s="41" customFormat="1" x14ac:dyDescent="0.3">
      <c r="A138" s="93" t="str">
        <f t="shared" si="3"/>
        <v>GreenMT</v>
      </c>
      <c r="B138" s="93" t="s">
        <v>481</v>
      </c>
      <c r="C138" s="93" t="s">
        <v>522</v>
      </c>
      <c r="D138" s="93"/>
      <c r="E138" s="98" t="s">
        <v>718</v>
      </c>
      <c r="F138" s="93" t="str">
        <f t="shared" si="4"/>
        <v>PECO Gas</v>
      </c>
      <c r="G138" s="93" t="s">
        <v>60</v>
      </c>
      <c r="H138" s="93" t="s">
        <v>357</v>
      </c>
      <c r="I138" s="93" t="s">
        <v>508</v>
      </c>
      <c r="J138" s="93" t="s">
        <v>527</v>
      </c>
      <c r="K138" s="93" t="s">
        <v>510</v>
      </c>
      <c r="L138" s="98" t="s">
        <v>1060</v>
      </c>
      <c r="M138" s="93"/>
      <c r="N138" s="98"/>
      <c r="O138" s="98"/>
      <c r="P138" s="98"/>
      <c r="Q138" s="93"/>
      <c r="R138" s="93"/>
      <c r="S138" s="93"/>
      <c r="T138" s="93"/>
      <c r="U138" s="93"/>
      <c r="V138" s="160" t="s">
        <v>902</v>
      </c>
      <c r="W138" s="160" t="s">
        <v>265</v>
      </c>
      <c r="X138" s="161" t="s">
        <v>903</v>
      </c>
      <c r="Y138" s="166">
        <v>60002</v>
      </c>
      <c r="Z138" s="160">
        <v>959</v>
      </c>
      <c r="AA138" s="160">
        <v>4134</v>
      </c>
      <c r="AB138" s="93"/>
      <c r="AH138" s="117"/>
    </row>
    <row r="139" spans="1:35" s="41" customFormat="1" x14ac:dyDescent="0.3">
      <c r="A139" s="93" t="str">
        <f t="shared" si="3"/>
        <v>GreenMT</v>
      </c>
      <c r="B139" s="93" t="s">
        <v>481</v>
      </c>
      <c r="C139" s="93" t="s">
        <v>522</v>
      </c>
      <c r="D139" s="93"/>
      <c r="E139" s="98" t="s">
        <v>719</v>
      </c>
      <c r="F139" s="93" t="str">
        <f t="shared" si="4"/>
        <v>Philadelphia Gas Works</v>
      </c>
      <c r="G139" s="93" t="s">
        <v>60</v>
      </c>
      <c r="H139" s="93" t="s">
        <v>243</v>
      </c>
      <c r="I139" s="93" t="s">
        <v>508</v>
      </c>
      <c r="J139" s="93" t="s">
        <v>526</v>
      </c>
      <c r="K139" s="93" t="s">
        <v>510</v>
      </c>
      <c r="L139" s="98" t="s">
        <v>1060</v>
      </c>
      <c r="M139" s="93"/>
      <c r="N139" s="98"/>
      <c r="O139" s="98"/>
      <c r="P139" s="98"/>
      <c r="Q139" s="93"/>
      <c r="R139" s="93"/>
      <c r="S139" s="93"/>
      <c r="T139" s="93"/>
      <c r="U139" s="93"/>
      <c r="V139" s="160" t="s">
        <v>904</v>
      </c>
      <c r="W139" s="160" t="s">
        <v>265</v>
      </c>
      <c r="X139" s="161" t="s">
        <v>905</v>
      </c>
      <c r="Y139" s="166">
        <v>60002</v>
      </c>
      <c r="Z139" s="160">
        <v>959</v>
      </c>
      <c r="AA139" s="160">
        <v>4134</v>
      </c>
      <c r="AB139" s="93"/>
      <c r="AH139" s="117"/>
    </row>
    <row r="140" spans="1:35" s="41" customFormat="1" x14ac:dyDescent="0.3">
      <c r="A140" s="93" t="str">
        <f t="shared" si="3"/>
        <v>NRG</v>
      </c>
      <c r="B140" s="93" t="s">
        <v>505</v>
      </c>
      <c r="C140" s="93" t="str">
        <f>Data!B108</f>
        <v>Electric</v>
      </c>
      <c r="D140" s="93"/>
      <c r="E140" s="98" t="s">
        <v>720</v>
      </c>
      <c r="F140" s="93" t="str">
        <f t="shared" si="4"/>
        <v>Eversource (Eastern Massachusetts)</v>
      </c>
      <c r="G140" s="93" t="s">
        <v>42</v>
      </c>
      <c r="H140" s="93" t="s">
        <v>549</v>
      </c>
      <c r="I140" s="93" t="s">
        <v>508</v>
      </c>
      <c r="J140" s="105"/>
      <c r="K140" s="93" t="s">
        <v>510</v>
      </c>
      <c r="L140" s="98" t="s">
        <v>547</v>
      </c>
      <c r="M140" s="93"/>
      <c r="N140" s="98"/>
      <c r="O140" s="98"/>
      <c r="P140" s="98"/>
      <c r="Q140" s="93"/>
      <c r="R140" s="93"/>
      <c r="S140" s="93"/>
      <c r="T140" s="93"/>
      <c r="U140" s="93"/>
      <c r="V140" s="160" t="s">
        <v>906</v>
      </c>
      <c r="W140" s="160" t="s">
        <v>265</v>
      </c>
      <c r="X140" s="161" t="s">
        <v>907</v>
      </c>
      <c r="Y140" s="166">
        <v>60002</v>
      </c>
      <c r="Z140" s="160">
        <v>959</v>
      </c>
      <c r="AA140" s="160">
        <v>4134</v>
      </c>
      <c r="AB140" s="93"/>
      <c r="AH140" s="117"/>
    </row>
    <row r="141" spans="1:35" s="41" customFormat="1" x14ac:dyDescent="0.3">
      <c r="A141" s="93" t="str">
        <f t="shared" si="3"/>
        <v>NRG</v>
      </c>
      <c r="B141" s="93" t="s">
        <v>505</v>
      </c>
      <c r="C141" s="93" t="str">
        <f>Data!B109</f>
        <v>Electric</v>
      </c>
      <c r="D141" s="93"/>
      <c r="E141" s="98" t="s">
        <v>721</v>
      </c>
      <c r="F141" s="93" t="str">
        <f t="shared" si="4"/>
        <v>Eversource (Western Massachusetts)</v>
      </c>
      <c r="G141" s="93" t="s">
        <v>42</v>
      </c>
      <c r="H141" s="93" t="s">
        <v>548</v>
      </c>
      <c r="I141" s="93" t="s">
        <v>508</v>
      </c>
      <c r="J141" s="105"/>
      <c r="K141" s="93" t="s">
        <v>510</v>
      </c>
      <c r="L141" s="98" t="s">
        <v>180</v>
      </c>
      <c r="M141" s="93"/>
      <c r="N141" s="98"/>
      <c r="O141" s="98"/>
      <c r="P141" s="98"/>
      <c r="Q141" s="93"/>
      <c r="R141" s="93"/>
      <c r="S141" s="93"/>
      <c r="T141" s="93"/>
      <c r="U141" s="93"/>
      <c r="V141" s="160" t="s">
        <v>908</v>
      </c>
      <c r="W141" s="160" t="s">
        <v>265</v>
      </c>
      <c r="X141" s="161" t="s">
        <v>909</v>
      </c>
      <c r="Y141" s="166">
        <v>60002</v>
      </c>
      <c r="Z141" s="160">
        <v>959</v>
      </c>
      <c r="AA141" s="160">
        <v>4134</v>
      </c>
      <c r="AB141" s="93"/>
      <c r="AH141" s="117"/>
    </row>
    <row r="142" spans="1:35" s="41" customFormat="1" x14ac:dyDescent="0.3">
      <c r="A142" s="93" t="str">
        <f t="shared" si="3"/>
        <v>NRG</v>
      </c>
      <c r="B142" s="93" t="s">
        <v>505</v>
      </c>
      <c r="C142" s="93" t="str">
        <f>Data!B110</f>
        <v>Electric</v>
      </c>
      <c r="D142" s="93"/>
      <c r="E142" s="98" t="s">
        <v>722</v>
      </c>
      <c r="F142" s="93" t="str">
        <f t="shared" si="4"/>
        <v>Atlantic City Electric</v>
      </c>
      <c r="G142" s="93" t="s">
        <v>8</v>
      </c>
      <c r="H142" s="93" t="s">
        <v>7</v>
      </c>
      <c r="I142" s="93" t="s">
        <v>508</v>
      </c>
      <c r="J142" s="105"/>
      <c r="K142" s="93" t="s">
        <v>510</v>
      </c>
      <c r="L142" s="98" t="s">
        <v>1063</v>
      </c>
      <c r="M142" s="93"/>
      <c r="N142" s="98"/>
      <c r="O142" s="98"/>
      <c r="P142" s="98"/>
      <c r="Q142" s="93"/>
      <c r="R142" s="93"/>
      <c r="S142" s="93"/>
      <c r="T142" s="93"/>
      <c r="U142" s="93"/>
      <c r="V142" s="160" t="s">
        <v>910</v>
      </c>
      <c r="W142" s="160" t="s">
        <v>265</v>
      </c>
      <c r="X142" s="161" t="s">
        <v>911</v>
      </c>
      <c r="Y142" s="166">
        <v>60002</v>
      </c>
      <c r="Z142" s="160">
        <v>959</v>
      </c>
      <c r="AA142" s="160">
        <v>4134</v>
      </c>
      <c r="AB142" s="93"/>
      <c r="AH142" s="117"/>
    </row>
    <row r="143" spans="1:35" s="41" customFormat="1" x14ac:dyDescent="0.3">
      <c r="A143" s="93" t="str">
        <f t="shared" si="3"/>
        <v>NRG</v>
      </c>
      <c r="B143" s="93" t="s">
        <v>505</v>
      </c>
      <c r="C143" s="93" t="str">
        <f>Data!B112</f>
        <v>Electric</v>
      </c>
      <c r="D143" s="93"/>
      <c r="E143" s="98" t="s">
        <v>723</v>
      </c>
      <c r="F143" s="93" t="str">
        <f t="shared" si="4"/>
        <v>Jersey Central Power &amp; Light (JCP&amp;L)</v>
      </c>
      <c r="G143" s="93" t="s">
        <v>8</v>
      </c>
      <c r="H143" s="93" t="s">
        <v>13</v>
      </c>
      <c r="I143" s="93" t="s">
        <v>508</v>
      </c>
      <c r="J143" s="105"/>
      <c r="K143" s="93" t="s">
        <v>510</v>
      </c>
      <c r="L143" s="98" t="s">
        <v>1064</v>
      </c>
      <c r="M143" s="93"/>
      <c r="N143" s="98"/>
      <c r="O143" s="98"/>
      <c r="P143" s="98"/>
      <c r="Q143" s="93"/>
      <c r="R143" s="93"/>
      <c r="S143" s="93"/>
      <c r="T143" s="93"/>
      <c r="U143" s="93"/>
      <c r="V143" s="160" t="s">
        <v>912</v>
      </c>
      <c r="W143" s="160" t="s">
        <v>265</v>
      </c>
      <c r="X143" s="161" t="s">
        <v>913</v>
      </c>
      <c r="Y143" s="166">
        <v>60002</v>
      </c>
      <c r="Z143" s="160">
        <v>959</v>
      </c>
      <c r="AA143" s="160">
        <v>4134</v>
      </c>
      <c r="AB143" s="93"/>
      <c r="AH143" s="117"/>
    </row>
    <row r="144" spans="1:35" s="41" customFormat="1" x14ac:dyDescent="0.3">
      <c r="A144" s="93" t="str">
        <f t="shared" si="3"/>
        <v>NRG</v>
      </c>
      <c r="B144" s="93" t="s">
        <v>505</v>
      </c>
      <c r="C144" s="93" t="str">
        <f>Data!B113</f>
        <v>Electric</v>
      </c>
      <c r="D144" s="93"/>
      <c r="E144" s="98" t="s">
        <v>724</v>
      </c>
      <c r="F144" s="93" t="str">
        <f t="shared" si="4"/>
        <v>PSE&amp;G</v>
      </c>
      <c r="G144" s="93" t="s">
        <v>8</v>
      </c>
      <c r="H144" s="93" t="s">
        <v>14</v>
      </c>
      <c r="I144" s="93" t="s">
        <v>508</v>
      </c>
      <c r="J144" s="105"/>
      <c r="K144" s="93" t="s">
        <v>510</v>
      </c>
      <c r="L144" s="98" t="s">
        <v>1065</v>
      </c>
      <c r="M144" s="93"/>
      <c r="N144" s="98"/>
      <c r="O144" s="98"/>
      <c r="P144" s="98"/>
      <c r="Q144" s="93"/>
      <c r="R144" s="93"/>
      <c r="S144" s="93"/>
      <c r="T144" s="93"/>
      <c r="U144" s="93"/>
      <c r="V144" s="160" t="s">
        <v>914</v>
      </c>
      <c r="W144" s="160" t="s">
        <v>265</v>
      </c>
      <c r="X144" s="161" t="s">
        <v>915</v>
      </c>
      <c r="Y144" s="166">
        <v>60002</v>
      </c>
      <c r="Z144" s="160">
        <v>959</v>
      </c>
      <c r="AA144" s="160">
        <v>4134</v>
      </c>
      <c r="AB144" s="93"/>
      <c r="AH144" s="117"/>
    </row>
    <row r="145" spans="1:34" s="41" customFormat="1" x14ac:dyDescent="0.3">
      <c r="A145" s="93" t="str">
        <f t="shared" si="3"/>
        <v>NRG</v>
      </c>
      <c r="B145" s="93" t="s">
        <v>505</v>
      </c>
      <c r="C145" s="93" t="str">
        <f>Data!B114</f>
        <v>Electric</v>
      </c>
      <c r="D145" s="93"/>
      <c r="E145" s="98" t="s">
        <v>725</v>
      </c>
      <c r="F145" s="93" t="str">
        <f t="shared" si="4"/>
        <v>Rockland Electric Company (O&amp;R)</v>
      </c>
      <c r="G145" s="93" t="s">
        <v>8</v>
      </c>
      <c r="H145" s="93" t="s">
        <v>15</v>
      </c>
      <c r="I145" s="93" t="s">
        <v>508</v>
      </c>
      <c r="J145" s="105"/>
      <c r="K145" s="93" t="s">
        <v>510</v>
      </c>
      <c r="L145" s="98" t="s">
        <v>1066</v>
      </c>
      <c r="M145" s="93"/>
      <c r="N145" s="98"/>
      <c r="O145" s="98"/>
      <c r="P145" s="98"/>
      <c r="Q145" s="93"/>
      <c r="R145" s="93"/>
      <c r="S145" s="93"/>
      <c r="T145" s="93"/>
      <c r="U145" s="93"/>
      <c r="V145" s="160" t="s">
        <v>916</v>
      </c>
      <c r="W145" s="160" t="s">
        <v>265</v>
      </c>
      <c r="X145" s="161" t="s">
        <v>917</v>
      </c>
      <c r="Y145" s="166">
        <v>60002</v>
      </c>
      <c r="Z145" s="160">
        <v>959</v>
      </c>
      <c r="AA145" s="160">
        <v>4134</v>
      </c>
      <c r="AB145" s="93"/>
      <c r="AH145" s="117"/>
    </row>
    <row r="146" spans="1:34" s="41" customFormat="1" x14ac:dyDescent="0.3">
      <c r="A146" s="93" t="str">
        <f t="shared" si="3"/>
        <v>NRG</v>
      </c>
      <c r="B146" s="93" t="s">
        <v>505</v>
      </c>
      <c r="C146" s="93" t="str">
        <f>Data!B115</f>
        <v>Electric</v>
      </c>
      <c r="D146" s="93"/>
      <c r="E146" s="98" t="s">
        <v>726</v>
      </c>
      <c r="F146" s="93" t="str">
        <f t="shared" si="4"/>
        <v>Duquesne Light Company</v>
      </c>
      <c r="G146" s="93" t="s">
        <v>60</v>
      </c>
      <c r="H146" s="93" t="s">
        <v>55</v>
      </c>
      <c r="I146" s="93" t="s">
        <v>508</v>
      </c>
      <c r="J146" s="105"/>
      <c r="K146" s="93" t="s">
        <v>510</v>
      </c>
      <c r="L146" s="98" t="s">
        <v>1067</v>
      </c>
      <c r="M146" s="93"/>
      <c r="N146" s="98"/>
      <c r="O146" s="98"/>
      <c r="P146" s="98"/>
      <c r="Q146" s="93"/>
      <c r="R146" s="93"/>
      <c r="S146" s="93"/>
      <c r="T146" s="93"/>
      <c r="U146" s="93"/>
      <c r="V146" s="160" t="s">
        <v>918</v>
      </c>
      <c r="W146" s="160" t="s">
        <v>265</v>
      </c>
      <c r="X146" s="161" t="s">
        <v>919</v>
      </c>
      <c r="Y146" s="166">
        <v>60002</v>
      </c>
      <c r="Z146" s="160">
        <v>959</v>
      </c>
      <c r="AA146" s="160">
        <v>4134</v>
      </c>
      <c r="AB146" s="93"/>
      <c r="AH146" s="117"/>
    </row>
    <row r="147" spans="1:34" s="41" customFormat="1" x14ac:dyDescent="0.3">
      <c r="A147" s="93" t="str">
        <f t="shared" ref="A147:A208" si="6">B147</f>
        <v>NRG</v>
      </c>
      <c r="B147" s="93" t="s">
        <v>505</v>
      </c>
      <c r="C147" s="93" t="str">
        <f>Data!B116</f>
        <v>Electric</v>
      </c>
      <c r="D147" s="93"/>
      <c r="E147" s="98" t="s">
        <v>727</v>
      </c>
      <c r="F147" s="93" t="str">
        <f t="shared" ref="F147:F208" si="7">H147</f>
        <v>Met-Ed</v>
      </c>
      <c r="G147" s="93" t="s">
        <v>60</v>
      </c>
      <c r="H147" s="93" t="s">
        <v>56</v>
      </c>
      <c r="I147" s="93" t="s">
        <v>508</v>
      </c>
      <c r="J147" s="105"/>
      <c r="K147" s="93" t="s">
        <v>510</v>
      </c>
      <c r="L147" s="98" t="s">
        <v>1068</v>
      </c>
      <c r="M147" s="93"/>
      <c r="N147" s="98"/>
      <c r="O147" s="98"/>
      <c r="P147" s="98"/>
      <c r="Q147" s="93"/>
      <c r="R147" s="93"/>
      <c r="S147" s="93"/>
      <c r="T147" s="93"/>
      <c r="U147" s="93"/>
      <c r="V147" s="160" t="s">
        <v>920</v>
      </c>
      <c r="W147" s="160" t="s">
        <v>265</v>
      </c>
      <c r="X147" s="161" t="s">
        <v>921</v>
      </c>
      <c r="Y147" s="166">
        <v>60002</v>
      </c>
      <c r="Z147" s="160">
        <v>959</v>
      </c>
      <c r="AA147" s="160">
        <v>4134</v>
      </c>
      <c r="AB147" s="93"/>
      <c r="AH147" s="117"/>
    </row>
    <row r="148" spans="1:34" s="41" customFormat="1" x14ac:dyDescent="0.3">
      <c r="A148" s="93" t="str">
        <f t="shared" si="6"/>
        <v>NRG</v>
      </c>
      <c r="B148" s="93" t="s">
        <v>505</v>
      </c>
      <c r="C148" s="93" t="str">
        <f>Data!B117</f>
        <v>Electric</v>
      </c>
      <c r="D148" s="93"/>
      <c r="E148" s="98" t="s">
        <v>728</v>
      </c>
      <c r="F148" s="93" t="str">
        <f t="shared" si="7"/>
        <v>PECO</v>
      </c>
      <c r="G148" s="93" t="s">
        <v>60</v>
      </c>
      <c r="H148" s="93" t="s">
        <v>57</v>
      </c>
      <c r="I148" s="93" t="s">
        <v>508</v>
      </c>
      <c r="J148" s="105"/>
      <c r="K148" s="93" t="s">
        <v>510</v>
      </c>
      <c r="L148" s="98" t="s">
        <v>1069</v>
      </c>
      <c r="M148" s="93"/>
      <c r="N148" s="98"/>
      <c r="O148" s="98"/>
      <c r="P148" s="98"/>
      <c r="Q148" s="93"/>
      <c r="R148" s="93"/>
      <c r="S148" s="93"/>
      <c r="T148" s="93"/>
      <c r="U148" s="93"/>
      <c r="V148" s="160" t="s">
        <v>922</v>
      </c>
      <c r="W148" s="160" t="s">
        <v>265</v>
      </c>
      <c r="X148" s="161" t="s">
        <v>923</v>
      </c>
      <c r="Y148" s="166">
        <v>60002</v>
      </c>
      <c r="Z148" s="160">
        <v>959</v>
      </c>
      <c r="AA148" s="160">
        <v>4134</v>
      </c>
      <c r="AB148" s="93"/>
      <c r="AH148" s="117"/>
    </row>
    <row r="149" spans="1:34" s="41" customFormat="1" x14ac:dyDescent="0.3">
      <c r="A149" s="93" t="str">
        <f t="shared" si="6"/>
        <v>NRG</v>
      </c>
      <c r="B149" s="93" t="s">
        <v>505</v>
      </c>
      <c r="C149" s="93" t="str">
        <f>Data!B118</f>
        <v>Electric</v>
      </c>
      <c r="D149" s="93"/>
      <c r="E149" s="98" t="s">
        <v>729</v>
      </c>
      <c r="F149" s="93" t="str">
        <f t="shared" si="7"/>
        <v>Penelec</v>
      </c>
      <c r="G149" s="93" t="s">
        <v>60</v>
      </c>
      <c r="H149" s="93" t="s">
        <v>58</v>
      </c>
      <c r="I149" s="93" t="s">
        <v>508</v>
      </c>
      <c r="J149" s="105"/>
      <c r="K149" s="93" t="s">
        <v>510</v>
      </c>
      <c r="L149" s="98" t="s">
        <v>1070</v>
      </c>
      <c r="M149" s="93"/>
      <c r="N149" s="98"/>
      <c r="O149" s="98"/>
      <c r="P149" s="98"/>
      <c r="Q149" s="93"/>
      <c r="R149" s="93"/>
      <c r="S149" s="93"/>
      <c r="T149" s="93"/>
      <c r="U149" s="93"/>
      <c r="V149" s="160" t="s">
        <v>924</v>
      </c>
      <c r="W149" s="160" t="s">
        <v>265</v>
      </c>
      <c r="X149" s="161" t="s">
        <v>925</v>
      </c>
      <c r="Y149" s="166">
        <v>60002</v>
      </c>
      <c r="Z149" s="160">
        <v>959</v>
      </c>
      <c r="AA149" s="160">
        <v>4134</v>
      </c>
      <c r="AB149" s="93"/>
      <c r="AH149" s="117"/>
    </row>
    <row r="150" spans="1:34" s="41" customFormat="1" x14ac:dyDescent="0.3">
      <c r="A150" s="93" t="str">
        <f t="shared" si="6"/>
        <v>NRG</v>
      </c>
      <c r="B150" s="93" t="s">
        <v>505</v>
      </c>
      <c r="C150" s="93" t="str">
        <f>Data!B119</f>
        <v>Electric</v>
      </c>
      <c r="D150" s="93"/>
      <c r="E150" s="98" t="s">
        <v>730</v>
      </c>
      <c r="F150" s="93" t="str">
        <f t="shared" si="7"/>
        <v>PPL Electric Utilities</v>
      </c>
      <c r="G150" s="93" t="s">
        <v>60</v>
      </c>
      <c r="H150" s="93" t="s">
        <v>59</v>
      </c>
      <c r="I150" s="93" t="s">
        <v>508</v>
      </c>
      <c r="J150" s="105"/>
      <c r="K150" s="93" t="s">
        <v>510</v>
      </c>
      <c r="L150" s="98" t="s">
        <v>1071</v>
      </c>
      <c r="M150" s="93"/>
      <c r="N150" s="98"/>
      <c r="O150" s="98"/>
      <c r="P150" s="98"/>
      <c r="Q150" s="93"/>
      <c r="R150" s="93"/>
      <c r="S150" s="93"/>
      <c r="T150" s="93"/>
      <c r="U150" s="93"/>
      <c r="V150" s="160" t="s">
        <v>926</v>
      </c>
      <c r="W150" s="160" t="s">
        <v>265</v>
      </c>
      <c r="X150" s="161" t="s">
        <v>927</v>
      </c>
      <c r="Y150" s="166">
        <v>60002</v>
      </c>
      <c r="Z150" s="160">
        <v>959</v>
      </c>
      <c r="AA150" s="160">
        <v>4134</v>
      </c>
      <c r="AB150" s="93"/>
      <c r="AH150" s="117"/>
    </row>
    <row r="151" spans="1:34" s="41" customFormat="1" x14ac:dyDescent="0.3">
      <c r="A151" s="93" t="str">
        <f t="shared" si="6"/>
        <v>NRG</v>
      </c>
      <c r="B151" s="93" t="s">
        <v>505</v>
      </c>
      <c r="C151" s="93" t="str">
        <f>Data!B120</f>
        <v>Electric</v>
      </c>
      <c r="D151" s="93"/>
      <c r="E151" s="98" t="s">
        <v>731</v>
      </c>
      <c r="F151" s="93" t="str">
        <f t="shared" si="7"/>
        <v>West Penn Power</v>
      </c>
      <c r="G151" s="93" t="s">
        <v>60</v>
      </c>
      <c r="H151" s="93" t="s">
        <v>89</v>
      </c>
      <c r="I151" s="93" t="s">
        <v>508</v>
      </c>
      <c r="J151" s="105"/>
      <c r="K151" s="93" t="s">
        <v>510</v>
      </c>
      <c r="L151" s="98" t="s">
        <v>1071</v>
      </c>
      <c r="M151" s="93"/>
      <c r="N151" s="98"/>
      <c r="O151" s="98"/>
      <c r="P151" s="98"/>
      <c r="Q151" s="93"/>
      <c r="R151" s="93"/>
      <c r="S151" s="93"/>
      <c r="T151" s="93"/>
      <c r="U151" s="93"/>
      <c r="V151" s="160" t="s">
        <v>928</v>
      </c>
      <c r="W151" s="160" t="s">
        <v>265</v>
      </c>
      <c r="X151" s="161" t="s">
        <v>929</v>
      </c>
      <c r="Y151" s="166">
        <v>60002</v>
      </c>
      <c r="Z151" s="160">
        <v>959</v>
      </c>
      <c r="AA151" s="160">
        <v>4134</v>
      </c>
      <c r="AB151" s="93"/>
      <c r="AH151" s="117"/>
    </row>
    <row r="152" spans="1:34" s="173" customFormat="1" x14ac:dyDescent="0.3">
      <c r="A152" s="169" t="str">
        <f t="shared" si="6"/>
        <v>NRG</v>
      </c>
      <c r="B152" s="169" t="s">
        <v>505</v>
      </c>
      <c r="C152" s="169" t="str">
        <f>Data!B121</f>
        <v>Electric</v>
      </c>
      <c r="D152" s="169"/>
      <c r="E152" s="170" t="s">
        <v>732</v>
      </c>
      <c r="F152" s="169" t="str">
        <f t="shared" si="7"/>
        <v>Penn Power</v>
      </c>
      <c r="G152" s="169" t="s">
        <v>60</v>
      </c>
      <c r="H152" s="169" t="s">
        <v>285</v>
      </c>
      <c r="I152" s="169" t="s">
        <v>508</v>
      </c>
      <c r="J152" s="171"/>
      <c r="K152" s="169" t="s">
        <v>510</v>
      </c>
      <c r="L152" s="170" t="s">
        <v>1072</v>
      </c>
      <c r="M152" s="169"/>
      <c r="N152" s="170"/>
      <c r="O152" s="170"/>
      <c r="P152" s="170"/>
      <c r="Q152" s="169"/>
      <c r="R152" s="169"/>
      <c r="S152" s="169"/>
      <c r="T152" s="169"/>
      <c r="U152" s="169"/>
      <c r="V152" s="169" t="s">
        <v>930</v>
      </c>
      <c r="W152" s="169" t="s">
        <v>265</v>
      </c>
      <c r="X152" s="170" t="s">
        <v>931</v>
      </c>
      <c r="Y152" s="172">
        <v>60002</v>
      </c>
      <c r="Z152" s="169">
        <v>959</v>
      </c>
      <c r="AA152" s="169">
        <v>4134</v>
      </c>
      <c r="AB152" s="169"/>
      <c r="AH152" s="174"/>
    </row>
    <row r="153" spans="1:34" s="41" customFormat="1" x14ac:dyDescent="0.3">
      <c r="A153" s="93" t="str">
        <f t="shared" si="6"/>
        <v>NRG</v>
      </c>
      <c r="B153" s="93" t="s">
        <v>505</v>
      </c>
      <c r="C153" s="93" t="str">
        <f>Data!B123</f>
        <v>Electric</v>
      </c>
      <c r="D153" s="93"/>
      <c r="E153" s="98" t="s">
        <v>733</v>
      </c>
      <c r="F153" s="93" t="str">
        <f t="shared" si="7"/>
        <v>Potomac Edison</v>
      </c>
      <c r="G153" s="93" t="s">
        <v>53</v>
      </c>
      <c r="H153" s="93" t="s">
        <v>251</v>
      </c>
      <c r="I153" s="93" t="s">
        <v>508</v>
      </c>
      <c r="J153" s="105"/>
      <c r="K153" s="93" t="s">
        <v>510</v>
      </c>
      <c r="L153" s="98" t="s">
        <v>1073</v>
      </c>
      <c r="M153" s="93"/>
      <c r="N153" s="98"/>
      <c r="O153" s="98"/>
      <c r="P153" s="98"/>
      <c r="Q153" s="93"/>
      <c r="R153" s="93"/>
      <c r="S153" s="93"/>
      <c r="T153" s="93"/>
      <c r="U153" s="93"/>
      <c r="V153" s="160" t="s">
        <v>932</v>
      </c>
      <c r="W153" s="160" t="s">
        <v>265</v>
      </c>
      <c r="X153" s="161" t="s">
        <v>933</v>
      </c>
      <c r="Y153" s="166">
        <v>60002</v>
      </c>
      <c r="Z153" s="160">
        <v>959</v>
      </c>
      <c r="AA153" s="160">
        <v>4134</v>
      </c>
      <c r="AB153" s="93"/>
      <c r="AH153" s="117"/>
    </row>
    <row r="154" spans="1:34" s="41" customFormat="1" x14ac:dyDescent="0.3">
      <c r="A154" s="93" t="str">
        <f t="shared" si="6"/>
        <v>NRG</v>
      </c>
      <c r="B154" s="93" t="s">
        <v>505</v>
      </c>
      <c r="C154" s="93" t="str">
        <f>Data!B124</f>
        <v>Electric</v>
      </c>
      <c r="D154" s="93"/>
      <c r="E154" s="98" t="s">
        <v>734</v>
      </c>
      <c r="F154" s="93" t="str">
        <f t="shared" si="7"/>
        <v>National Grid</v>
      </c>
      <c r="G154" s="93" t="s">
        <v>42</v>
      </c>
      <c r="H154" s="93" t="s">
        <v>41</v>
      </c>
      <c r="I154" s="93" t="s">
        <v>508</v>
      </c>
      <c r="J154" s="105"/>
      <c r="K154" s="93" t="s">
        <v>510</v>
      </c>
      <c r="L154" s="98" t="s">
        <v>1074</v>
      </c>
      <c r="M154" s="93"/>
      <c r="N154" s="98"/>
      <c r="O154" s="98"/>
      <c r="P154" s="98"/>
      <c r="Q154" s="93"/>
      <c r="R154" s="93"/>
      <c r="S154" s="93"/>
      <c r="T154" s="93"/>
      <c r="U154" s="93"/>
      <c r="V154" s="160" t="s">
        <v>934</v>
      </c>
      <c r="W154" s="160" t="s">
        <v>265</v>
      </c>
      <c r="X154" s="161" t="s">
        <v>935</v>
      </c>
      <c r="Y154" s="166">
        <v>60002</v>
      </c>
      <c r="Z154" s="160">
        <v>959</v>
      </c>
      <c r="AA154" s="160">
        <v>4134</v>
      </c>
      <c r="AB154" s="93"/>
      <c r="AH154" s="117"/>
    </row>
    <row r="155" spans="1:34" s="41" customFormat="1" x14ac:dyDescent="0.3">
      <c r="A155" s="93" t="str">
        <f t="shared" si="6"/>
        <v>NRG</v>
      </c>
      <c r="B155" s="93" t="s">
        <v>505</v>
      </c>
      <c r="C155" s="93" t="str">
        <f>Data!B125</f>
        <v>Electric</v>
      </c>
      <c r="D155" s="93"/>
      <c r="E155" s="98" t="s">
        <v>735</v>
      </c>
      <c r="F155" s="93" t="str">
        <f t="shared" si="7"/>
        <v>Eversource (Eastern Massachusetts)</v>
      </c>
      <c r="G155" s="93" t="s">
        <v>42</v>
      </c>
      <c r="H155" s="93" t="s">
        <v>549</v>
      </c>
      <c r="I155" s="93" t="s">
        <v>508</v>
      </c>
      <c r="J155" s="105"/>
      <c r="K155" s="93" t="s">
        <v>510</v>
      </c>
      <c r="L155" s="98" t="s">
        <v>1075</v>
      </c>
      <c r="M155" s="93"/>
      <c r="N155" s="98"/>
      <c r="O155" s="98"/>
      <c r="P155" s="98"/>
      <c r="Q155" s="93"/>
      <c r="R155" s="93"/>
      <c r="S155" s="93"/>
      <c r="T155" s="93"/>
      <c r="U155" s="93"/>
      <c r="V155" s="160" t="s">
        <v>936</v>
      </c>
      <c r="W155" s="160" t="s">
        <v>265</v>
      </c>
      <c r="X155" s="161" t="s">
        <v>937</v>
      </c>
      <c r="Y155" s="166">
        <v>60002</v>
      </c>
      <c r="Z155" s="160">
        <v>959</v>
      </c>
      <c r="AA155" s="160">
        <v>4134</v>
      </c>
      <c r="AB155" s="93"/>
      <c r="AH155" s="117"/>
    </row>
    <row r="156" spans="1:34" s="41" customFormat="1" x14ac:dyDescent="0.3">
      <c r="A156" s="93" t="str">
        <f t="shared" si="6"/>
        <v>NRG</v>
      </c>
      <c r="B156" s="93" t="s">
        <v>505</v>
      </c>
      <c r="C156" s="93" t="str">
        <f>Data!B126</f>
        <v>Electric</v>
      </c>
      <c r="D156" s="93"/>
      <c r="E156" s="98" t="s">
        <v>736</v>
      </c>
      <c r="F156" s="93" t="str">
        <f t="shared" si="7"/>
        <v>Eversource (Western Massachusetts)</v>
      </c>
      <c r="G156" s="93" t="s">
        <v>42</v>
      </c>
      <c r="H156" s="93" t="s">
        <v>548</v>
      </c>
      <c r="I156" s="93" t="s">
        <v>508</v>
      </c>
      <c r="J156" s="105"/>
      <c r="K156" s="93" t="s">
        <v>510</v>
      </c>
      <c r="L156" s="98" t="s">
        <v>1076</v>
      </c>
      <c r="M156" s="93"/>
      <c r="N156" s="98"/>
      <c r="O156" s="98"/>
      <c r="P156" s="98"/>
      <c r="Q156" s="93"/>
      <c r="R156" s="93"/>
      <c r="S156" s="93"/>
      <c r="T156" s="93"/>
      <c r="U156" s="93"/>
      <c r="V156" s="160" t="s">
        <v>938</v>
      </c>
      <c r="W156" s="160" t="s">
        <v>265</v>
      </c>
      <c r="X156" s="161" t="s">
        <v>939</v>
      </c>
      <c r="Y156" s="166">
        <v>60002</v>
      </c>
      <c r="Z156" s="160">
        <v>959</v>
      </c>
      <c r="AA156" s="160">
        <v>4134</v>
      </c>
      <c r="AB156" s="93"/>
      <c r="AH156" s="117"/>
    </row>
    <row r="157" spans="1:34" s="41" customFormat="1" x14ac:dyDescent="0.3">
      <c r="A157" s="93" t="str">
        <f t="shared" si="6"/>
        <v>NRG</v>
      </c>
      <c r="B157" s="93" t="s">
        <v>505</v>
      </c>
      <c r="C157" s="93" t="str">
        <f>Data!B127</f>
        <v>Gas</v>
      </c>
      <c r="D157" s="93"/>
      <c r="E157" s="98" t="s">
        <v>737</v>
      </c>
      <c r="F157" s="93" t="str">
        <f t="shared" si="7"/>
        <v>Nicor Gas</v>
      </c>
      <c r="G157" s="93" t="s">
        <v>47</v>
      </c>
      <c r="H157" s="93" t="s">
        <v>106</v>
      </c>
      <c r="I157" s="93" t="s">
        <v>508</v>
      </c>
      <c r="J157" s="93" t="s">
        <v>527</v>
      </c>
      <c r="K157" s="93" t="s">
        <v>510</v>
      </c>
      <c r="L157" s="98" t="s">
        <v>550</v>
      </c>
      <c r="M157" s="93"/>
      <c r="N157" s="98"/>
      <c r="O157" s="98"/>
      <c r="P157" s="98"/>
      <c r="Q157" s="93"/>
      <c r="R157" s="93"/>
      <c r="S157" s="93"/>
      <c r="T157" s="93"/>
      <c r="U157" s="93"/>
      <c r="V157" s="160" t="s">
        <v>940</v>
      </c>
      <c r="W157" s="160" t="s">
        <v>265</v>
      </c>
      <c r="X157" s="161" t="s">
        <v>941</v>
      </c>
      <c r="Y157" s="166">
        <v>60002</v>
      </c>
      <c r="Z157" s="160">
        <v>959</v>
      </c>
      <c r="AA157" s="160">
        <v>4134</v>
      </c>
      <c r="AB157" s="93"/>
      <c r="AH157" s="117"/>
    </row>
    <row r="158" spans="1:34" s="41" customFormat="1" x14ac:dyDescent="0.3">
      <c r="A158" s="93" t="str">
        <f t="shared" si="6"/>
        <v>NRG</v>
      </c>
      <c r="B158" s="93" t="s">
        <v>505</v>
      </c>
      <c r="C158" s="93" t="str">
        <f>Data!B128</f>
        <v>Gas</v>
      </c>
      <c r="D158" s="93"/>
      <c r="E158" s="98" t="s">
        <v>738</v>
      </c>
      <c r="F158" s="93" t="str">
        <f t="shared" si="7"/>
        <v>Peoples Gas</v>
      </c>
      <c r="G158" s="93" t="s">
        <v>47</v>
      </c>
      <c r="H158" s="93" t="s">
        <v>322</v>
      </c>
      <c r="I158" s="93" t="s">
        <v>508</v>
      </c>
      <c r="J158" s="93" t="s">
        <v>526</v>
      </c>
      <c r="K158" s="93" t="s">
        <v>510</v>
      </c>
      <c r="L158" s="98" t="s">
        <v>180</v>
      </c>
      <c r="M158" s="93"/>
      <c r="N158" s="98"/>
      <c r="O158" s="98"/>
      <c r="P158" s="98"/>
      <c r="Q158" s="93"/>
      <c r="R158" s="93"/>
      <c r="S158" s="93"/>
      <c r="T158" s="93"/>
      <c r="U158" s="93"/>
      <c r="V158" s="160" t="s">
        <v>942</v>
      </c>
      <c r="W158" s="160" t="s">
        <v>265</v>
      </c>
      <c r="X158" s="161" t="s">
        <v>943</v>
      </c>
      <c r="Y158" s="166">
        <v>60002</v>
      </c>
      <c r="Z158" s="160">
        <v>959</v>
      </c>
      <c r="AA158" s="160">
        <v>4134</v>
      </c>
      <c r="AB158" s="93"/>
      <c r="AH158" s="117"/>
    </row>
    <row r="159" spans="1:34" s="41" customFormat="1" x14ac:dyDescent="0.3">
      <c r="A159" s="93" t="str">
        <f t="shared" si="6"/>
        <v>NRG</v>
      </c>
      <c r="B159" s="93" t="s">
        <v>505</v>
      </c>
      <c r="C159" s="93" t="str">
        <f>Data!B129</f>
        <v>Gas</v>
      </c>
      <c r="D159" s="93"/>
      <c r="E159" s="98" t="s">
        <v>739</v>
      </c>
      <c r="F159" s="93" t="str">
        <f t="shared" si="7"/>
        <v>BGE</v>
      </c>
      <c r="G159" s="93" t="s">
        <v>53</v>
      </c>
      <c r="H159" s="93" t="s">
        <v>50</v>
      </c>
      <c r="I159" s="93" t="s">
        <v>508</v>
      </c>
      <c r="J159" s="93" t="s">
        <v>527</v>
      </c>
      <c r="K159" s="93" t="s">
        <v>510</v>
      </c>
      <c r="L159" s="98" t="s">
        <v>551</v>
      </c>
      <c r="M159" s="93"/>
      <c r="N159" s="98"/>
      <c r="O159" s="98"/>
      <c r="P159" s="98"/>
      <c r="Q159" s="93"/>
      <c r="R159" s="93"/>
      <c r="S159" s="93"/>
      <c r="T159" s="93"/>
      <c r="U159" s="93"/>
      <c r="V159" s="160" t="s">
        <v>944</v>
      </c>
      <c r="W159" s="160" t="s">
        <v>265</v>
      </c>
      <c r="X159" s="161" t="s">
        <v>945</v>
      </c>
      <c r="Y159" s="166">
        <v>60002</v>
      </c>
      <c r="Z159" s="160">
        <v>959</v>
      </c>
      <c r="AA159" s="160">
        <v>4134</v>
      </c>
      <c r="AB159" s="93"/>
      <c r="AH159" s="117"/>
    </row>
    <row r="160" spans="1:34" s="41" customFormat="1" x14ac:dyDescent="0.3">
      <c r="A160" s="93" t="str">
        <f t="shared" si="6"/>
        <v>NRG</v>
      </c>
      <c r="B160" s="93" t="s">
        <v>505</v>
      </c>
      <c r="C160" s="93" t="str">
        <f>Data!B130</f>
        <v>Gas</v>
      </c>
      <c r="D160" s="93"/>
      <c r="E160" s="98" t="s">
        <v>740</v>
      </c>
      <c r="F160" s="93" t="str">
        <f t="shared" si="7"/>
        <v>Washington Gas</v>
      </c>
      <c r="G160" s="93" t="s">
        <v>53</v>
      </c>
      <c r="H160" s="93" t="s">
        <v>202</v>
      </c>
      <c r="I160" s="93" t="s">
        <v>508</v>
      </c>
      <c r="J160" s="93" t="s">
        <v>526</v>
      </c>
      <c r="K160" s="93" t="s">
        <v>510</v>
      </c>
      <c r="L160" s="98" t="s">
        <v>1077</v>
      </c>
      <c r="M160" s="93"/>
      <c r="N160" s="98"/>
      <c r="O160" s="98"/>
      <c r="P160" s="98"/>
      <c r="Q160" s="93"/>
      <c r="R160" s="93"/>
      <c r="S160" s="93"/>
      <c r="T160" s="93"/>
      <c r="U160" s="93"/>
      <c r="V160" s="160" t="s">
        <v>946</v>
      </c>
      <c r="W160" s="160" t="s">
        <v>265</v>
      </c>
      <c r="X160" s="161" t="s">
        <v>947</v>
      </c>
      <c r="Y160" s="166">
        <v>60002</v>
      </c>
      <c r="Z160" s="160">
        <v>959</v>
      </c>
      <c r="AA160" s="160">
        <v>4134</v>
      </c>
      <c r="AB160" s="93"/>
      <c r="AH160" s="117"/>
    </row>
    <row r="161" spans="1:34" s="41" customFormat="1" x14ac:dyDescent="0.3">
      <c r="A161" s="93" t="str">
        <f t="shared" si="6"/>
        <v>NRG</v>
      </c>
      <c r="B161" s="93" t="s">
        <v>505</v>
      </c>
      <c r="C161" s="93" t="str">
        <f>Data!B131</f>
        <v>Gas</v>
      </c>
      <c r="D161" s="93"/>
      <c r="E161" s="98" t="s">
        <v>741</v>
      </c>
      <c r="F161" s="93" t="str">
        <f t="shared" si="7"/>
        <v>UGI North</v>
      </c>
      <c r="G161" s="93" t="s">
        <v>60</v>
      </c>
      <c r="H161" s="93" t="s">
        <v>449</v>
      </c>
      <c r="I161" s="93" t="s">
        <v>508</v>
      </c>
      <c r="J161" s="93" t="s">
        <v>527</v>
      </c>
      <c r="K161" s="93" t="s">
        <v>510</v>
      </c>
      <c r="L161" s="98" t="s">
        <v>1078</v>
      </c>
      <c r="M161" s="93"/>
      <c r="N161" s="98"/>
      <c r="O161" s="98"/>
      <c r="P161" s="98"/>
      <c r="Q161" s="93"/>
      <c r="R161" s="93"/>
      <c r="S161" s="93"/>
      <c r="T161" s="93"/>
      <c r="U161" s="93"/>
      <c r="V161" s="160" t="s">
        <v>948</v>
      </c>
      <c r="W161" s="160" t="s">
        <v>265</v>
      </c>
      <c r="X161" s="161" t="s">
        <v>949</v>
      </c>
      <c r="Y161" s="166">
        <v>60002</v>
      </c>
      <c r="Z161" s="160">
        <v>959</v>
      </c>
      <c r="AA161" s="160">
        <v>4134</v>
      </c>
      <c r="AB161" s="93"/>
      <c r="AH161" s="117"/>
    </row>
    <row r="162" spans="1:34" s="41" customFormat="1" x14ac:dyDescent="0.3">
      <c r="A162" s="93" t="str">
        <f t="shared" si="6"/>
        <v>NRG</v>
      </c>
      <c r="B162" s="93" t="s">
        <v>505</v>
      </c>
      <c r="C162" s="93" t="str">
        <f>Data!B132</f>
        <v>Gas</v>
      </c>
      <c r="D162" s="93"/>
      <c r="E162" s="98" t="s">
        <v>742</v>
      </c>
      <c r="F162" s="93" t="str">
        <f t="shared" si="7"/>
        <v>UGI Central</v>
      </c>
      <c r="G162" s="93" t="s">
        <v>60</v>
      </c>
      <c r="H162" s="93" t="s">
        <v>448</v>
      </c>
      <c r="I162" s="93" t="s">
        <v>508</v>
      </c>
      <c r="J162" s="93" t="s">
        <v>526</v>
      </c>
      <c r="K162" s="93" t="s">
        <v>510</v>
      </c>
      <c r="L162" s="98" t="s">
        <v>1070</v>
      </c>
      <c r="M162" s="93"/>
      <c r="N162" s="98"/>
      <c r="O162" s="98"/>
      <c r="P162" s="98"/>
      <c r="Q162" s="93"/>
      <c r="R162" s="93"/>
      <c r="S162" s="93"/>
      <c r="T162" s="93"/>
      <c r="U162" s="93"/>
      <c r="V162" s="160" t="s">
        <v>950</v>
      </c>
      <c r="W162" s="160" t="s">
        <v>265</v>
      </c>
      <c r="X162" s="161" t="s">
        <v>951</v>
      </c>
      <c r="Y162" s="166">
        <v>60002</v>
      </c>
      <c r="Z162" s="160">
        <v>959</v>
      </c>
      <c r="AA162" s="160">
        <v>4134</v>
      </c>
      <c r="AB162" s="93"/>
      <c r="AH162" s="117"/>
    </row>
    <row r="163" spans="1:34" s="41" customFormat="1" x14ac:dyDescent="0.3">
      <c r="A163" s="93" t="str">
        <f t="shared" si="6"/>
        <v>NRG</v>
      </c>
      <c r="B163" s="93" t="s">
        <v>505</v>
      </c>
      <c r="C163" s="93" t="str">
        <f>Data!B133</f>
        <v>Gas</v>
      </c>
      <c r="D163" s="93"/>
      <c r="E163" s="98" t="s">
        <v>743</v>
      </c>
      <c r="F163" s="93" t="str">
        <f t="shared" si="7"/>
        <v>Columbia Gas of Pennsylvania</v>
      </c>
      <c r="G163" s="93" t="s">
        <v>60</v>
      </c>
      <c r="H163" s="93" t="s">
        <v>430</v>
      </c>
      <c r="I163" s="93" t="s">
        <v>508</v>
      </c>
      <c r="J163" s="93" t="s">
        <v>527</v>
      </c>
      <c r="K163" s="93" t="s">
        <v>510</v>
      </c>
      <c r="L163" s="98" t="s">
        <v>550</v>
      </c>
      <c r="M163" s="93"/>
      <c r="N163" s="98"/>
      <c r="O163" s="98"/>
      <c r="P163" s="98"/>
      <c r="Q163" s="93"/>
      <c r="R163" s="93"/>
      <c r="S163" s="93"/>
      <c r="T163" s="93"/>
      <c r="U163" s="93"/>
      <c r="V163" s="160" t="s">
        <v>952</v>
      </c>
      <c r="W163" s="160" t="s">
        <v>265</v>
      </c>
      <c r="X163" s="161" t="s">
        <v>953</v>
      </c>
      <c r="Y163" s="166">
        <v>60002</v>
      </c>
      <c r="Z163" s="160">
        <v>959</v>
      </c>
      <c r="AA163" s="160">
        <v>4134</v>
      </c>
      <c r="AB163" s="93"/>
      <c r="AH163" s="117"/>
    </row>
    <row r="164" spans="1:34" s="41" customFormat="1" x14ac:dyDescent="0.3">
      <c r="A164" s="93" t="str">
        <f t="shared" si="6"/>
        <v>NRG</v>
      </c>
      <c r="B164" s="93" t="s">
        <v>505</v>
      </c>
      <c r="C164" s="93" t="str">
        <f>Data!B134</f>
        <v>Gas</v>
      </c>
      <c r="D164" s="93"/>
      <c r="E164" s="98" t="s">
        <v>744</v>
      </c>
      <c r="F164" s="93" t="str">
        <f t="shared" si="7"/>
        <v>PECO Gas</v>
      </c>
      <c r="G164" s="93" t="s">
        <v>60</v>
      </c>
      <c r="H164" s="93" t="s">
        <v>357</v>
      </c>
      <c r="I164" s="93" t="s">
        <v>508</v>
      </c>
      <c r="J164" s="93" t="s">
        <v>526</v>
      </c>
      <c r="K164" s="93" t="s">
        <v>510</v>
      </c>
      <c r="L164" s="98" t="s">
        <v>551</v>
      </c>
      <c r="M164" s="93"/>
      <c r="N164" s="98"/>
      <c r="O164" s="98"/>
      <c r="P164" s="98"/>
      <c r="Q164" s="93"/>
      <c r="R164" s="93"/>
      <c r="S164" s="93"/>
      <c r="T164" s="93"/>
      <c r="U164" s="93"/>
      <c r="V164" s="160" t="s">
        <v>954</v>
      </c>
      <c r="W164" s="160" t="s">
        <v>265</v>
      </c>
      <c r="X164" s="161" t="s">
        <v>955</v>
      </c>
      <c r="Y164" s="166">
        <v>60002</v>
      </c>
      <c r="Z164" s="160">
        <v>959</v>
      </c>
      <c r="AA164" s="160">
        <v>4134</v>
      </c>
      <c r="AB164" s="93"/>
      <c r="AH164" s="117"/>
    </row>
    <row r="165" spans="1:34" s="41" customFormat="1" x14ac:dyDescent="0.3">
      <c r="A165" s="93" t="str">
        <f t="shared" si="6"/>
        <v>NRG</v>
      </c>
      <c r="B165" s="93" t="s">
        <v>505</v>
      </c>
      <c r="C165" s="93" t="str">
        <f>Data!B135</f>
        <v>Gas</v>
      </c>
      <c r="D165" s="93"/>
      <c r="E165" s="98" t="s">
        <v>745</v>
      </c>
      <c r="F165" s="93" t="str">
        <f t="shared" si="7"/>
        <v>National Fuel Gas Company (PA)</v>
      </c>
      <c r="G165" s="93" t="s">
        <v>60</v>
      </c>
      <c r="H165" s="93" t="s">
        <v>242</v>
      </c>
      <c r="I165" s="93" t="s">
        <v>508</v>
      </c>
      <c r="J165" s="93" t="s">
        <v>527</v>
      </c>
      <c r="K165" s="93" t="s">
        <v>510</v>
      </c>
      <c r="L165" s="98" t="s">
        <v>180</v>
      </c>
      <c r="M165" s="93"/>
      <c r="N165" s="98"/>
      <c r="O165" s="98"/>
      <c r="P165" s="98"/>
      <c r="Q165" s="93"/>
      <c r="R165" s="93"/>
      <c r="S165" s="93"/>
      <c r="T165" s="93"/>
      <c r="U165" s="93"/>
      <c r="V165" s="160" t="s">
        <v>956</v>
      </c>
      <c r="W165" s="160" t="s">
        <v>265</v>
      </c>
      <c r="X165" s="161" t="s">
        <v>957</v>
      </c>
      <c r="Y165" s="166">
        <v>60002</v>
      </c>
      <c r="Z165" s="160">
        <v>959</v>
      </c>
      <c r="AA165" s="160">
        <v>4134</v>
      </c>
      <c r="AB165" s="93"/>
      <c r="AH165" s="117"/>
    </row>
    <row r="166" spans="1:34" s="41" customFormat="1" x14ac:dyDescent="0.3">
      <c r="A166" s="93" t="str">
        <f t="shared" si="6"/>
        <v>NRG</v>
      </c>
      <c r="B166" s="93" t="s">
        <v>505</v>
      </c>
      <c r="C166" s="93" t="str">
        <f>Data!B136</f>
        <v>Gas</v>
      </c>
      <c r="D166" s="93"/>
      <c r="E166" s="98" t="s">
        <v>746</v>
      </c>
      <c r="F166" s="93" t="str">
        <f t="shared" si="7"/>
        <v>Philadelphia Gas Works</v>
      </c>
      <c r="G166" s="93" t="s">
        <v>60</v>
      </c>
      <c r="H166" s="93" t="s">
        <v>243</v>
      </c>
      <c r="I166" s="93" t="s">
        <v>508</v>
      </c>
      <c r="J166" s="93" t="s">
        <v>526</v>
      </c>
      <c r="K166" s="93" t="s">
        <v>510</v>
      </c>
      <c r="L166" s="98" t="s">
        <v>1079</v>
      </c>
      <c r="M166" s="93"/>
      <c r="N166" s="98"/>
      <c r="O166" s="98"/>
      <c r="P166" s="98"/>
      <c r="Q166" s="93"/>
      <c r="R166" s="93"/>
      <c r="S166" s="93"/>
      <c r="T166" s="93"/>
      <c r="U166" s="93"/>
      <c r="V166" s="160" t="s">
        <v>958</v>
      </c>
      <c r="W166" s="160" t="s">
        <v>265</v>
      </c>
      <c r="X166" s="161" t="s">
        <v>959</v>
      </c>
      <c r="Y166" s="166">
        <v>60002</v>
      </c>
      <c r="Z166" s="160">
        <v>959</v>
      </c>
      <c r="AA166" s="160">
        <v>4134</v>
      </c>
      <c r="AB166" s="93"/>
      <c r="AH166" s="117"/>
    </row>
    <row r="167" spans="1:34" s="41" customFormat="1" x14ac:dyDescent="0.3">
      <c r="A167" s="93" t="str">
        <f t="shared" si="6"/>
        <v>NRG</v>
      </c>
      <c r="B167" s="93" t="s">
        <v>505</v>
      </c>
      <c r="C167" s="93" t="str">
        <f>Data!B137</f>
        <v>Gas</v>
      </c>
      <c r="D167" s="93"/>
      <c r="E167" s="98" t="s">
        <v>747</v>
      </c>
      <c r="F167" s="93" t="str">
        <f t="shared" si="7"/>
        <v>National Grid</v>
      </c>
      <c r="G167" s="93" t="s">
        <v>42</v>
      </c>
      <c r="H167" s="93" t="s">
        <v>41</v>
      </c>
      <c r="I167" s="93" t="s">
        <v>508</v>
      </c>
      <c r="J167" s="93" t="s">
        <v>527</v>
      </c>
      <c r="K167" s="93" t="s">
        <v>510</v>
      </c>
      <c r="L167" s="98" t="s">
        <v>1076</v>
      </c>
      <c r="M167" s="93"/>
      <c r="N167" s="98"/>
      <c r="O167" s="98"/>
      <c r="P167" s="98"/>
      <c r="Q167" s="93"/>
      <c r="R167" s="93"/>
      <c r="S167" s="93"/>
      <c r="T167" s="93"/>
      <c r="U167" s="93"/>
      <c r="V167" s="160" t="s">
        <v>960</v>
      </c>
      <c r="W167" s="160" t="s">
        <v>265</v>
      </c>
      <c r="X167" s="161" t="s">
        <v>961</v>
      </c>
      <c r="Y167" s="166">
        <v>60002</v>
      </c>
      <c r="Z167" s="160">
        <v>959</v>
      </c>
      <c r="AA167" s="160">
        <v>4134</v>
      </c>
      <c r="AB167" s="93"/>
      <c r="AH167" s="117"/>
    </row>
    <row r="168" spans="1:34" s="41" customFormat="1" x14ac:dyDescent="0.3">
      <c r="A168" s="93" t="str">
        <f t="shared" si="6"/>
        <v>NRG</v>
      </c>
      <c r="B168" s="93" t="s">
        <v>505</v>
      </c>
      <c r="C168" s="93" t="str">
        <f>Data!B138</f>
        <v>Gas</v>
      </c>
      <c r="D168" s="93"/>
      <c r="E168" s="98" t="s">
        <v>748</v>
      </c>
      <c r="F168" s="93" t="str">
        <f t="shared" si="7"/>
        <v>Eversource (Eastern Massachusetts)</v>
      </c>
      <c r="G168" s="93" t="s">
        <v>42</v>
      </c>
      <c r="H168" s="93" t="s">
        <v>549</v>
      </c>
      <c r="I168" s="93" t="s">
        <v>508</v>
      </c>
      <c r="J168" s="93" t="s">
        <v>526</v>
      </c>
      <c r="K168" s="93" t="s">
        <v>510</v>
      </c>
      <c r="L168" s="98" t="s">
        <v>1075</v>
      </c>
      <c r="M168" s="93"/>
      <c r="N168" s="98"/>
      <c r="O168" s="98"/>
      <c r="P168" s="98"/>
      <c r="Q168" s="93"/>
      <c r="R168" s="93"/>
      <c r="S168" s="93"/>
      <c r="T168" s="93"/>
      <c r="U168" s="93"/>
      <c r="V168" s="160" t="s">
        <v>962</v>
      </c>
      <c r="W168" s="160" t="s">
        <v>265</v>
      </c>
      <c r="X168" s="161" t="s">
        <v>963</v>
      </c>
      <c r="Y168" s="166">
        <v>60002</v>
      </c>
      <c r="Z168" s="160">
        <v>959</v>
      </c>
      <c r="AA168" s="160">
        <v>4134</v>
      </c>
      <c r="AB168" s="93"/>
      <c r="AH168" s="117"/>
    </row>
    <row r="169" spans="1:34" s="41" customFormat="1" x14ac:dyDescent="0.3">
      <c r="A169" s="93" t="str">
        <f t="shared" si="6"/>
        <v>NRG</v>
      </c>
      <c r="B169" s="93" t="s">
        <v>505</v>
      </c>
      <c r="C169" s="93" t="str">
        <f>Data!B139</f>
        <v>Gas</v>
      </c>
      <c r="D169" s="93"/>
      <c r="E169" s="98" t="s">
        <v>749</v>
      </c>
      <c r="F169" s="93" t="str">
        <f t="shared" si="7"/>
        <v>Eversource (Western Massachusetts)</v>
      </c>
      <c r="G169" s="93" t="s">
        <v>42</v>
      </c>
      <c r="H169" s="93" t="s">
        <v>548</v>
      </c>
      <c r="I169" s="93" t="s">
        <v>508</v>
      </c>
      <c r="J169" s="93" t="s">
        <v>527</v>
      </c>
      <c r="K169" s="93" t="s">
        <v>510</v>
      </c>
      <c r="L169" s="98" t="s">
        <v>180</v>
      </c>
      <c r="M169" s="93"/>
      <c r="N169" s="98"/>
      <c r="O169" s="98"/>
      <c r="P169" s="98"/>
      <c r="Q169" s="93"/>
      <c r="R169" s="93"/>
      <c r="S169" s="93"/>
      <c r="T169" s="93"/>
      <c r="U169" s="93"/>
      <c r="V169" s="160" t="s">
        <v>964</v>
      </c>
      <c r="W169" s="160" t="s">
        <v>265</v>
      </c>
      <c r="X169" s="161" t="s">
        <v>965</v>
      </c>
      <c r="Y169" s="166">
        <v>60002</v>
      </c>
      <c r="Z169" s="160">
        <v>959</v>
      </c>
      <c r="AA169" s="160">
        <v>4134</v>
      </c>
      <c r="AB169" s="93"/>
      <c r="AH169" s="117"/>
    </row>
    <row r="170" spans="1:34" s="41" customFormat="1" x14ac:dyDescent="0.3">
      <c r="A170" s="93" t="str">
        <f t="shared" si="6"/>
        <v>NRG</v>
      </c>
      <c r="B170" s="93" t="s">
        <v>505</v>
      </c>
      <c r="C170" s="93" t="str">
        <f>Data!B140</f>
        <v>Gas</v>
      </c>
      <c r="D170" s="93"/>
      <c r="E170" s="98" t="s">
        <v>750</v>
      </c>
      <c r="F170" s="93" t="str">
        <f t="shared" si="7"/>
        <v>PSE&amp;G Gas</v>
      </c>
      <c r="G170" s="93" t="s">
        <v>8</v>
      </c>
      <c r="H170" s="93" t="s">
        <v>422</v>
      </c>
      <c r="I170" s="93" t="s">
        <v>508</v>
      </c>
      <c r="J170" s="93" t="s">
        <v>526</v>
      </c>
      <c r="K170" s="93" t="s">
        <v>510</v>
      </c>
      <c r="L170" s="98" t="s">
        <v>1078</v>
      </c>
      <c r="M170" s="93"/>
      <c r="N170" s="98"/>
      <c r="O170" s="98"/>
      <c r="P170" s="98"/>
      <c r="Q170" s="93"/>
      <c r="R170" s="93"/>
      <c r="S170" s="93"/>
      <c r="T170" s="93"/>
      <c r="U170" s="93"/>
      <c r="V170" s="160" t="s">
        <v>966</v>
      </c>
      <c r="W170" s="160" t="s">
        <v>265</v>
      </c>
      <c r="X170" s="161" t="s">
        <v>967</v>
      </c>
      <c r="Y170" s="166">
        <v>60002</v>
      </c>
      <c r="Z170" s="160">
        <v>959</v>
      </c>
      <c r="AA170" s="160">
        <v>4134</v>
      </c>
      <c r="AB170" s="93"/>
      <c r="AH170" s="117"/>
    </row>
    <row r="171" spans="1:34" s="41" customFormat="1" x14ac:dyDescent="0.3">
      <c r="A171" s="93" t="str">
        <f t="shared" si="6"/>
        <v>NRG</v>
      </c>
      <c r="B171" s="93" t="s">
        <v>505</v>
      </c>
      <c r="C171" s="93" t="str">
        <f>Data!B141</f>
        <v>Gas</v>
      </c>
      <c r="D171" s="93"/>
      <c r="E171" s="98" t="s">
        <v>751</v>
      </c>
      <c r="F171" s="93" t="str">
        <f t="shared" si="7"/>
        <v>South Jersey Gas</v>
      </c>
      <c r="G171" s="93" t="s">
        <v>8</v>
      </c>
      <c r="H171" s="93" t="s">
        <v>633</v>
      </c>
      <c r="I171" s="93" t="s">
        <v>508</v>
      </c>
      <c r="J171" s="93" t="s">
        <v>527</v>
      </c>
      <c r="K171" s="93" t="s">
        <v>510</v>
      </c>
      <c r="L171" s="98" t="s">
        <v>1080</v>
      </c>
      <c r="M171" s="93"/>
      <c r="N171" s="98"/>
      <c r="O171" s="98"/>
      <c r="P171" s="98"/>
      <c r="Q171" s="93"/>
      <c r="R171" s="93"/>
      <c r="S171" s="93"/>
      <c r="T171" s="93"/>
      <c r="U171" s="93"/>
      <c r="V171" s="160" t="s">
        <v>968</v>
      </c>
      <c r="W171" s="160" t="s">
        <v>265</v>
      </c>
      <c r="X171" s="161" t="s">
        <v>969</v>
      </c>
      <c r="Y171" s="166">
        <v>60002</v>
      </c>
      <c r="Z171" s="160">
        <v>959</v>
      </c>
      <c r="AA171" s="160">
        <v>4134</v>
      </c>
      <c r="AB171" s="93"/>
      <c r="AH171" s="117"/>
    </row>
    <row r="172" spans="1:34" s="127" customFormat="1" x14ac:dyDescent="0.3">
      <c r="A172" s="129" t="str">
        <f t="shared" si="6"/>
        <v>NRG</v>
      </c>
      <c r="B172" s="129" t="s">
        <v>505</v>
      </c>
      <c r="C172" s="129" t="str">
        <f>Data!B142</f>
        <v>Gas</v>
      </c>
      <c r="D172" s="129"/>
      <c r="E172" s="98" t="s">
        <v>752</v>
      </c>
      <c r="F172" s="129" t="str">
        <f t="shared" si="7"/>
        <v>Consolidated Edison</v>
      </c>
      <c r="G172" s="129" t="s">
        <v>33</v>
      </c>
      <c r="H172" s="129" t="s">
        <v>26</v>
      </c>
      <c r="I172" s="129" t="s">
        <v>508</v>
      </c>
      <c r="J172" s="129" t="s">
        <v>526</v>
      </c>
      <c r="K172" s="129" t="s">
        <v>510</v>
      </c>
      <c r="L172" s="128" t="s">
        <v>1081</v>
      </c>
      <c r="N172" s="128"/>
      <c r="O172" s="128"/>
      <c r="P172" s="128"/>
      <c r="Q172" s="129"/>
      <c r="R172" s="129"/>
      <c r="S172" s="129"/>
      <c r="T172" s="129"/>
      <c r="U172" s="129"/>
      <c r="V172" s="160" t="s">
        <v>970</v>
      </c>
      <c r="W172" s="160" t="s">
        <v>265</v>
      </c>
      <c r="X172" s="161" t="s">
        <v>971</v>
      </c>
      <c r="Y172" s="166">
        <v>60002</v>
      </c>
      <c r="Z172" s="160">
        <v>959</v>
      </c>
      <c r="AA172" s="160">
        <v>4134</v>
      </c>
      <c r="AB172" s="129"/>
      <c r="AH172" s="123"/>
    </row>
    <row r="173" spans="1:34" s="127" customFormat="1" x14ac:dyDescent="0.3">
      <c r="A173" s="129" t="str">
        <f t="shared" si="6"/>
        <v>NRG</v>
      </c>
      <c r="B173" s="129" t="s">
        <v>505</v>
      </c>
      <c r="C173" s="129" t="str">
        <f>Data!B143</f>
        <v>Gas</v>
      </c>
      <c r="D173" s="129"/>
      <c r="E173" s="98" t="s">
        <v>753</v>
      </c>
      <c r="F173" s="129" t="str">
        <f t="shared" si="7"/>
        <v>National Grid (Niagara Mohawk)</v>
      </c>
      <c r="G173" s="129" t="s">
        <v>33</v>
      </c>
      <c r="H173" s="129" t="s">
        <v>38</v>
      </c>
      <c r="I173" s="129" t="s">
        <v>508</v>
      </c>
      <c r="J173" s="129" t="s">
        <v>527</v>
      </c>
      <c r="K173" s="129" t="s">
        <v>510</v>
      </c>
      <c r="L173" s="128" t="s">
        <v>1081</v>
      </c>
      <c r="N173" s="128"/>
      <c r="O173" s="128"/>
      <c r="P173" s="128"/>
      <c r="Q173" s="129"/>
      <c r="R173" s="129"/>
      <c r="S173" s="129"/>
      <c r="T173" s="129"/>
      <c r="U173" s="129"/>
      <c r="V173" s="160" t="s">
        <v>972</v>
      </c>
      <c r="W173" s="160" t="s">
        <v>265</v>
      </c>
      <c r="X173" s="161" t="s">
        <v>973</v>
      </c>
      <c r="Y173" s="166">
        <v>60002</v>
      </c>
      <c r="Z173" s="160">
        <v>959</v>
      </c>
      <c r="AA173" s="160">
        <v>4134</v>
      </c>
      <c r="AB173" s="129"/>
      <c r="AH173" s="123"/>
    </row>
    <row r="174" spans="1:34" s="127" customFormat="1" x14ac:dyDescent="0.3">
      <c r="A174" s="129" t="str">
        <f t="shared" si="6"/>
        <v>NRG</v>
      </c>
      <c r="B174" s="129" t="s">
        <v>505</v>
      </c>
      <c r="C174" s="129" t="str">
        <f>Data!B144</f>
        <v>Gas</v>
      </c>
      <c r="D174" s="129"/>
      <c r="E174" s="98" t="s">
        <v>754</v>
      </c>
      <c r="F174" s="129" t="str">
        <f t="shared" si="7"/>
        <v>Orange &amp; Rockland</v>
      </c>
      <c r="G174" s="129" t="s">
        <v>33</v>
      </c>
      <c r="H174" s="129" t="s">
        <v>29</v>
      </c>
      <c r="I174" s="129" t="s">
        <v>508</v>
      </c>
      <c r="J174" s="129" t="s">
        <v>526</v>
      </c>
      <c r="K174" s="129" t="s">
        <v>510</v>
      </c>
      <c r="L174" s="128" t="s">
        <v>1081</v>
      </c>
      <c r="N174" s="128"/>
      <c r="O174" s="128"/>
      <c r="P174" s="128"/>
      <c r="Q174" s="129"/>
      <c r="R174" s="129"/>
      <c r="S174" s="129"/>
      <c r="T174" s="129"/>
      <c r="U174" s="129"/>
      <c r="V174" s="160" t="s">
        <v>974</v>
      </c>
      <c r="W174" s="160" t="s">
        <v>265</v>
      </c>
      <c r="X174" s="161" t="s">
        <v>975</v>
      </c>
      <c r="Y174" s="166">
        <v>60002</v>
      </c>
      <c r="Z174" s="160">
        <v>959</v>
      </c>
      <c r="AA174" s="160">
        <v>4134</v>
      </c>
      <c r="AB174" s="129"/>
      <c r="AH174" s="123"/>
    </row>
    <row r="175" spans="1:34" s="127" customFormat="1" x14ac:dyDescent="0.3">
      <c r="A175" s="129" t="str">
        <f t="shared" si="6"/>
        <v>NRG</v>
      </c>
      <c r="B175" s="129" t="s">
        <v>505</v>
      </c>
      <c r="C175" s="129" t="str">
        <f>Data!B145</f>
        <v>Gas</v>
      </c>
      <c r="D175" s="129"/>
      <c r="E175" s="98" t="s">
        <v>755</v>
      </c>
      <c r="F175" s="129" t="str">
        <f t="shared" si="7"/>
        <v>National Grid (Keyspan NY)</v>
      </c>
      <c r="G175" s="129" t="s">
        <v>33</v>
      </c>
      <c r="H175" s="129" t="s">
        <v>32</v>
      </c>
      <c r="I175" s="129" t="s">
        <v>508</v>
      </c>
      <c r="J175" s="129" t="s">
        <v>527</v>
      </c>
      <c r="K175" s="129" t="s">
        <v>510</v>
      </c>
      <c r="L175" s="128" t="s">
        <v>1081</v>
      </c>
      <c r="N175" s="128"/>
      <c r="O175" s="128"/>
      <c r="P175" s="128"/>
      <c r="Q175" s="129"/>
      <c r="R175" s="129"/>
      <c r="S175" s="129"/>
      <c r="T175" s="129"/>
      <c r="U175" s="129"/>
      <c r="V175" s="160" t="s">
        <v>976</v>
      </c>
      <c r="W175" s="160" t="s">
        <v>265</v>
      </c>
      <c r="X175" s="161" t="s">
        <v>977</v>
      </c>
      <c r="Y175" s="166">
        <v>60002</v>
      </c>
      <c r="Z175" s="160">
        <v>959</v>
      </c>
      <c r="AA175" s="160">
        <v>4134</v>
      </c>
      <c r="AB175" s="129"/>
      <c r="AH175" s="123"/>
    </row>
    <row r="176" spans="1:34" s="127" customFormat="1" x14ac:dyDescent="0.3">
      <c r="A176" s="129" t="str">
        <f t="shared" si="6"/>
        <v>NRG</v>
      </c>
      <c r="B176" s="129" t="s">
        <v>505</v>
      </c>
      <c r="C176" s="129" t="str">
        <f>Data!B146</f>
        <v>Gas</v>
      </c>
      <c r="D176" s="129"/>
      <c r="E176" s="98" t="s">
        <v>756</v>
      </c>
      <c r="F176" s="129" t="str">
        <f t="shared" si="7"/>
        <v>NYSEG</v>
      </c>
      <c r="G176" s="129" t="s">
        <v>33</v>
      </c>
      <c r="H176" s="129" t="s">
        <v>28</v>
      </c>
      <c r="I176" s="129" t="s">
        <v>508</v>
      </c>
      <c r="J176" s="129" t="s">
        <v>526</v>
      </c>
      <c r="K176" s="129" t="s">
        <v>510</v>
      </c>
      <c r="L176" s="128" t="s">
        <v>1081</v>
      </c>
      <c r="N176" s="128"/>
      <c r="O176" s="128"/>
      <c r="P176" s="128"/>
      <c r="Q176" s="129"/>
      <c r="R176" s="129"/>
      <c r="S176" s="129"/>
      <c r="T176" s="129"/>
      <c r="U176" s="129"/>
      <c r="V176" s="160" t="s">
        <v>978</v>
      </c>
      <c r="W176" s="160" t="s">
        <v>265</v>
      </c>
      <c r="X176" s="161" t="s">
        <v>979</v>
      </c>
      <c r="Y176" s="166">
        <v>60002</v>
      </c>
      <c r="Z176" s="160">
        <v>959</v>
      </c>
      <c r="AA176" s="160">
        <v>4134</v>
      </c>
      <c r="AB176" s="129"/>
      <c r="AH176" s="123"/>
    </row>
    <row r="177" spans="1:34" s="127" customFormat="1" x14ac:dyDescent="0.3">
      <c r="A177" s="129" t="str">
        <f t="shared" si="6"/>
        <v>NRG</v>
      </c>
      <c r="B177" s="129" t="s">
        <v>505</v>
      </c>
      <c r="C177" s="129" t="str">
        <f>Data!B147</f>
        <v>Gas</v>
      </c>
      <c r="D177" s="129"/>
      <c r="E177" s="98" t="s">
        <v>757</v>
      </c>
      <c r="F177" s="129" t="str">
        <f t="shared" si="7"/>
        <v>National Grid (Keyspan LI)</v>
      </c>
      <c r="G177" s="129" t="s">
        <v>33</v>
      </c>
      <c r="H177" s="129" t="s">
        <v>310</v>
      </c>
      <c r="I177" s="129" t="s">
        <v>508</v>
      </c>
      <c r="J177" s="129" t="s">
        <v>527</v>
      </c>
      <c r="K177" s="129" t="s">
        <v>510</v>
      </c>
      <c r="L177" s="128" t="s">
        <v>1081</v>
      </c>
      <c r="M177" s="129"/>
      <c r="N177" s="128"/>
      <c r="O177" s="128"/>
      <c r="P177" s="128"/>
      <c r="Q177" s="129"/>
      <c r="R177" s="129"/>
      <c r="S177" s="129"/>
      <c r="T177" s="129"/>
      <c r="U177" s="129"/>
      <c r="V177" s="160" t="s">
        <v>980</v>
      </c>
      <c r="W177" s="160" t="s">
        <v>265</v>
      </c>
      <c r="X177" s="161" t="s">
        <v>981</v>
      </c>
      <c r="Y177" s="166">
        <v>60002</v>
      </c>
      <c r="Z177" s="160">
        <v>959</v>
      </c>
      <c r="AA177" s="160">
        <v>4134</v>
      </c>
      <c r="AB177" s="129"/>
      <c r="AH177" s="123"/>
    </row>
    <row r="178" spans="1:34" s="41" customFormat="1" x14ac:dyDescent="0.3">
      <c r="A178" s="93" t="str">
        <f t="shared" si="6"/>
        <v>NRG</v>
      </c>
      <c r="B178" s="93" t="s">
        <v>505</v>
      </c>
      <c r="C178" s="93" t="str">
        <f>Data!B148</f>
        <v>Gas</v>
      </c>
      <c r="D178" s="93"/>
      <c r="E178" s="98" t="s">
        <v>758</v>
      </c>
      <c r="F178" s="93" t="str">
        <f t="shared" si="7"/>
        <v>Columbia Gas of Ohio</v>
      </c>
      <c r="G178" s="93" t="s">
        <v>39</v>
      </c>
      <c r="H178" s="93" t="s">
        <v>36</v>
      </c>
      <c r="I178" s="93" t="s">
        <v>508</v>
      </c>
      <c r="J178" s="93" t="s">
        <v>526</v>
      </c>
      <c r="K178" s="93" t="s">
        <v>510</v>
      </c>
      <c r="L178" s="98" t="s">
        <v>1082</v>
      </c>
      <c r="M178" s="93"/>
      <c r="N178" s="98"/>
      <c r="O178" s="98"/>
      <c r="P178" s="98"/>
      <c r="Q178" s="93"/>
      <c r="R178" s="93"/>
      <c r="S178" s="93"/>
      <c r="T178" s="93"/>
      <c r="U178" s="93"/>
      <c r="V178" s="160" t="s">
        <v>982</v>
      </c>
      <c r="W178" s="160" t="s">
        <v>265</v>
      </c>
      <c r="X178" s="161" t="s">
        <v>983</v>
      </c>
      <c r="Y178" s="166">
        <v>60002</v>
      </c>
      <c r="Z178" s="160">
        <v>959</v>
      </c>
      <c r="AA178" s="160">
        <v>4134</v>
      </c>
      <c r="AB178" s="93"/>
      <c r="AH178" s="117"/>
    </row>
    <row r="179" spans="1:34" s="41" customFormat="1" x14ac:dyDescent="0.3">
      <c r="A179" s="93" t="str">
        <f t="shared" si="6"/>
        <v>NRG</v>
      </c>
      <c r="B179" s="93" t="s">
        <v>505</v>
      </c>
      <c r="C179" s="93" t="str">
        <f>Data!B149</f>
        <v>Gas</v>
      </c>
      <c r="D179" s="93"/>
      <c r="E179" s="98" t="s">
        <v>759</v>
      </c>
      <c r="F179" s="93" t="str">
        <f t="shared" si="7"/>
        <v>Duke Energy Ohio</v>
      </c>
      <c r="G179" s="93" t="s">
        <v>39</v>
      </c>
      <c r="H179" s="93" t="s">
        <v>35</v>
      </c>
      <c r="I179" s="93" t="s">
        <v>508</v>
      </c>
      <c r="J179" s="93" t="s">
        <v>527</v>
      </c>
      <c r="K179" s="93" t="s">
        <v>510</v>
      </c>
      <c r="L179" s="98" t="s">
        <v>1083</v>
      </c>
      <c r="M179" s="93"/>
      <c r="N179" s="98"/>
      <c r="O179" s="98"/>
      <c r="P179" s="98"/>
      <c r="Q179" s="93"/>
      <c r="R179" s="93"/>
      <c r="S179" s="93"/>
      <c r="T179" s="93"/>
      <c r="U179" s="93"/>
      <c r="V179" s="160" t="s">
        <v>984</v>
      </c>
      <c r="W179" s="160" t="s">
        <v>265</v>
      </c>
      <c r="X179" s="161" t="s">
        <v>985</v>
      </c>
      <c r="Y179" s="166">
        <v>60002</v>
      </c>
      <c r="Z179" s="160">
        <v>959</v>
      </c>
      <c r="AA179" s="160">
        <v>4134</v>
      </c>
      <c r="AB179" s="93"/>
      <c r="AH179" s="117"/>
    </row>
    <row r="180" spans="1:34" s="41" customFormat="1" x14ac:dyDescent="0.3">
      <c r="A180" s="93" t="str">
        <f t="shared" si="6"/>
        <v>NRG</v>
      </c>
      <c r="B180" s="93" t="s">
        <v>505</v>
      </c>
      <c r="C180" s="93" t="str">
        <f>Data!B150</f>
        <v>Gas</v>
      </c>
      <c r="D180" s="93"/>
      <c r="E180" s="98" t="s">
        <v>760</v>
      </c>
      <c r="F180" s="93" t="str">
        <f t="shared" si="7"/>
        <v>Dominion East Ohio</v>
      </c>
      <c r="G180" s="93" t="s">
        <v>39</v>
      </c>
      <c r="H180" s="93" t="s">
        <v>37</v>
      </c>
      <c r="I180" s="93" t="s">
        <v>508</v>
      </c>
      <c r="J180" s="93" t="s">
        <v>526</v>
      </c>
      <c r="K180" s="93" t="s">
        <v>510</v>
      </c>
      <c r="L180" s="98" t="s">
        <v>1084</v>
      </c>
      <c r="M180" s="93"/>
      <c r="N180" s="98"/>
      <c r="O180" s="98"/>
      <c r="P180" s="98"/>
      <c r="Q180" s="93"/>
      <c r="R180" s="93"/>
      <c r="S180" s="93"/>
      <c r="T180" s="93"/>
      <c r="U180" s="93"/>
      <c r="V180" s="160" t="s">
        <v>986</v>
      </c>
      <c r="W180" s="160" t="s">
        <v>265</v>
      </c>
      <c r="X180" s="161" t="s">
        <v>987</v>
      </c>
      <c r="Y180" s="166">
        <v>60002</v>
      </c>
      <c r="Z180" s="160">
        <v>959</v>
      </c>
      <c r="AA180" s="160">
        <v>4134</v>
      </c>
      <c r="AB180" s="93"/>
      <c r="AH180" s="117"/>
    </row>
    <row r="181" spans="1:34" s="41" customFormat="1" x14ac:dyDescent="0.3">
      <c r="A181" s="93" t="str">
        <f t="shared" si="6"/>
        <v>NRG</v>
      </c>
      <c r="B181" s="93" t="s">
        <v>505</v>
      </c>
      <c r="C181" s="93" t="str">
        <f>Data!B151</f>
        <v>Gas</v>
      </c>
      <c r="D181" s="93"/>
      <c r="E181" s="98" t="s">
        <v>761</v>
      </c>
      <c r="F181" s="93" t="str">
        <f t="shared" si="7"/>
        <v>Columbia Gas of Pennsylvania</v>
      </c>
      <c r="G181" s="93" t="s">
        <v>60</v>
      </c>
      <c r="H181" s="93" t="s">
        <v>430</v>
      </c>
      <c r="I181" s="93" t="s">
        <v>508</v>
      </c>
      <c r="J181" s="93" t="s">
        <v>527</v>
      </c>
      <c r="K181" s="93" t="s">
        <v>510</v>
      </c>
      <c r="L181" s="98" t="s">
        <v>550</v>
      </c>
      <c r="M181" s="93"/>
      <c r="N181" s="98"/>
      <c r="O181" s="98"/>
      <c r="P181" s="98"/>
      <c r="Q181" s="93"/>
      <c r="R181" s="93"/>
      <c r="S181" s="93"/>
      <c r="T181" s="93"/>
      <c r="U181" s="93"/>
      <c r="V181" s="160" t="s">
        <v>988</v>
      </c>
      <c r="W181" s="160" t="s">
        <v>265</v>
      </c>
      <c r="X181" s="161" t="s">
        <v>989</v>
      </c>
      <c r="Y181" s="166">
        <v>60002</v>
      </c>
      <c r="Z181" s="160">
        <v>959</v>
      </c>
      <c r="AA181" s="160">
        <v>4134</v>
      </c>
      <c r="AB181" s="93"/>
      <c r="AH181" s="117"/>
    </row>
    <row r="182" spans="1:34" s="41" customFormat="1" x14ac:dyDescent="0.3">
      <c r="A182" s="93" t="str">
        <f t="shared" si="6"/>
        <v>NRG</v>
      </c>
      <c r="B182" s="93" t="s">
        <v>505</v>
      </c>
      <c r="C182" s="93" t="str">
        <f>Data!B152</f>
        <v>Gas</v>
      </c>
      <c r="D182" s="93"/>
      <c r="E182" s="98" t="s">
        <v>762</v>
      </c>
      <c r="F182" s="93" t="str">
        <f>H182</f>
        <v>Peoples Gas</v>
      </c>
      <c r="G182" s="93" t="s">
        <v>60</v>
      </c>
      <c r="H182" s="93" t="s">
        <v>322</v>
      </c>
      <c r="I182" s="93" t="s">
        <v>508</v>
      </c>
      <c r="J182" s="93" t="s">
        <v>526</v>
      </c>
      <c r="K182" s="93" t="s">
        <v>510</v>
      </c>
      <c r="L182" s="98" t="s">
        <v>551</v>
      </c>
      <c r="M182" s="93"/>
      <c r="N182" s="98"/>
      <c r="O182" s="98"/>
      <c r="P182" s="98"/>
      <c r="Q182" s="93"/>
      <c r="R182" s="93"/>
      <c r="S182" s="93"/>
      <c r="T182" s="93"/>
      <c r="U182" s="93"/>
      <c r="V182" s="160" t="s">
        <v>990</v>
      </c>
      <c r="W182" s="160" t="s">
        <v>265</v>
      </c>
      <c r="X182" s="161" t="s">
        <v>115</v>
      </c>
      <c r="Y182" s="166">
        <v>60002</v>
      </c>
      <c r="Z182" s="160">
        <v>959</v>
      </c>
      <c r="AA182" s="160">
        <v>4134</v>
      </c>
      <c r="AB182" s="93"/>
      <c r="AH182" s="117"/>
    </row>
    <row r="183" spans="1:34" s="41" customFormat="1" x14ac:dyDescent="0.3">
      <c r="A183" s="93" t="str">
        <f t="shared" si="6"/>
        <v>NRG</v>
      </c>
      <c r="B183" s="93" t="s">
        <v>505</v>
      </c>
      <c r="C183" s="93" t="str">
        <f>Data!B153</f>
        <v>Gas</v>
      </c>
      <c r="D183" s="93"/>
      <c r="E183" s="98" t="s">
        <v>763</v>
      </c>
      <c r="F183" s="93" t="str">
        <f t="shared" si="7"/>
        <v>UGI South</v>
      </c>
      <c r="G183" s="93" t="s">
        <v>60</v>
      </c>
      <c r="H183" s="93" t="s">
        <v>625</v>
      </c>
      <c r="I183" s="93" t="s">
        <v>508</v>
      </c>
      <c r="J183" s="93" t="s">
        <v>527</v>
      </c>
      <c r="K183" s="93" t="s">
        <v>510</v>
      </c>
      <c r="L183" s="98" t="s">
        <v>550</v>
      </c>
      <c r="M183" s="93"/>
      <c r="N183" s="98"/>
      <c r="O183" s="98"/>
      <c r="P183" s="98"/>
      <c r="Q183" s="93"/>
      <c r="R183" s="93"/>
      <c r="S183" s="93"/>
      <c r="T183" s="93"/>
      <c r="U183" s="93"/>
      <c r="V183" s="160" t="s">
        <v>991</v>
      </c>
      <c r="W183" s="160" t="s">
        <v>265</v>
      </c>
      <c r="X183" s="161" t="s">
        <v>992</v>
      </c>
      <c r="Y183" s="166">
        <v>60002</v>
      </c>
      <c r="Z183" s="160">
        <v>959</v>
      </c>
      <c r="AA183" s="160">
        <v>4134</v>
      </c>
      <c r="AB183" s="93"/>
      <c r="AH183" s="117"/>
    </row>
    <row r="184" spans="1:34" s="41" customFormat="1" x14ac:dyDescent="0.3">
      <c r="A184" s="93" t="str">
        <f t="shared" si="6"/>
        <v>NRG</v>
      </c>
      <c r="B184" s="93" t="s">
        <v>505</v>
      </c>
      <c r="C184" s="93" t="str">
        <f>Data!B154</f>
        <v>Gas</v>
      </c>
      <c r="D184" s="93"/>
      <c r="E184" s="98" t="s">
        <v>764</v>
      </c>
      <c r="F184" s="93" t="str">
        <f t="shared" si="7"/>
        <v>UGI Central</v>
      </c>
      <c r="G184" s="93" t="s">
        <v>60</v>
      </c>
      <c r="H184" s="93" t="s">
        <v>448</v>
      </c>
      <c r="I184" s="93" t="s">
        <v>508</v>
      </c>
      <c r="J184" s="93" t="s">
        <v>526</v>
      </c>
      <c r="K184" s="93" t="s">
        <v>510</v>
      </c>
      <c r="L184" s="98" t="s">
        <v>1085</v>
      </c>
      <c r="M184" s="93"/>
      <c r="N184" s="98"/>
      <c r="O184" s="98"/>
      <c r="P184" s="98"/>
      <c r="Q184" s="93"/>
      <c r="R184" s="93"/>
      <c r="S184" s="93"/>
      <c r="T184" s="93"/>
      <c r="U184" s="93"/>
      <c r="V184" s="160" t="s">
        <v>993</v>
      </c>
      <c r="W184" s="160" t="s">
        <v>265</v>
      </c>
      <c r="X184" s="161" t="s">
        <v>994</v>
      </c>
      <c r="Y184" s="166">
        <v>60002</v>
      </c>
      <c r="Z184" s="160">
        <v>959</v>
      </c>
      <c r="AA184" s="160">
        <v>4134</v>
      </c>
      <c r="AB184" s="93"/>
      <c r="AH184" s="117"/>
    </row>
    <row r="185" spans="1:34" s="41" customFormat="1" x14ac:dyDescent="0.3">
      <c r="A185" s="93" t="str">
        <f t="shared" si="6"/>
        <v>NRG</v>
      </c>
      <c r="B185" s="93" t="s">
        <v>505</v>
      </c>
      <c r="C185" s="93" t="str">
        <f>Data!B155</f>
        <v>Gas</v>
      </c>
      <c r="D185" s="93"/>
      <c r="E185" s="98" t="s">
        <v>765</v>
      </c>
      <c r="F185" s="93" t="str">
        <f t="shared" si="7"/>
        <v>UGI North</v>
      </c>
      <c r="G185" s="93" t="s">
        <v>60</v>
      </c>
      <c r="H185" s="93" t="s">
        <v>449</v>
      </c>
      <c r="I185" s="93" t="s">
        <v>508</v>
      </c>
      <c r="J185" s="93" t="s">
        <v>527</v>
      </c>
      <c r="K185" s="93" t="s">
        <v>510</v>
      </c>
      <c r="L185" s="98" t="s">
        <v>1086</v>
      </c>
      <c r="M185" s="93"/>
      <c r="N185" s="98"/>
      <c r="O185" s="98"/>
      <c r="P185" s="98"/>
      <c r="Q185" s="93"/>
      <c r="R185" s="93"/>
      <c r="S185" s="93"/>
      <c r="T185" s="93"/>
      <c r="U185" s="93"/>
      <c r="V185" s="160" t="s">
        <v>995</v>
      </c>
      <c r="W185" s="160" t="s">
        <v>265</v>
      </c>
      <c r="X185" s="161" t="s">
        <v>996</v>
      </c>
      <c r="Y185" s="166">
        <v>60002</v>
      </c>
      <c r="Z185" s="160">
        <v>959</v>
      </c>
      <c r="AA185" s="160">
        <v>4134</v>
      </c>
      <c r="AB185" s="93"/>
      <c r="AH185" s="117"/>
    </row>
    <row r="186" spans="1:34" s="41" customFormat="1" x14ac:dyDescent="0.3">
      <c r="A186" s="93" t="str">
        <f t="shared" si="6"/>
        <v>NRG</v>
      </c>
      <c r="B186" s="93" t="s">
        <v>505</v>
      </c>
      <c r="C186" s="93" t="str">
        <f>Data!B156</f>
        <v>Gas</v>
      </c>
      <c r="D186" s="93"/>
      <c r="E186" s="98" t="s">
        <v>766</v>
      </c>
      <c r="F186" s="93" t="str">
        <f t="shared" si="7"/>
        <v>PECO Gas</v>
      </c>
      <c r="G186" s="93" t="s">
        <v>60</v>
      </c>
      <c r="H186" s="93" t="s">
        <v>357</v>
      </c>
      <c r="I186" s="93" t="s">
        <v>508</v>
      </c>
      <c r="J186" s="93" t="s">
        <v>526</v>
      </c>
      <c r="K186" s="93" t="s">
        <v>510</v>
      </c>
      <c r="L186" s="98" t="s">
        <v>1085</v>
      </c>
      <c r="M186" s="93"/>
      <c r="N186" s="98"/>
      <c r="O186" s="98"/>
      <c r="P186" s="98"/>
      <c r="Q186" s="93"/>
      <c r="R186" s="93"/>
      <c r="S186" s="93"/>
      <c r="T186" s="93"/>
      <c r="U186" s="93"/>
      <c r="V186" s="160" t="s">
        <v>997</v>
      </c>
      <c r="W186" s="160" t="s">
        <v>265</v>
      </c>
      <c r="X186" s="161" t="s">
        <v>998</v>
      </c>
      <c r="Y186" s="166">
        <v>60002</v>
      </c>
      <c r="Z186" s="160">
        <v>959</v>
      </c>
      <c r="AA186" s="160">
        <v>4134</v>
      </c>
      <c r="AB186" s="93"/>
      <c r="AH186" s="117"/>
    </row>
    <row r="187" spans="1:34" s="41" customFormat="1" x14ac:dyDescent="0.3">
      <c r="A187" s="93" t="str">
        <f t="shared" si="6"/>
        <v>NRG</v>
      </c>
      <c r="B187" s="93" t="s">
        <v>505</v>
      </c>
      <c r="C187" s="93" t="str">
        <f>Data!B157</f>
        <v>Gas</v>
      </c>
      <c r="D187" s="93"/>
      <c r="E187" s="98" t="s">
        <v>767</v>
      </c>
      <c r="F187" s="93" t="str">
        <f t="shared" si="7"/>
        <v>Philadelphia Gas Works</v>
      </c>
      <c r="G187" s="93" t="s">
        <v>60</v>
      </c>
      <c r="H187" s="93" t="s">
        <v>243</v>
      </c>
      <c r="I187" s="93" t="s">
        <v>508</v>
      </c>
      <c r="J187" s="93" t="s">
        <v>527</v>
      </c>
      <c r="K187" s="93" t="s">
        <v>510</v>
      </c>
      <c r="L187" s="98" t="s">
        <v>1079</v>
      </c>
      <c r="M187" s="93"/>
      <c r="N187" s="98"/>
      <c r="O187" s="98"/>
      <c r="P187" s="98"/>
      <c r="Q187" s="93"/>
      <c r="R187" s="93"/>
      <c r="S187" s="93"/>
      <c r="T187" s="93"/>
      <c r="U187" s="93"/>
      <c r="V187" s="160" t="s">
        <v>999</v>
      </c>
      <c r="W187" s="160" t="s">
        <v>265</v>
      </c>
      <c r="X187" s="161" t="s">
        <v>1000</v>
      </c>
      <c r="Y187" s="166">
        <v>60002</v>
      </c>
      <c r="Z187" s="160">
        <v>959</v>
      </c>
      <c r="AA187" s="160">
        <v>4134</v>
      </c>
      <c r="AB187" s="93"/>
      <c r="AH187" s="117"/>
    </row>
    <row r="188" spans="1:34" s="41" customFormat="1" x14ac:dyDescent="0.3">
      <c r="A188" s="93" t="str">
        <f t="shared" si="6"/>
        <v>NRG</v>
      </c>
      <c r="B188" s="93" t="s">
        <v>505</v>
      </c>
      <c r="C188" s="93" t="str">
        <f>Data!B158</f>
        <v>Gas</v>
      </c>
      <c r="D188" s="93"/>
      <c r="E188" s="98" t="s">
        <v>768</v>
      </c>
      <c r="F188" s="93" t="str">
        <f t="shared" si="7"/>
        <v>National Fuel Gas Company (PA)</v>
      </c>
      <c r="G188" s="93" t="s">
        <v>60</v>
      </c>
      <c r="H188" s="93" t="s">
        <v>242</v>
      </c>
      <c r="I188" s="93" t="s">
        <v>508</v>
      </c>
      <c r="J188" s="93" t="s">
        <v>526</v>
      </c>
      <c r="K188" s="93" t="s">
        <v>510</v>
      </c>
      <c r="L188" s="98" t="s">
        <v>1087</v>
      </c>
      <c r="M188" s="93"/>
      <c r="N188" s="98"/>
      <c r="O188" s="98"/>
      <c r="P188" s="98"/>
      <c r="Q188" s="93"/>
      <c r="R188" s="93"/>
      <c r="S188" s="93"/>
      <c r="T188" s="93"/>
      <c r="U188" s="93"/>
      <c r="V188" s="160" t="s">
        <v>1001</v>
      </c>
      <c r="W188" s="160" t="s">
        <v>265</v>
      </c>
      <c r="X188" s="161" t="s">
        <v>1002</v>
      </c>
      <c r="Y188" s="166">
        <v>60002</v>
      </c>
      <c r="Z188" s="160">
        <v>959</v>
      </c>
      <c r="AA188" s="160">
        <v>4134</v>
      </c>
      <c r="AB188" s="93"/>
      <c r="AH188" s="117"/>
    </row>
    <row r="189" spans="1:34" s="41" customFormat="1" x14ac:dyDescent="0.3">
      <c r="A189" s="93" t="str">
        <f t="shared" si="6"/>
        <v>NRG</v>
      </c>
      <c r="B189" s="93" t="s">
        <v>505</v>
      </c>
      <c r="C189" s="93" t="str">
        <f>Data!B159</f>
        <v>Electric</v>
      </c>
      <c r="D189" s="93"/>
      <c r="E189" s="98" t="s">
        <v>769</v>
      </c>
      <c r="F189" s="93" t="str">
        <f t="shared" si="7"/>
        <v>PECO</v>
      </c>
      <c r="G189" s="93" t="s">
        <v>60</v>
      </c>
      <c r="H189" s="93" t="s">
        <v>57</v>
      </c>
      <c r="I189" s="93" t="s">
        <v>508</v>
      </c>
      <c r="J189" s="93"/>
      <c r="K189" s="93" t="s">
        <v>510</v>
      </c>
      <c r="L189" s="98" t="s">
        <v>180</v>
      </c>
      <c r="M189" s="93"/>
      <c r="N189" s="98"/>
      <c r="O189" s="98"/>
      <c r="P189" s="98"/>
      <c r="Q189" s="93"/>
      <c r="R189" s="93"/>
      <c r="S189" s="93"/>
      <c r="T189" s="93"/>
      <c r="U189" s="93"/>
      <c r="V189" s="160" t="s">
        <v>1003</v>
      </c>
      <c r="W189" s="160" t="s">
        <v>265</v>
      </c>
      <c r="X189" s="161" t="s">
        <v>1004</v>
      </c>
      <c r="Y189" s="166">
        <v>60002</v>
      </c>
      <c r="Z189" s="160">
        <v>959</v>
      </c>
      <c r="AA189" s="160">
        <v>4134</v>
      </c>
      <c r="AB189" s="93"/>
      <c r="AH189" s="117"/>
    </row>
    <row r="190" spans="1:34" s="127" customFormat="1" x14ac:dyDescent="0.3">
      <c r="A190" s="129" t="str">
        <f t="shared" si="6"/>
        <v>NRG</v>
      </c>
      <c r="B190" s="129" t="s">
        <v>505</v>
      </c>
      <c r="C190" s="129" t="str">
        <f>Data!B160</f>
        <v>Electric</v>
      </c>
      <c r="D190" s="129"/>
      <c r="E190" s="98" t="s">
        <v>770</v>
      </c>
      <c r="F190" s="129" t="str">
        <f t="shared" si="7"/>
        <v>Eversource Energy (CL&amp;P)</v>
      </c>
      <c r="G190" s="129" t="s">
        <v>620</v>
      </c>
      <c r="H190" s="129" t="s">
        <v>621</v>
      </c>
      <c r="I190" s="129" t="s">
        <v>508</v>
      </c>
      <c r="J190" s="129"/>
      <c r="K190" s="129" t="s">
        <v>510</v>
      </c>
      <c r="L190" s="128"/>
      <c r="M190" s="129"/>
      <c r="N190" s="128"/>
      <c r="O190" s="128"/>
      <c r="P190" s="128"/>
      <c r="Q190" s="129"/>
      <c r="R190" s="129"/>
      <c r="S190" s="129"/>
      <c r="T190" s="129"/>
      <c r="U190" s="129"/>
      <c r="V190" s="160" t="s">
        <v>1005</v>
      </c>
      <c r="W190" s="160" t="s">
        <v>265</v>
      </c>
      <c r="X190" s="161" t="s">
        <v>1006</v>
      </c>
      <c r="Y190" s="166">
        <v>60002</v>
      </c>
      <c r="Z190" s="160">
        <v>959</v>
      </c>
      <c r="AA190" s="160">
        <v>4134</v>
      </c>
      <c r="AB190" s="129"/>
      <c r="AH190" s="123"/>
    </row>
    <row r="191" spans="1:34" s="127" customFormat="1" x14ac:dyDescent="0.3">
      <c r="A191" s="129" t="str">
        <f t="shared" si="6"/>
        <v>NRG</v>
      </c>
      <c r="B191" s="129" t="s">
        <v>505</v>
      </c>
      <c r="C191" s="129" t="str">
        <f>Data!B161</f>
        <v>Electric</v>
      </c>
      <c r="D191" s="129"/>
      <c r="E191" s="98" t="s">
        <v>771</v>
      </c>
      <c r="F191" s="129" t="str">
        <f t="shared" si="7"/>
        <v>The United Illuminating Company (UI)</v>
      </c>
      <c r="G191" s="129" t="s">
        <v>620</v>
      </c>
      <c r="H191" s="129" t="s">
        <v>622</v>
      </c>
      <c r="I191" s="129" t="s">
        <v>508</v>
      </c>
      <c r="J191" s="129"/>
      <c r="K191" s="129" t="s">
        <v>510</v>
      </c>
      <c r="L191" s="128"/>
      <c r="M191" s="129"/>
      <c r="N191" s="128"/>
      <c r="O191" s="128"/>
      <c r="P191" s="128"/>
      <c r="Q191" s="129"/>
      <c r="R191" s="129"/>
      <c r="S191" s="129"/>
      <c r="T191" s="129"/>
      <c r="U191" s="129"/>
      <c r="V191" s="160" t="s">
        <v>1007</v>
      </c>
      <c r="W191" s="160" t="s">
        <v>265</v>
      </c>
      <c r="X191" s="161" t="s">
        <v>1008</v>
      </c>
      <c r="Y191" s="166">
        <v>60002</v>
      </c>
      <c r="Z191" s="160">
        <v>959</v>
      </c>
      <c r="AA191" s="160">
        <v>4134</v>
      </c>
      <c r="AB191" s="129"/>
      <c r="AH191" s="123"/>
    </row>
    <row r="192" spans="1:34" s="41" customFormat="1" x14ac:dyDescent="0.3">
      <c r="A192" s="93" t="str">
        <f t="shared" si="6"/>
        <v>NRG</v>
      </c>
      <c r="B192" s="93" t="s">
        <v>505</v>
      </c>
      <c r="C192" s="93" t="str">
        <f>Data!B162</f>
        <v>Electric</v>
      </c>
      <c r="D192" s="93"/>
      <c r="E192" s="98" t="s">
        <v>772</v>
      </c>
      <c r="F192" s="93" t="str">
        <f t="shared" si="7"/>
        <v>Delmarva Power</v>
      </c>
      <c r="G192" s="93" t="s">
        <v>626</v>
      </c>
      <c r="H192" s="93" t="s">
        <v>51</v>
      </c>
      <c r="I192" s="93" t="s">
        <v>508</v>
      </c>
      <c r="J192" s="93"/>
      <c r="K192" s="93" t="s">
        <v>510</v>
      </c>
      <c r="L192" s="98" t="s">
        <v>1063</v>
      </c>
      <c r="M192" s="93"/>
      <c r="N192" s="98"/>
      <c r="O192" s="98"/>
      <c r="P192" s="98"/>
      <c r="Q192" s="93"/>
      <c r="R192" s="93"/>
      <c r="S192" s="93"/>
      <c r="T192" s="93"/>
      <c r="U192" s="93"/>
      <c r="V192" s="160" t="s">
        <v>1009</v>
      </c>
      <c r="W192" s="160" t="s">
        <v>265</v>
      </c>
      <c r="X192" s="161" t="s">
        <v>1010</v>
      </c>
      <c r="Y192" s="166">
        <v>60002</v>
      </c>
      <c r="Z192" s="160">
        <v>959</v>
      </c>
      <c r="AA192" s="160">
        <v>4134</v>
      </c>
      <c r="AB192" s="93"/>
      <c r="AH192" s="117"/>
    </row>
    <row r="193" spans="1:34" s="41" customFormat="1" x14ac:dyDescent="0.3">
      <c r="A193" s="93" t="str">
        <f t="shared" si="6"/>
        <v>NRG</v>
      </c>
      <c r="B193" s="93" t="s">
        <v>505</v>
      </c>
      <c r="C193" s="93" t="str">
        <f>Data!B163</f>
        <v>Electric</v>
      </c>
      <c r="D193" s="93"/>
      <c r="E193" s="98" t="s">
        <v>773</v>
      </c>
      <c r="F193" s="93" t="str">
        <f t="shared" si="7"/>
        <v>Pepco</v>
      </c>
      <c r="G193" s="93" t="s">
        <v>88</v>
      </c>
      <c r="H193" s="93" t="s">
        <v>52</v>
      </c>
      <c r="I193" s="93" t="s">
        <v>508</v>
      </c>
      <c r="J193" s="93"/>
      <c r="K193" s="93" t="s">
        <v>510</v>
      </c>
      <c r="L193" s="98" t="s">
        <v>1088</v>
      </c>
      <c r="M193" s="93"/>
      <c r="N193" s="98"/>
      <c r="O193" s="98"/>
      <c r="P193" s="98"/>
      <c r="Q193" s="93"/>
      <c r="R193" s="93"/>
      <c r="S193" s="93"/>
      <c r="T193" s="93"/>
      <c r="U193" s="93"/>
      <c r="V193" s="160" t="s">
        <v>1011</v>
      </c>
      <c r="W193" s="160" t="s">
        <v>265</v>
      </c>
      <c r="X193" s="161" t="s">
        <v>1012</v>
      </c>
      <c r="Y193" s="166">
        <v>60002</v>
      </c>
      <c r="Z193" s="160">
        <v>959</v>
      </c>
      <c r="AA193" s="160">
        <v>4134</v>
      </c>
      <c r="AB193" s="93"/>
      <c r="AH193" s="117"/>
    </row>
    <row r="194" spans="1:34" s="41" customFormat="1" x14ac:dyDescent="0.3">
      <c r="A194" s="93" t="str">
        <f t="shared" si="6"/>
        <v>NRG</v>
      </c>
      <c r="B194" s="93" t="s">
        <v>505</v>
      </c>
      <c r="C194" s="93" t="str">
        <f>Data!B164</f>
        <v>Electric</v>
      </c>
      <c r="D194" s="93"/>
      <c r="E194" s="98" t="s">
        <v>774</v>
      </c>
      <c r="F194" s="93" t="str">
        <f t="shared" si="7"/>
        <v>ComEd</v>
      </c>
      <c r="G194" s="93" t="s">
        <v>47</v>
      </c>
      <c r="H194" s="93" t="s">
        <v>46</v>
      </c>
      <c r="I194" s="93" t="s">
        <v>508</v>
      </c>
      <c r="J194" s="93"/>
      <c r="K194" s="93" t="s">
        <v>510</v>
      </c>
      <c r="L194" s="98" t="s">
        <v>1089</v>
      </c>
      <c r="M194" s="93"/>
      <c r="N194" s="98"/>
      <c r="O194" s="98"/>
      <c r="P194" s="98"/>
      <c r="Q194" s="93"/>
      <c r="R194" s="93"/>
      <c r="S194" s="93"/>
      <c r="T194" s="93"/>
      <c r="U194" s="93"/>
      <c r="V194" s="160" t="s">
        <v>1013</v>
      </c>
      <c r="W194" s="160" t="s">
        <v>265</v>
      </c>
      <c r="X194" s="161" t="s">
        <v>1014</v>
      </c>
      <c r="Y194" s="166">
        <v>60002</v>
      </c>
      <c r="Z194" s="160">
        <v>959</v>
      </c>
      <c r="AA194" s="160">
        <v>4134</v>
      </c>
      <c r="AB194" s="93"/>
      <c r="AH194" s="117"/>
    </row>
    <row r="195" spans="1:34" s="41" customFormat="1" x14ac:dyDescent="0.3">
      <c r="A195" s="93" t="str">
        <f t="shared" si="6"/>
        <v>NRG</v>
      </c>
      <c r="B195" s="93" t="s">
        <v>505</v>
      </c>
      <c r="C195" s="93" t="str">
        <f>Data!B165</f>
        <v>Electric</v>
      </c>
      <c r="D195" s="93"/>
      <c r="E195" s="98" t="s">
        <v>775</v>
      </c>
      <c r="F195" s="93" t="str">
        <f t="shared" si="7"/>
        <v>Ameren</v>
      </c>
      <c r="G195" s="93" t="s">
        <v>47</v>
      </c>
      <c r="H195" s="93" t="s">
        <v>627</v>
      </c>
      <c r="I195" s="93" t="s">
        <v>508</v>
      </c>
      <c r="J195" s="93"/>
      <c r="K195" s="93" t="s">
        <v>510</v>
      </c>
      <c r="L195" s="98" t="s">
        <v>1090</v>
      </c>
      <c r="M195" s="93"/>
      <c r="N195" s="98"/>
      <c r="O195" s="98"/>
      <c r="P195" s="98"/>
      <c r="Q195" s="93"/>
      <c r="R195" s="93"/>
      <c r="S195" s="93"/>
      <c r="T195" s="93"/>
      <c r="U195" s="93"/>
      <c r="V195" s="160" t="s">
        <v>1015</v>
      </c>
      <c r="W195" s="160" t="s">
        <v>265</v>
      </c>
      <c r="X195" s="161" t="s">
        <v>1016</v>
      </c>
      <c r="Y195" s="166">
        <v>60002</v>
      </c>
      <c r="Z195" s="160">
        <v>959</v>
      </c>
      <c r="AA195" s="160">
        <v>4134</v>
      </c>
      <c r="AB195" s="93"/>
      <c r="AH195" s="117"/>
    </row>
    <row r="196" spans="1:34" s="41" customFormat="1" x14ac:dyDescent="0.3">
      <c r="A196" s="93" t="str">
        <f t="shared" si="6"/>
        <v>NRG</v>
      </c>
      <c r="B196" s="93" t="s">
        <v>505</v>
      </c>
      <c r="C196" s="93" t="str">
        <f>Data!B168</f>
        <v>Electric</v>
      </c>
      <c r="D196" s="93"/>
      <c r="E196" s="98" t="s">
        <v>776</v>
      </c>
      <c r="F196" s="93" t="str">
        <f t="shared" si="7"/>
        <v>Pepco</v>
      </c>
      <c r="G196" s="93" t="s">
        <v>53</v>
      </c>
      <c r="H196" s="93" t="s">
        <v>52</v>
      </c>
      <c r="I196" s="93" t="s">
        <v>508</v>
      </c>
      <c r="J196" s="105"/>
      <c r="K196" s="93" t="s">
        <v>510</v>
      </c>
      <c r="L196" s="98" t="s">
        <v>1091</v>
      </c>
      <c r="M196" s="93"/>
      <c r="N196" s="98"/>
      <c r="O196" s="98"/>
      <c r="P196" s="98"/>
      <c r="Q196" s="93"/>
      <c r="R196" s="93"/>
      <c r="S196" s="93"/>
      <c r="T196" s="93"/>
      <c r="U196" s="93"/>
      <c r="V196" s="160" t="s">
        <v>1017</v>
      </c>
      <c r="W196" s="160" t="s">
        <v>265</v>
      </c>
      <c r="X196" s="161" t="s">
        <v>1018</v>
      </c>
      <c r="Y196" s="166">
        <v>60002</v>
      </c>
      <c r="Z196" s="160">
        <v>959</v>
      </c>
      <c r="AA196" s="160">
        <v>4134</v>
      </c>
      <c r="AB196" s="93"/>
      <c r="AH196" s="117"/>
    </row>
    <row r="197" spans="1:34" s="127" customFormat="1" x14ac:dyDescent="0.3">
      <c r="A197" s="129" t="str">
        <f t="shared" si="6"/>
        <v>NRG</v>
      </c>
      <c r="B197" s="129" t="s">
        <v>505</v>
      </c>
      <c r="C197" s="129" t="str">
        <f>Data!B169</f>
        <v>Electric</v>
      </c>
      <c r="D197" s="129"/>
      <c r="E197" s="98" t="s">
        <v>777</v>
      </c>
      <c r="F197" s="129" t="str">
        <f t="shared" si="7"/>
        <v>Consolidated Edison</v>
      </c>
      <c r="G197" s="129" t="s">
        <v>33</v>
      </c>
      <c r="H197" s="129" t="s">
        <v>26</v>
      </c>
      <c r="I197" s="129" t="s">
        <v>508</v>
      </c>
      <c r="J197" s="136"/>
      <c r="K197" s="129" t="s">
        <v>510</v>
      </c>
      <c r="L197" s="128"/>
      <c r="M197" s="129"/>
      <c r="N197" s="128"/>
      <c r="O197" s="128"/>
      <c r="P197" s="128"/>
      <c r="Q197" s="129"/>
      <c r="R197" s="129"/>
      <c r="S197" s="129"/>
      <c r="T197" s="129"/>
      <c r="U197" s="129"/>
      <c r="V197" s="160" t="s">
        <v>1019</v>
      </c>
      <c r="W197" s="160" t="s">
        <v>265</v>
      </c>
      <c r="X197" s="161" t="s">
        <v>1020</v>
      </c>
      <c r="Y197" s="166">
        <v>60002</v>
      </c>
      <c r="Z197" s="160">
        <v>959</v>
      </c>
      <c r="AA197" s="160">
        <v>4134</v>
      </c>
      <c r="AB197" s="129"/>
      <c r="AH197" s="123"/>
    </row>
    <row r="198" spans="1:34" s="127" customFormat="1" x14ac:dyDescent="0.3">
      <c r="A198" s="129" t="str">
        <f t="shared" si="6"/>
        <v>NRG</v>
      </c>
      <c r="B198" s="129" t="s">
        <v>505</v>
      </c>
      <c r="C198" s="129" t="str">
        <f>Data!B170</f>
        <v>Electric</v>
      </c>
      <c r="D198" s="129"/>
      <c r="E198" s="98" t="s">
        <v>778</v>
      </c>
      <c r="F198" s="129" t="str">
        <f t="shared" si="7"/>
        <v>National Grid / Niagara Mohawk</v>
      </c>
      <c r="G198" s="129" t="s">
        <v>33</v>
      </c>
      <c r="H198" s="129" t="s">
        <v>27</v>
      </c>
      <c r="I198" s="129" t="s">
        <v>508</v>
      </c>
      <c r="J198" s="136"/>
      <c r="K198" s="129" t="s">
        <v>510</v>
      </c>
      <c r="L198" s="128"/>
      <c r="M198" s="129"/>
      <c r="N198" s="128"/>
      <c r="O198" s="128"/>
      <c r="P198" s="128"/>
      <c r="Q198" s="129"/>
      <c r="R198" s="129"/>
      <c r="S198" s="129"/>
      <c r="T198" s="129"/>
      <c r="U198" s="129"/>
      <c r="V198" s="160" t="s">
        <v>1021</v>
      </c>
      <c r="W198" s="160" t="s">
        <v>265</v>
      </c>
      <c r="X198" s="161" t="s">
        <v>1022</v>
      </c>
      <c r="Y198" s="166">
        <v>60002</v>
      </c>
      <c r="Z198" s="160">
        <v>959</v>
      </c>
      <c r="AA198" s="160">
        <v>4134</v>
      </c>
      <c r="AB198" s="129"/>
      <c r="AH198" s="123"/>
    </row>
    <row r="199" spans="1:34" s="127" customFormat="1" x14ac:dyDescent="0.3">
      <c r="A199" s="129" t="str">
        <f t="shared" si="6"/>
        <v>NRG</v>
      </c>
      <c r="B199" s="129" t="s">
        <v>505</v>
      </c>
      <c r="C199" s="129" t="str">
        <f>Data!B171</f>
        <v>Electric</v>
      </c>
      <c r="D199" s="129"/>
      <c r="E199" s="98" t="s">
        <v>779</v>
      </c>
      <c r="F199" s="129" t="str">
        <f t="shared" si="7"/>
        <v>Central Hudson</v>
      </c>
      <c r="G199" s="129" t="s">
        <v>33</v>
      </c>
      <c r="H199" s="129" t="s">
        <v>25</v>
      </c>
      <c r="I199" s="129" t="s">
        <v>508</v>
      </c>
      <c r="J199" s="136"/>
      <c r="K199" s="129" t="s">
        <v>510</v>
      </c>
      <c r="L199" s="128"/>
      <c r="M199" s="129"/>
      <c r="N199" s="128"/>
      <c r="O199" s="128"/>
      <c r="P199" s="128"/>
      <c r="Q199" s="129"/>
      <c r="R199" s="129"/>
      <c r="S199" s="129"/>
      <c r="T199" s="129"/>
      <c r="U199" s="129"/>
      <c r="V199" s="160" t="s">
        <v>1023</v>
      </c>
      <c r="W199" s="160" t="s">
        <v>265</v>
      </c>
      <c r="X199" s="161" t="s">
        <v>1024</v>
      </c>
      <c r="Y199" s="166">
        <v>60002</v>
      </c>
      <c r="Z199" s="160">
        <v>959</v>
      </c>
      <c r="AA199" s="160">
        <v>4134</v>
      </c>
      <c r="AB199" s="129"/>
      <c r="AH199" s="123"/>
    </row>
    <row r="200" spans="1:34" s="127" customFormat="1" x14ac:dyDescent="0.3">
      <c r="A200" s="129" t="str">
        <f t="shared" si="6"/>
        <v>NRG</v>
      </c>
      <c r="B200" s="129" t="s">
        <v>505</v>
      </c>
      <c r="C200" s="129" t="str">
        <f>Data!B172</f>
        <v>Electric</v>
      </c>
      <c r="D200" s="129"/>
      <c r="E200" s="98" t="s">
        <v>780</v>
      </c>
      <c r="F200" s="129" t="str">
        <f t="shared" si="7"/>
        <v>NYSEG</v>
      </c>
      <c r="G200" s="129" t="s">
        <v>33</v>
      </c>
      <c r="H200" s="129" t="s">
        <v>28</v>
      </c>
      <c r="I200" s="129" t="s">
        <v>508</v>
      </c>
      <c r="J200" s="136"/>
      <c r="K200" s="129" t="s">
        <v>510</v>
      </c>
      <c r="L200" s="128"/>
      <c r="M200" s="129"/>
      <c r="N200" s="128"/>
      <c r="O200" s="128"/>
      <c r="P200" s="128"/>
      <c r="Q200" s="129"/>
      <c r="R200" s="129"/>
      <c r="S200" s="129"/>
      <c r="T200" s="129"/>
      <c r="U200" s="129"/>
      <c r="V200" s="160" t="s">
        <v>1025</v>
      </c>
      <c r="W200" s="160" t="s">
        <v>265</v>
      </c>
      <c r="X200" s="161" t="s">
        <v>1026</v>
      </c>
      <c r="Y200" s="166">
        <v>60002</v>
      </c>
      <c r="Z200" s="160">
        <v>959</v>
      </c>
      <c r="AA200" s="160">
        <v>4134</v>
      </c>
      <c r="AB200" s="129"/>
      <c r="AH200" s="123"/>
    </row>
    <row r="201" spans="1:34" s="127" customFormat="1" x14ac:dyDescent="0.3">
      <c r="A201" s="129" t="str">
        <f t="shared" si="6"/>
        <v>NRG</v>
      </c>
      <c r="B201" s="129" t="s">
        <v>505</v>
      </c>
      <c r="C201" s="129" t="str">
        <f>Data!B173</f>
        <v>Electric</v>
      </c>
      <c r="D201" s="129"/>
      <c r="E201" s="98" t="s">
        <v>781</v>
      </c>
      <c r="F201" s="129" t="str">
        <f t="shared" si="7"/>
        <v>RG&amp;E</v>
      </c>
      <c r="G201" s="129" t="s">
        <v>33</v>
      </c>
      <c r="H201" s="129" t="s">
        <v>30</v>
      </c>
      <c r="I201" s="129" t="s">
        <v>508</v>
      </c>
      <c r="J201" s="136"/>
      <c r="K201" s="129" t="s">
        <v>510</v>
      </c>
      <c r="L201" s="128"/>
      <c r="M201" s="129"/>
      <c r="N201" s="128"/>
      <c r="O201" s="128"/>
      <c r="P201" s="128"/>
      <c r="Q201" s="129"/>
      <c r="R201" s="129"/>
      <c r="S201" s="129"/>
      <c r="T201" s="129"/>
      <c r="U201" s="129"/>
      <c r="V201" s="160" t="s">
        <v>1027</v>
      </c>
      <c r="W201" s="160" t="s">
        <v>265</v>
      </c>
      <c r="X201" s="161" t="s">
        <v>1028</v>
      </c>
      <c r="Y201" s="166">
        <v>60002</v>
      </c>
      <c r="Z201" s="160">
        <v>959</v>
      </c>
      <c r="AA201" s="160">
        <v>4134</v>
      </c>
      <c r="AB201" s="129"/>
      <c r="AH201" s="123"/>
    </row>
    <row r="202" spans="1:34" s="127" customFormat="1" x14ac:dyDescent="0.3">
      <c r="A202" s="129" t="str">
        <f t="shared" si="6"/>
        <v>NRG</v>
      </c>
      <c r="B202" s="129" t="s">
        <v>505</v>
      </c>
      <c r="C202" s="129" t="str">
        <f>Data!B174</f>
        <v>Electric</v>
      </c>
      <c r="D202" s="129"/>
      <c r="E202" s="98" t="s">
        <v>782</v>
      </c>
      <c r="F202" s="129" t="str">
        <f t="shared" si="7"/>
        <v>Orange &amp; Rockland</v>
      </c>
      <c r="G202" s="129" t="s">
        <v>33</v>
      </c>
      <c r="H202" s="129" t="s">
        <v>29</v>
      </c>
      <c r="I202" s="129" t="s">
        <v>508</v>
      </c>
      <c r="J202" s="136"/>
      <c r="K202" s="129" t="s">
        <v>510</v>
      </c>
      <c r="L202" s="128"/>
      <c r="M202" s="129"/>
      <c r="N202" s="128"/>
      <c r="O202" s="128"/>
      <c r="P202" s="128"/>
      <c r="Q202" s="129"/>
      <c r="R202" s="129"/>
      <c r="S202" s="129"/>
      <c r="T202" s="129"/>
      <c r="U202" s="129"/>
      <c r="V202" s="160" t="s">
        <v>1029</v>
      </c>
      <c r="W202" s="160" t="s">
        <v>265</v>
      </c>
      <c r="X202" s="161" t="s">
        <v>1030</v>
      </c>
      <c r="Y202" s="166">
        <v>60002</v>
      </c>
      <c r="Z202" s="160">
        <v>959</v>
      </c>
      <c r="AA202" s="160">
        <v>4134</v>
      </c>
      <c r="AB202" s="129"/>
      <c r="AH202" s="123"/>
    </row>
    <row r="203" spans="1:34" s="140" customFormat="1" x14ac:dyDescent="0.3">
      <c r="A203" s="137" t="str">
        <f t="shared" si="6"/>
        <v>NRG</v>
      </c>
      <c r="B203" s="137" t="s">
        <v>505</v>
      </c>
      <c r="C203" s="137" t="str">
        <f>Data!B175</f>
        <v>Electric</v>
      </c>
      <c r="D203" s="137"/>
      <c r="E203" s="98" t="s">
        <v>783</v>
      </c>
      <c r="F203" s="137" t="str">
        <f t="shared" si="7"/>
        <v>Duke Energy Ohio</v>
      </c>
      <c r="G203" s="137" t="s">
        <v>39</v>
      </c>
      <c r="H203" s="137" t="s">
        <v>35</v>
      </c>
      <c r="I203" s="137" t="s">
        <v>508</v>
      </c>
      <c r="J203" s="141"/>
      <c r="K203" s="137" t="s">
        <v>510</v>
      </c>
      <c r="L203" s="138" t="s">
        <v>180</v>
      </c>
      <c r="M203" s="137"/>
      <c r="N203" s="138"/>
      <c r="O203" s="138"/>
      <c r="P203" s="138"/>
      <c r="Q203" s="137"/>
      <c r="R203" s="137"/>
      <c r="S203" s="137"/>
      <c r="T203" s="137"/>
      <c r="U203" s="137"/>
      <c r="V203" s="160" t="s">
        <v>1031</v>
      </c>
      <c r="W203" s="160" t="s">
        <v>265</v>
      </c>
      <c r="X203" s="161" t="s">
        <v>1032</v>
      </c>
      <c r="Y203" s="166">
        <v>60002</v>
      </c>
      <c r="Z203" s="160">
        <v>959</v>
      </c>
      <c r="AA203" s="160">
        <v>4134</v>
      </c>
      <c r="AB203" s="137"/>
      <c r="AH203" s="145"/>
    </row>
    <row r="204" spans="1:34" s="41" customFormat="1" x14ac:dyDescent="0.3">
      <c r="A204" s="93" t="str">
        <f t="shared" si="6"/>
        <v>NRG</v>
      </c>
      <c r="B204" s="93" t="s">
        <v>505</v>
      </c>
      <c r="C204" s="93" t="str">
        <f>Data!B176</f>
        <v>Electric</v>
      </c>
      <c r="D204" s="93"/>
      <c r="E204" s="98" t="s">
        <v>784</v>
      </c>
      <c r="F204" s="93" t="str">
        <f t="shared" si="7"/>
        <v>The Illuminating Company</v>
      </c>
      <c r="G204" s="93" t="s">
        <v>39</v>
      </c>
      <c r="H204" s="93" t="s">
        <v>628</v>
      </c>
      <c r="I204" s="93" t="s">
        <v>508</v>
      </c>
      <c r="J204" s="105"/>
      <c r="K204" s="93" t="s">
        <v>510</v>
      </c>
      <c r="L204" s="98" t="s">
        <v>547</v>
      </c>
      <c r="M204" s="93"/>
      <c r="N204" s="98"/>
      <c r="O204" s="98"/>
      <c r="P204" s="98"/>
      <c r="Q204" s="93"/>
      <c r="R204" s="93"/>
      <c r="S204" s="93"/>
      <c r="T204" s="93"/>
      <c r="U204" s="93"/>
      <c r="V204" s="160" t="s">
        <v>1033</v>
      </c>
      <c r="W204" s="160" t="s">
        <v>265</v>
      </c>
      <c r="X204" s="161" t="s">
        <v>1034</v>
      </c>
      <c r="Y204" s="166">
        <v>60002</v>
      </c>
      <c r="Z204" s="160">
        <v>959</v>
      </c>
      <c r="AA204" s="160">
        <v>4134</v>
      </c>
      <c r="AB204" s="93"/>
      <c r="AH204" s="117"/>
    </row>
    <row r="205" spans="1:34" s="41" customFormat="1" x14ac:dyDescent="0.3">
      <c r="A205" s="93" t="str">
        <f t="shared" si="6"/>
        <v>NRG</v>
      </c>
      <c r="B205" s="93" t="s">
        <v>505</v>
      </c>
      <c r="C205" s="93" t="str">
        <f>Data!B177</f>
        <v>Electric</v>
      </c>
      <c r="D205" s="93"/>
      <c r="E205" s="98" t="s">
        <v>785</v>
      </c>
      <c r="F205" s="93" t="str">
        <f t="shared" si="7"/>
        <v>Ohio Edison</v>
      </c>
      <c r="G205" s="93" t="s">
        <v>39</v>
      </c>
      <c r="H205" s="93" t="s">
        <v>629</v>
      </c>
      <c r="I205" s="93" t="s">
        <v>508</v>
      </c>
      <c r="J205" s="105"/>
      <c r="K205" s="93" t="s">
        <v>510</v>
      </c>
      <c r="L205" s="98" t="s">
        <v>1092</v>
      </c>
      <c r="M205" s="93"/>
      <c r="N205" s="98"/>
      <c r="O205" s="98"/>
      <c r="P205" s="98"/>
      <c r="Q205" s="93"/>
      <c r="R205" s="93"/>
      <c r="S205" s="93"/>
      <c r="T205" s="93"/>
      <c r="U205" s="93"/>
      <c r="V205" s="160" t="s">
        <v>1035</v>
      </c>
      <c r="W205" s="160" t="s">
        <v>265</v>
      </c>
      <c r="X205" s="161" t="s">
        <v>1036</v>
      </c>
      <c r="Y205" s="166">
        <v>60002</v>
      </c>
      <c r="Z205" s="160">
        <v>959</v>
      </c>
      <c r="AA205" s="160">
        <v>4134</v>
      </c>
      <c r="AB205" s="93" t="str">
        <f t="shared" ref="AB205:AB208" ca="1" si="8">IF(H205="NYSEG",CONCATENATE("N01",RANDBETWEEN(100000000000,999999999999)), (IF(H205="RG&amp;E",CONCATENATE("R01",RANDBETWEEN(100000000000,999999999999)),(IF(OR(G205="New York", G205="Pennsylvania"), CONCATENATE("08",RANDBETWEEN(111111111111100000,999999999999900000)),CONCATENATE("08",RANDBETWEEN(111111111111110000,999999999999990000)))))))</f>
        <v>08913370453267956000</v>
      </c>
      <c r="AH205" s="117"/>
    </row>
    <row r="206" spans="1:34" s="41" customFormat="1" x14ac:dyDescent="0.3">
      <c r="A206" s="93" t="str">
        <f t="shared" si="6"/>
        <v>NRG</v>
      </c>
      <c r="B206" s="93" t="s">
        <v>505</v>
      </c>
      <c r="C206" s="93" t="str">
        <f>Data!B178</f>
        <v>Electric</v>
      </c>
      <c r="D206" s="93"/>
      <c r="E206" s="98" t="s">
        <v>786</v>
      </c>
      <c r="F206" s="93" t="str">
        <f t="shared" si="7"/>
        <v>Toledo Edison</v>
      </c>
      <c r="G206" s="93" t="s">
        <v>39</v>
      </c>
      <c r="H206" s="93" t="s">
        <v>630</v>
      </c>
      <c r="I206" s="93" t="s">
        <v>508</v>
      </c>
      <c r="J206" s="105"/>
      <c r="K206" s="93" t="s">
        <v>510</v>
      </c>
      <c r="L206" s="98" t="s">
        <v>180</v>
      </c>
      <c r="M206" s="93"/>
      <c r="N206" s="98"/>
      <c r="O206" s="98"/>
      <c r="P206" s="98"/>
      <c r="Q206" s="93"/>
      <c r="R206" s="93"/>
      <c r="S206" s="93"/>
      <c r="T206" s="93"/>
      <c r="U206" s="93"/>
      <c r="V206" s="160" t="s">
        <v>1037</v>
      </c>
      <c r="W206" s="160" t="s">
        <v>265</v>
      </c>
      <c r="X206" s="161" t="s">
        <v>1038</v>
      </c>
      <c r="Y206" s="166">
        <v>60002</v>
      </c>
      <c r="Z206" s="160">
        <v>959</v>
      </c>
      <c r="AA206" s="160">
        <v>4134</v>
      </c>
      <c r="AB206" s="93" t="str">
        <f t="shared" ca="1" si="8"/>
        <v>08400692788433651000</v>
      </c>
      <c r="AH206" s="117"/>
    </row>
    <row r="207" spans="1:34" s="41" customFormat="1" x14ac:dyDescent="0.3">
      <c r="A207" s="93" t="str">
        <f t="shared" si="6"/>
        <v>NRG</v>
      </c>
      <c r="B207" s="93" t="s">
        <v>505</v>
      </c>
      <c r="C207" s="93" t="str">
        <f>Data!B179</f>
        <v>Electric</v>
      </c>
      <c r="D207" s="93"/>
      <c r="E207" s="98" t="s">
        <v>787</v>
      </c>
      <c r="F207" s="93" t="str">
        <f t="shared" si="7"/>
        <v>AEP Ohio</v>
      </c>
      <c r="G207" s="93" t="s">
        <v>39</v>
      </c>
      <c r="H207" s="93" t="s">
        <v>631</v>
      </c>
      <c r="I207" s="93" t="s">
        <v>508</v>
      </c>
      <c r="J207" s="105"/>
      <c r="K207" s="93" t="s">
        <v>510</v>
      </c>
      <c r="L207" s="98" t="s">
        <v>1093</v>
      </c>
      <c r="M207" s="93"/>
      <c r="N207" s="98"/>
      <c r="O207" s="98"/>
      <c r="P207" s="98"/>
      <c r="Q207" s="93"/>
      <c r="R207" s="93"/>
      <c r="S207" s="93"/>
      <c r="T207" s="93"/>
      <c r="U207" s="93"/>
      <c r="V207" s="160" t="s">
        <v>1039</v>
      </c>
      <c r="W207" s="160" t="s">
        <v>265</v>
      </c>
      <c r="X207" s="161" t="s">
        <v>1040</v>
      </c>
      <c r="Y207" s="166">
        <v>60002</v>
      </c>
      <c r="Z207" s="160">
        <v>959</v>
      </c>
      <c r="AA207" s="160">
        <v>4134</v>
      </c>
      <c r="AB207" s="93" t="str">
        <f t="shared" ca="1" si="8"/>
        <v>08480551379548046000</v>
      </c>
      <c r="AH207" s="117"/>
    </row>
    <row r="208" spans="1:34" s="41" customFormat="1" x14ac:dyDescent="0.3">
      <c r="A208" s="93" t="str">
        <f t="shared" si="6"/>
        <v>NRG</v>
      </c>
      <c r="B208" s="93" t="s">
        <v>505</v>
      </c>
      <c r="C208" s="93" t="str">
        <f>Data!B180</f>
        <v>Electric</v>
      </c>
      <c r="D208" s="93"/>
      <c r="E208" s="98" t="s">
        <v>788</v>
      </c>
      <c r="F208" s="93" t="str">
        <f t="shared" si="7"/>
        <v>Dayton Power &amp; Light</v>
      </c>
      <c r="G208" s="93" t="s">
        <v>39</v>
      </c>
      <c r="H208" s="93" t="s">
        <v>632</v>
      </c>
      <c r="I208" s="93" t="s">
        <v>508</v>
      </c>
      <c r="J208" s="105"/>
      <c r="K208" s="93" t="s">
        <v>510</v>
      </c>
      <c r="L208" s="98" t="s">
        <v>1064</v>
      </c>
      <c r="M208" s="93"/>
      <c r="N208" s="98"/>
      <c r="O208" s="98"/>
      <c r="P208" s="98"/>
      <c r="Q208" s="93"/>
      <c r="R208" s="93"/>
      <c r="S208" s="93"/>
      <c r="T208" s="93"/>
      <c r="U208" s="93"/>
      <c r="V208" s="160" t="s">
        <v>1041</v>
      </c>
      <c r="W208" s="160" t="s">
        <v>265</v>
      </c>
      <c r="X208" s="161" t="s">
        <v>1042</v>
      </c>
      <c r="Y208" s="166">
        <v>60002</v>
      </c>
      <c r="Z208" s="160">
        <v>959</v>
      </c>
      <c r="AA208" s="160">
        <v>4134</v>
      </c>
      <c r="AB208" s="93" t="str">
        <f t="shared" ca="1" si="8"/>
        <v>08114208219403043000</v>
      </c>
      <c r="AH208" s="117"/>
    </row>
  </sheetData>
  <autoFilter ref="A1:AI208" xr:uid="{48A78C9B-42F4-4F6A-89C8-DD95DC546FA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E806-504F-414C-8438-D85A1234FD0B}">
  <dimension ref="A1:AH215"/>
  <sheetViews>
    <sheetView zoomScale="85" zoomScaleNormal="85" workbookViewId="0">
      <pane ySplit="1" topLeftCell="A2" activePane="bottomLeft" state="frozen"/>
      <selection pane="bottomLeft" activeCell="L2" sqref="L2:P22"/>
    </sheetView>
  </sheetViews>
  <sheetFormatPr defaultColWidth="9.109375" defaultRowHeight="14.4" x14ac:dyDescent="0.3"/>
  <cols>
    <col min="1" max="1" width="11.21875" style="37" customWidth="1"/>
    <col min="2" max="2" width="14" style="37" customWidth="1"/>
    <col min="3" max="4" width="12.5546875" style="37" bestFit="1" customWidth="1"/>
    <col min="5" max="5" width="8.33203125" style="37" bestFit="1" customWidth="1"/>
    <col min="6" max="6" width="27.109375" style="37" bestFit="1" customWidth="1"/>
    <col min="7" max="7" width="11.33203125" style="37" bestFit="1" customWidth="1"/>
    <col min="8" max="8" width="26" style="37" bestFit="1" customWidth="1"/>
    <col min="12" max="12" width="8.109375" style="39" customWidth="1"/>
    <col min="13" max="13" width="8.109375" style="64" customWidth="1"/>
    <col min="14" max="15" width="8.109375" style="63" customWidth="1"/>
    <col min="16" max="20" width="7.88671875" style="37" customWidth="1"/>
    <col min="21" max="21" width="15.44140625" style="37" bestFit="1" customWidth="1"/>
    <col min="22" max="22" width="9.77734375" style="37" bestFit="1" customWidth="1"/>
    <col min="23" max="23" width="5.33203125" style="39" customWidth="1"/>
    <col min="24" max="24" width="8.109375" style="37" bestFit="1" customWidth="1"/>
    <col min="25" max="25" width="4.77734375" style="37" bestFit="1" customWidth="1"/>
    <col min="26" max="26" width="4.44140625" style="37" bestFit="1" customWidth="1"/>
    <col min="27" max="27" width="30.6640625" style="37" customWidth="1"/>
    <col min="28" max="29" width="20.109375" style="37" customWidth="1"/>
    <col min="30" max="30" width="12.44140625" style="37" bestFit="1" customWidth="1"/>
    <col min="31" max="31" width="14.6640625" style="37" customWidth="1"/>
    <col min="32" max="32" width="15" style="37" customWidth="1"/>
    <col min="33" max="33" width="13.88671875" customWidth="1"/>
    <col min="34" max="34" width="6.6640625" style="37" customWidth="1"/>
    <col min="35" max="16384" width="9.109375" style="37"/>
  </cols>
  <sheetData>
    <row r="1" spans="1:34" s="64" customFormat="1" ht="10.199999999999999" x14ac:dyDescent="0.2">
      <c r="A1" s="95" t="s">
        <v>455</v>
      </c>
      <c r="B1" s="95" t="s">
        <v>504</v>
      </c>
      <c r="C1" s="95" t="s">
        <v>523</v>
      </c>
      <c r="D1" s="95" t="s">
        <v>524</v>
      </c>
      <c r="E1" s="95" t="s">
        <v>0</v>
      </c>
      <c r="F1" s="95" t="s">
        <v>1</v>
      </c>
      <c r="G1" s="95" t="s">
        <v>9</v>
      </c>
      <c r="H1" s="95" t="s">
        <v>450</v>
      </c>
      <c r="I1" s="95" t="s">
        <v>507</v>
      </c>
      <c r="J1" s="95" t="s">
        <v>525</v>
      </c>
      <c r="K1" s="95" t="s">
        <v>509</v>
      </c>
      <c r="L1" s="134" t="s">
        <v>512</v>
      </c>
      <c r="M1" s="95" t="s">
        <v>513</v>
      </c>
      <c r="N1" s="134" t="s">
        <v>488</v>
      </c>
      <c r="O1" s="134" t="s">
        <v>489</v>
      </c>
      <c r="P1" s="95" t="s">
        <v>451</v>
      </c>
      <c r="Q1" s="95" t="s">
        <v>539</v>
      </c>
      <c r="R1" s="95" t="s">
        <v>540</v>
      </c>
      <c r="S1" s="134" t="s">
        <v>486</v>
      </c>
      <c r="T1" s="134" t="s">
        <v>487</v>
      </c>
      <c r="U1" s="95" t="s">
        <v>435</v>
      </c>
      <c r="V1" s="95" t="s">
        <v>4</v>
      </c>
      <c r="W1" s="134" t="s">
        <v>5</v>
      </c>
      <c r="X1" s="95" t="s">
        <v>6</v>
      </c>
      <c r="Y1" s="95" t="s">
        <v>18</v>
      </c>
      <c r="Z1" s="95" t="s">
        <v>19</v>
      </c>
      <c r="AA1" s="95" t="s">
        <v>537</v>
      </c>
      <c r="AB1" s="64" t="s">
        <v>453</v>
      </c>
      <c r="AC1" s="64" t="s">
        <v>454</v>
      </c>
      <c r="AD1" s="64" t="s">
        <v>2</v>
      </c>
      <c r="AE1" s="64" t="s">
        <v>431</v>
      </c>
      <c r="AF1" s="64" t="s">
        <v>432</v>
      </c>
      <c r="AG1" s="64" t="s">
        <v>520</v>
      </c>
      <c r="AH1" s="64" t="s">
        <v>1061</v>
      </c>
    </row>
    <row r="2" spans="1:34" s="60" customFormat="1" ht="10.199999999999999" x14ac:dyDescent="0.2">
      <c r="A2" s="97" t="s">
        <v>478</v>
      </c>
      <c r="B2" s="97" t="s">
        <v>506</v>
      </c>
      <c r="C2" s="97" t="s">
        <v>521</v>
      </c>
      <c r="D2" s="97"/>
      <c r="E2" s="98" t="s">
        <v>456</v>
      </c>
      <c r="F2" s="93" t="str">
        <f>H2</f>
        <v>ComEd</v>
      </c>
      <c r="G2" s="94" t="s">
        <v>47</v>
      </c>
      <c r="H2" s="93" t="s">
        <v>46</v>
      </c>
      <c r="I2" s="93" t="s">
        <v>508</v>
      </c>
      <c r="J2" s="93"/>
      <c r="K2" s="93" t="s">
        <v>510</v>
      </c>
      <c r="L2" s="143" t="s">
        <v>434</v>
      </c>
      <c r="M2" s="93" t="s">
        <v>200</v>
      </c>
      <c r="N2" s="98" t="s">
        <v>182</v>
      </c>
      <c r="O2" s="98" t="s">
        <v>181</v>
      </c>
      <c r="P2" s="100"/>
      <c r="Q2" s="100"/>
      <c r="R2" s="100"/>
      <c r="S2" s="100"/>
      <c r="T2" s="100"/>
      <c r="U2" s="94" t="s">
        <v>358</v>
      </c>
      <c r="V2" s="94" t="s">
        <v>217</v>
      </c>
      <c r="W2" s="98">
        <v>60002</v>
      </c>
      <c r="X2" s="98" t="s">
        <v>49</v>
      </c>
      <c r="Y2" s="101">
        <v>808</v>
      </c>
      <c r="Z2" s="101">
        <v>6053</v>
      </c>
      <c r="AA2" s="102">
        <f ca="1">RANDBETWEEN(7800000000,7899999999)</f>
        <v>7874790101</v>
      </c>
      <c r="AB2" s="130"/>
      <c r="AC2" s="103"/>
      <c r="AD2" s="104">
        <v>54704249536</v>
      </c>
      <c r="AE2" s="94" t="s">
        <v>109</v>
      </c>
      <c r="AF2" s="94" t="s">
        <v>48</v>
      </c>
      <c r="AG2" s="100"/>
    </row>
    <row r="3" spans="1:34" s="68" customFormat="1" ht="10.199999999999999" x14ac:dyDescent="0.2">
      <c r="A3" s="97" t="s">
        <v>478</v>
      </c>
      <c r="B3" s="97" t="s">
        <v>506</v>
      </c>
      <c r="C3" s="97" t="s">
        <v>521</v>
      </c>
      <c r="D3" s="97"/>
      <c r="E3" s="98" t="s">
        <v>457</v>
      </c>
      <c r="F3" s="93" t="str">
        <f t="shared" ref="F3:F66" si="0">H3</f>
        <v>BGE</v>
      </c>
      <c r="G3" s="94" t="s">
        <v>53</v>
      </c>
      <c r="H3" s="93" t="s">
        <v>50</v>
      </c>
      <c r="I3" s="93" t="s">
        <v>508</v>
      </c>
      <c r="J3" s="93"/>
      <c r="K3" s="93" t="s">
        <v>510</v>
      </c>
      <c r="L3" s="143" t="s">
        <v>434</v>
      </c>
      <c r="M3" s="93" t="s">
        <v>192</v>
      </c>
      <c r="N3" s="98" t="s">
        <v>423</v>
      </c>
      <c r="O3" s="98" t="s">
        <v>424</v>
      </c>
      <c r="P3" s="93"/>
      <c r="Q3" s="93"/>
      <c r="R3" s="93"/>
      <c r="S3" s="93"/>
      <c r="T3" s="93"/>
      <c r="U3" s="94" t="s">
        <v>359</v>
      </c>
      <c r="V3" s="94" t="s">
        <v>110</v>
      </c>
      <c r="W3" s="98">
        <v>20603</v>
      </c>
      <c r="X3" s="98" t="s">
        <v>54</v>
      </c>
      <c r="Y3" s="101">
        <v>810</v>
      </c>
      <c r="Z3" s="101">
        <v>4053</v>
      </c>
      <c r="AA3" s="102">
        <f ca="1">RANDBETWEEN(2000000000,5999999999)</f>
        <v>2061049893</v>
      </c>
      <c r="AB3" s="130"/>
      <c r="AC3" s="103"/>
      <c r="AD3" s="104">
        <v>54680356088</v>
      </c>
      <c r="AE3" s="104" t="s">
        <v>110</v>
      </c>
      <c r="AF3" s="104" t="s">
        <v>163</v>
      </c>
      <c r="AG3" s="93"/>
    </row>
    <row r="4" spans="1:34" s="68" customFormat="1" ht="10.199999999999999" x14ac:dyDescent="0.2">
      <c r="A4" s="97" t="s">
        <v>478</v>
      </c>
      <c r="B4" s="97" t="s">
        <v>506</v>
      </c>
      <c r="C4" s="97" t="s">
        <v>521</v>
      </c>
      <c r="D4" s="97"/>
      <c r="E4" s="98" t="s">
        <v>458</v>
      </c>
      <c r="F4" s="93" t="str">
        <f t="shared" si="0"/>
        <v>Delmarva Power</v>
      </c>
      <c r="G4" s="94" t="s">
        <v>53</v>
      </c>
      <c r="H4" s="93" t="s">
        <v>51</v>
      </c>
      <c r="I4" s="93" t="s">
        <v>508</v>
      </c>
      <c r="J4" s="93"/>
      <c r="K4" s="93" t="s">
        <v>510</v>
      </c>
      <c r="L4" s="143" t="s">
        <v>434</v>
      </c>
      <c r="M4" s="93" t="s">
        <v>192</v>
      </c>
      <c r="N4" s="98" t="s">
        <v>423</v>
      </c>
      <c r="O4" s="98" t="s">
        <v>424</v>
      </c>
      <c r="P4" s="93"/>
      <c r="Q4" s="93"/>
      <c r="R4" s="93"/>
      <c r="S4" s="93"/>
      <c r="T4" s="93"/>
      <c r="U4" s="94" t="s">
        <v>361</v>
      </c>
      <c r="V4" s="94" t="s">
        <v>246</v>
      </c>
      <c r="W4" s="98">
        <v>20850</v>
      </c>
      <c r="X4" s="98" t="s">
        <v>54</v>
      </c>
      <c r="Y4" s="101">
        <v>391</v>
      </c>
      <c r="Z4" s="101">
        <v>3180</v>
      </c>
      <c r="AA4" s="98" t="str">
        <f ca="1">CONCATENATE("05",RANDBETWEEN(11111111111111100000,99999999999999900000),"")</f>
        <v>0578519563389005000000</v>
      </c>
      <c r="AB4" s="131"/>
      <c r="AC4" s="98"/>
      <c r="AD4" s="104">
        <v>54370190181</v>
      </c>
      <c r="AE4" s="104" t="s">
        <v>111</v>
      </c>
      <c r="AF4" s="104" t="s">
        <v>163</v>
      </c>
      <c r="AG4" s="93"/>
    </row>
    <row r="5" spans="1:34" s="40" customFormat="1" ht="10.199999999999999" x14ac:dyDescent="0.2">
      <c r="A5" s="97" t="s">
        <v>478</v>
      </c>
      <c r="B5" s="97" t="s">
        <v>506</v>
      </c>
      <c r="C5" s="97" t="s">
        <v>521</v>
      </c>
      <c r="D5" s="97"/>
      <c r="E5" s="98" t="s">
        <v>459</v>
      </c>
      <c r="F5" s="93" t="str">
        <f t="shared" si="0"/>
        <v>Pepco</v>
      </c>
      <c r="G5" s="94" t="s">
        <v>53</v>
      </c>
      <c r="H5" s="93" t="s">
        <v>52</v>
      </c>
      <c r="I5" s="93" t="s">
        <v>508</v>
      </c>
      <c r="J5" s="93"/>
      <c r="K5" s="93" t="s">
        <v>510</v>
      </c>
      <c r="L5" s="143" t="s">
        <v>434</v>
      </c>
      <c r="M5" s="93" t="s">
        <v>192</v>
      </c>
      <c r="N5" s="98" t="s">
        <v>423</v>
      </c>
      <c r="O5" s="98" t="s">
        <v>424</v>
      </c>
      <c r="P5" s="94"/>
      <c r="Q5" s="94"/>
      <c r="R5" s="94"/>
      <c r="S5" s="94"/>
      <c r="T5" s="94"/>
      <c r="U5" s="98" t="s">
        <v>360</v>
      </c>
      <c r="V5" s="98" t="s">
        <v>249</v>
      </c>
      <c r="W5" s="98">
        <v>20722</v>
      </c>
      <c r="X5" s="98" t="s">
        <v>54</v>
      </c>
      <c r="Y5" s="101">
        <v>949</v>
      </c>
      <c r="Z5" s="101">
        <v>6252</v>
      </c>
      <c r="AA5" s="93" t="str">
        <f ca="1">CONCATENATE("05",RANDBETWEEN(11111111111111100000,99999999999999900000),"")</f>
        <v>0518916219896264900000</v>
      </c>
      <c r="AB5" s="131"/>
      <c r="AC5" s="98"/>
      <c r="AD5" s="104">
        <v>54438205173</v>
      </c>
      <c r="AE5" s="98" t="s">
        <v>112</v>
      </c>
      <c r="AF5" s="98" t="s">
        <v>163</v>
      </c>
      <c r="AG5" s="94"/>
    </row>
    <row r="6" spans="1:34" s="68" customFormat="1" ht="10.199999999999999" x14ac:dyDescent="0.2">
      <c r="A6" s="97" t="s">
        <v>478</v>
      </c>
      <c r="B6" s="97" t="s">
        <v>506</v>
      </c>
      <c r="C6" s="97" t="s">
        <v>521</v>
      </c>
      <c r="D6" s="97"/>
      <c r="E6" s="98" t="s">
        <v>460</v>
      </c>
      <c r="F6" s="93" t="str">
        <f t="shared" si="0"/>
        <v>Eversource Energy (Western Massachusetts)</v>
      </c>
      <c r="G6" s="94" t="s">
        <v>42</v>
      </c>
      <c r="H6" s="97" t="s">
        <v>514</v>
      </c>
      <c r="I6" s="93" t="s">
        <v>508</v>
      </c>
      <c r="J6" s="93"/>
      <c r="K6" s="93" t="s">
        <v>510</v>
      </c>
      <c r="L6" s="143" t="s">
        <v>434</v>
      </c>
      <c r="M6" s="93" t="s">
        <v>516</v>
      </c>
      <c r="N6" s="98" t="s">
        <v>515</v>
      </c>
      <c r="O6" s="98" t="s">
        <v>424</v>
      </c>
      <c r="P6" s="93"/>
      <c r="Q6" s="93"/>
      <c r="R6" s="93"/>
      <c r="S6" s="93"/>
      <c r="T6" s="93"/>
      <c r="U6" s="94" t="s">
        <v>362</v>
      </c>
      <c r="V6" s="94" t="s">
        <v>114</v>
      </c>
      <c r="W6" s="98" t="s">
        <v>115</v>
      </c>
      <c r="X6" s="98" t="s">
        <v>45</v>
      </c>
      <c r="Y6" s="101">
        <v>390</v>
      </c>
      <c r="Z6" s="101">
        <v>9710</v>
      </c>
      <c r="AA6" s="104">
        <f ca="1">RANDBETWEEN(10000000000,99999999999)</f>
        <v>99161308901</v>
      </c>
      <c r="AB6" s="130"/>
      <c r="AC6" s="103"/>
      <c r="AD6" s="104">
        <v>54192688920</v>
      </c>
      <c r="AE6" s="93" t="s">
        <v>114</v>
      </c>
      <c r="AF6" s="93" t="s">
        <v>43</v>
      </c>
      <c r="AG6" s="93"/>
    </row>
    <row r="7" spans="1:34" s="68" customFormat="1" ht="10.199999999999999" x14ac:dyDescent="0.2">
      <c r="A7" s="97" t="s">
        <v>478</v>
      </c>
      <c r="B7" s="97" t="s">
        <v>506</v>
      </c>
      <c r="C7" s="97" t="s">
        <v>521</v>
      </c>
      <c r="D7" s="97"/>
      <c r="E7" s="98" t="s">
        <v>461</v>
      </c>
      <c r="F7" s="93" t="str">
        <f t="shared" si="0"/>
        <v>Eversource Energy (Eastern Massachusetts)</v>
      </c>
      <c r="G7" s="94" t="s">
        <v>42</v>
      </c>
      <c r="H7" s="97" t="s">
        <v>517</v>
      </c>
      <c r="I7" s="93" t="s">
        <v>508</v>
      </c>
      <c r="J7" s="93"/>
      <c r="K7" s="93" t="s">
        <v>510</v>
      </c>
      <c r="L7" s="143" t="s">
        <v>434</v>
      </c>
      <c r="M7" s="93" t="s">
        <v>516</v>
      </c>
      <c r="N7" s="98" t="s">
        <v>515</v>
      </c>
      <c r="O7" s="98" t="s">
        <v>424</v>
      </c>
      <c r="P7" s="93"/>
      <c r="Q7" s="93"/>
      <c r="R7" s="93"/>
      <c r="S7" s="93"/>
      <c r="T7" s="93"/>
      <c r="U7" s="94" t="s">
        <v>364</v>
      </c>
      <c r="V7" s="94" t="s">
        <v>256</v>
      </c>
      <c r="W7" s="98" t="s">
        <v>257</v>
      </c>
      <c r="X7" s="98" t="s">
        <v>45</v>
      </c>
      <c r="Y7" s="101">
        <v>503</v>
      </c>
      <c r="Z7" s="101">
        <v>9874</v>
      </c>
      <c r="AA7" s="104">
        <f ca="1">RANDBETWEEN(10000000000,99999999999)</f>
        <v>20636099431</v>
      </c>
      <c r="AB7" s="131"/>
      <c r="AC7" s="98"/>
      <c r="AD7" s="104">
        <v>54425880452</v>
      </c>
      <c r="AE7" s="93" t="s">
        <v>114</v>
      </c>
      <c r="AF7" s="93" t="s">
        <v>43</v>
      </c>
      <c r="AG7" s="93"/>
    </row>
    <row r="8" spans="1:34" s="41" customFormat="1" ht="10.199999999999999" x14ac:dyDescent="0.2">
      <c r="A8" s="97" t="s">
        <v>478</v>
      </c>
      <c r="B8" s="97" t="s">
        <v>506</v>
      </c>
      <c r="C8" s="97" t="s">
        <v>521</v>
      </c>
      <c r="D8" s="97"/>
      <c r="E8" s="98" t="s">
        <v>462</v>
      </c>
      <c r="F8" s="93" t="str">
        <f t="shared" si="0"/>
        <v>National Grid</v>
      </c>
      <c r="G8" s="93" t="s">
        <v>42</v>
      </c>
      <c r="H8" s="93" t="s">
        <v>41</v>
      </c>
      <c r="I8" s="93" t="s">
        <v>508</v>
      </c>
      <c r="J8" s="93"/>
      <c r="K8" s="93" t="s">
        <v>510</v>
      </c>
      <c r="L8" s="143" t="s">
        <v>434</v>
      </c>
      <c r="M8" s="93" t="s">
        <v>516</v>
      </c>
      <c r="N8" s="98" t="s">
        <v>515</v>
      </c>
      <c r="O8" s="98" t="s">
        <v>424</v>
      </c>
      <c r="P8" s="93"/>
      <c r="Q8" s="93"/>
      <c r="R8" s="93"/>
      <c r="S8" s="93"/>
      <c r="T8" s="93"/>
      <c r="U8" s="93" t="s">
        <v>367</v>
      </c>
      <c r="V8" s="93" t="s">
        <v>259</v>
      </c>
      <c r="W8" s="98" t="s">
        <v>260</v>
      </c>
      <c r="X8" s="93" t="s">
        <v>45</v>
      </c>
      <c r="Y8" s="93">
        <v>724</v>
      </c>
      <c r="Z8" s="93">
        <v>8734</v>
      </c>
      <c r="AA8" s="104">
        <f ca="1">RANDBETWEEN(10000000000,99999999999)</f>
        <v>63018526714</v>
      </c>
      <c r="AB8" s="131"/>
      <c r="AC8" s="98"/>
      <c r="AD8" s="93">
        <v>54517467619</v>
      </c>
      <c r="AE8" s="93" t="s">
        <v>114</v>
      </c>
      <c r="AF8" s="93" t="s">
        <v>43</v>
      </c>
      <c r="AG8" s="93"/>
    </row>
    <row r="9" spans="1:34" s="41" customFormat="1" ht="10.199999999999999" x14ac:dyDescent="0.2">
      <c r="A9" s="97" t="s">
        <v>478</v>
      </c>
      <c r="B9" s="97" t="s">
        <v>506</v>
      </c>
      <c r="C9" s="97" t="s">
        <v>521</v>
      </c>
      <c r="D9" s="97"/>
      <c r="E9" s="98" t="s">
        <v>463</v>
      </c>
      <c r="F9" s="93" t="str">
        <f t="shared" si="0"/>
        <v>Eversource Energy (Western Massachusetts)</v>
      </c>
      <c r="G9" s="93" t="s">
        <v>42</v>
      </c>
      <c r="H9" s="97" t="s">
        <v>514</v>
      </c>
      <c r="I9" s="93" t="s">
        <v>518</v>
      </c>
      <c r="J9" s="93"/>
      <c r="K9" s="93" t="s">
        <v>510</v>
      </c>
      <c r="L9" s="143" t="s">
        <v>434</v>
      </c>
      <c r="M9" s="93" t="s">
        <v>516</v>
      </c>
      <c r="N9" s="98" t="s">
        <v>515</v>
      </c>
      <c r="O9" s="98" t="s">
        <v>424</v>
      </c>
      <c r="P9" s="93"/>
      <c r="Q9" s="93"/>
      <c r="R9" s="93"/>
      <c r="S9" s="93"/>
      <c r="T9" s="93"/>
      <c r="U9" s="93" t="s">
        <v>370</v>
      </c>
      <c r="V9" s="93" t="s">
        <v>116</v>
      </c>
      <c r="W9" s="98" t="s">
        <v>44</v>
      </c>
      <c r="X9" s="93" t="s">
        <v>45</v>
      </c>
      <c r="Y9" s="93">
        <v>347</v>
      </c>
      <c r="Z9" s="93">
        <v>7315</v>
      </c>
      <c r="AA9" s="104">
        <f ca="1">RANDBETWEEN(100000000,999999999)</f>
        <v>863664177</v>
      </c>
      <c r="AB9" s="131"/>
      <c r="AC9" s="98"/>
      <c r="AD9" s="93">
        <v>54639269300</v>
      </c>
      <c r="AE9" s="93" t="s">
        <v>116</v>
      </c>
      <c r="AF9" s="93" t="s">
        <v>43</v>
      </c>
      <c r="AG9" s="93" t="s">
        <v>519</v>
      </c>
    </row>
    <row r="10" spans="1:34" s="41" customFormat="1" ht="10.199999999999999" x14ac:dyDescent="0.2">
      <c r="A10" s="97" t="s">
        <v>478</v>
      </c>
      <c r="B10" s="97" t="s">
        <v>506</v>
      </c>
      <c r="C10" s="97" t="s">
        <v>521</v>
      </c>
      <c r="D10" s="97"/>
      <c r="E10" s="98" t="s">
        <v>464</v>
      </c>
      <c r="F10" s="93" t="str">
        <f t="shared" si="0"/>
        <v>National Grid</v>
      </c>
      <c r="G10" s="93" t="s">
        <v>42</v>
      </c>
      <c r="H10" s="93" t="s">
        <v>41</v>
      </c>
      <c r="I10" s="93" t="s">
        <v>518</v>
      </c>
      <c r="J10" s="93"/>
      <c r="K10" s="93" t="s">
        <v>510</v>
      </c>
      <c r="L10" s="143" t="s">
        <v>434</v>
      </c>
      <c r="M10" s="93" t="s">
        <v>516</v>
      </c>
      <c r="N10" s="98" t="s">
        <v>515</v>
      </c>
      <c r="O10" s="98" t="s">
        <v>424</v>
      </c>
      <c r="P10" s="93"/>
      <c r="Q10" s="93"/>
      <c r="R10" s="93"/>
      <c r="S10" s="93"/>
      <c r="T10" s="93"/>
      <c r="U10" s="93" t="s">
        <v>371</v>
      </c>
      <c r="V10" s="93" t="s">
        <v>117</v>
      </c>
      <c r="W10" s="98" t="s">
        <v>118</v>
      </c>
      <c r="X10" s="93" t="s">
        <v>45</v>
      </c>
      <c r="Y10" s="93">
        <v>555</v>
      </c>
      <c r="Z10" s="93">
        <v>1793</v>
      </c>
      <c r="AA10" s="104">
        <f ca="1">RANDBETWEEN(1000000000,9999999999)</f>
        <v>3811007067</v>
      </c>
      <c r="AB10" s="131"/>
      <c r="AC10" s="98"/>
      <c r="AD10" s="93">
        <v>54439099484</v>
      </c>
      <c r="AE10" s="93" t="s">
        <v>117</v>
      </c>
      <c r="AF10" s="93" t="s">
        <v>43</v>
      </c>
      <c r="AG10" s="93" t="s">
        <v>519</v>
      </c>
    </row>
    <row r="11" spans="1:34" s="41" customFormat="1" ht="10.199999999999999" x14ac:dyDescent="0.2">
      <c r="A11" s="97" t="s">
        <v>478</v>
      </c>
      <c r="B11" s="97" t="s">
        <v>506</v>
      </c>
      <c r="C11" s="97" t="s">
        <v>521</v>
      </c>
      <c r="D11" s="97"/>
      <c r="E11" s="98" t="s">
        <v>465</v>
      </c>
      <c r="F11" s="93" t="str">
        <f t="shared" si="0"/>
        <v>National Grid</v>
      </c>
      <c r="G11" s="93" t="s">
        <v>42</v>
      </c>
      <c r="H11" s="93" t="s">
        <v>41</v>
      </c>
      <c r="I11" s="93" t="s">
        <v>508</v>
      </c>
      <c r="J11" s="93"/>
      <c r="K11" s="93" t="s">
        <v>510</v>
      </c>
      <c r="L11" s="143" t="s">
        <v>434</v>
      </c>
      <c r="M11" s="93" t="s">
        <v>516</v>
      </c>
      <c r="N11" s="98" t="s">
        <v>182</v>
      </c>
      <c r="O11" s="98" t="s">
        <v>181</v>
      </c>
      <c r="P11" s="93"/>
      <c r="Q11" s="93"/>
      <c r="R11" s="93"/>
      <c r="S11" s="93"/>
      <c r="T11" s="93"/>
      <c r="U11" s="93" t="s">
        <v>372</v>
      </c>
      <c r="V11" s="93" t="s">
        <v>265</v>
      </c>
      <c r="W11" s="98" t="s">
        <v>118</v>
      </c>
      <c r="X11" s="93" t="s">
        <v>45</v>
      </c>
      <c r="Y11" s="93">
        <v>959</v>
      </c>
      <c r="Z11" s="93">
        <v>4134</v>
      </c>
      <c r="AA11" s="104">
        <f ca="1">RANDBETWEEN(1000000000,9999999999)</f>
        <v>8841530309</v>
      </c>
      <c r="AB11" s="131"/>
      <c r="AC11" s="98"/>
      <c r="AD11" s="93">
        <v>54109027558</v>
      </c>
      <c r="AE11" s="93" t="s">
        <v>117</v>
      </c>
      <c r="AF11" s="93" t="s">
        <v>43</v>
      </c>
      <c r="AG11" s="93"/>
    </row>
    <row r="12" spans="1:34" s="41" customFormat="1" ht="10.199999999999999" x14ac:dyDescent="0.2">
      <c r="A12" s="97" t="s">
        <v>478</v>
      </c>
      <c r="B12" s="97" t="s">
        <v>506</v>
      </c>
      <c r="C12" s="97" t="s">
        <v>521</v>
      </c>
      <c r="D12" s="97"/>
      <c r="E12" s="98" t="s">
        <v>466</v>
      </c>
      <c r="F12" s="93" t="str">
        <f t="shared" si="0"/>
        <v>Atlantic City Electric</v>
      </c>
      <c r="G12" s="93" t="s">
        <v>8</v>
      </c>
      <c r="H12" s="93" t="s">
        <v>7</v>
      </c>
      <c r="I12" s="93" t="s">
        <v>508</v>
      </c>
      <c r="J12" s="93"/>
      <c r="K12" s="93" t="s">
        <v>510</v>
      </c>
      <c r="L12" s="143" t="s">
        <v>434</v>
      </c>
      <c r="M12" s="93" t="s">
        <v>193</v>
      </c>
      <c r="N12" s="98" t="s">
        <v>423</v>
      </c>
      <c r="O12" s="98" t="s">
        <v>424</v>
      </c>
      <c r="P12" s="93"/>
      <c r="Q12" s="93"/>
      <c r="R12" s="93"/>
      <c r="S12" s="93"/>
      <c r="T12" s="93"/>
      <c r="U12" s="93" t="s">
        <v>376</v>
      </c>
      <c r="V12" s="93" t="s">
        <v>119</v>
      </c>
      <c r="W12" s="98" t="s">
        <v>97</v>
      </c>
      <c r="X12" s="93" t="s">
        <v>21</v>
      </c>
      <c r="Y12" s="93">
        <v>251</v>
      </c>
      <c r="Z12" s="93">
        <v>5938</v>
      </c>
      <c r="AA12" s="93" t="str">
        <f ca="1">CONCATENATE("05",RANDBETWEEN(11111111111111100000,99999999999999900000),"")</f>
        <v>0520452247143158500000</v>
      </c>
      <c r="AB12" s="131"/>
      <c r="AC12" s="98"/>
      <c r="AD12" s="93">
        <v>54918481729</v>
      </c>
      <c r="AE12" s="93" t="s">
        <v>119</v>
      </c>
      <c r="AF12" s="93" t="s">
        <v>20</v>
      </c>
      <c r="AG12" s="93"/>
    </row>
    <row r="13" spans="1:34" s="41" customFormat="1" ht="10.199999999999999" x14ac:dyDescent="0.2">
      <c r="A13" s="97" t="s">
        <v>478</v>
      </c>
      <c r="B13" s="97" t="s">
        <v>506</v>
      </c>
      <c r="C13" s="97" t="s">
        <v>521</v>
      </c>
      <c r="D13" s="97"/>
      <c r="E13" s="98" t="s">
        <v>467</v>
      </c>
      <c r="F13" s="93" t="str">
        <f t="shared" si="0"/>
        <v>Jersey Central Power &amp; Light (JCP&amp;L)</v>
      </c>
      <c r="G13" s="93" t="s">
        <v>8</v>
      </c>
      <c r="H13" s="93" t="s">
        <v>13</v>
      </c>
      <c r="I13" s="93" t="s">
        <v>508</v>
      </c>
      <c r="J13" s="93"/>
      <c r="K13" s="93" t="s">
        <v>510</v>
      </c>
      <c r="L13" s="143" t="s">
        <v>434</v>
      </c>
      <c r="M13" s="93" t="s">
        <v>193</v>
      </c>
      <c r="N13" s="98" t="s">
        <v>423</v>
      </c>
      <c r="O13" s="98" t="s">
        <v>424</v>
      </c>
      <c r="P13" s="93"/>
      <c r="Q13" s="93"/>
      <c r="R13" s="93"/>
      <c r="S13" s="93"/>
      <c r="T13" s="93"/>
      <c r="U13" s="93" t="s">
        <v>375</v>
      </c>
      <c r="V13" s="93" t="s">
        <v>120</v>
      </c>
      <c r="W13" s="98" t="s">
        <v>121</v>
      </c>
      <c r="X13" s="93" t="s">
        <v>21</v>
      </c>
      <c r="Y13" s="93">
        <v>209</v>
      </c>
      <c r="Z13" s="93">
        <v>2271</v>
      </c>
      <c r="AA13" s="93" t="str">
        <f ca="1">CONCATENATE("08",RANDBETWEEN(111111111111110000,999999999999990000),"")</f>
        <v>08808774127497363000</v>
      </c>
      <c r="AB13" s="131"/>
      <c r="AC13" s="98"/>
      <c r="AD13" s="93">
        <v>54279639996</v>
      </c>
      <c r="AE13" s="93" t="s">
        <v>120</v>
      </c>
      <c r="AF13" s="93" t="s">
        <v>20</v>
      </c>
      <c r="AG13" s="93"/>
    </row>
    <row r="14" spans="1:34" s="41" customFormat="1" ht="10.199999999999999" x14ac:dyDescent="0.2">
      <c r="A14" s="97" t="s">
        <v>478</v>
      </c>
      <c r="B14" s="97" t="s">
        <v>506</v>
      </c>
      <c r="C14" s="97" t="s">
        <v>521</v>
      </c>
      <c r="D14" s="97"/>
      <c r="E14" s="98" t="s">
        <v>468</v>
      </c>
      <c r="F14" s="93" t="str">
        <f t="shared" si="0"/>
        <v>PSE&amp;G</v>
      </c>
      <c r="G14" s="93" t="s">
        <v>8</v>
      </c>
      <c r="H14" s="93" t="s">
        <v>14</v>
      </c>
      <c r="I14" s="93" t="s">
        <v>508</v>
      </c>
      <c r="J14" s="93"/>
      <c r="K14" s="93" t="s">
        <v>510</v>
      </c>
      <c r="L14" s="143" t="s">
        <v>434</v>
      </c>
      <c r="M14" s="93" t="s">
        <v>193</v>
      </c>
      <c r="N14" s="98" t="s">
        <v>423</v>
      </c>
      <c r="O14" s="98" t="s">
        <v>424</v>
      </c>
      <c r="P14" s="93"/>
      <c r="Q14" s="93"/>
      <c r="R14" s="93"/>
      <c r="S14" s="93"/>
      <c r="T14" s="93"/>
      <c r="U14" s="93" t="s">
        <v>374</v>
      </c>
      <c r="V14" s="93" t="s">
        <v>272</v>
      </c>
      <c r="W14" s="98" t="s">
        <v>273</v>
      </c>
      <c r="X14" s="93" t="s">
        <v>21</v>
      </c>
      <c r="Y14" s="93">
        <v>846</v>
      </c>
      <c r="Z14" s="93">
        <v>6726</v>
      </c>
      <c r="AA14" s="93" t="str">
        <f ca="1">CONCATENATE("PE",RANDBETWEEN(111111111111110000,999999999999900000),"")</f>
        <v>PE912528685807261000</v>
      </c>
      <c r="AB14" s="131"/>
      <c r="AC14" s="98"/>
      <c r="AD14" s="93">
        <v>54773708434</v>
      </c>
      <c r="AE14" s="93" t="s">
        <v>122</v>
      </c>
      <c r="AF14" s="93" t="s">
        <v>20</v>
      </c>
      <c r="AG14" s="93"/>
    </row>
    <row r="15" spans="1:34" s="41" customFormat="1" ht="10.199999999999999" x14ac:dyDescent="0.2">
      <c r="A15" s="97" t="s">
        <v>478</v>
      </c>
      <c r="B15" s="97" t="s">
        <v>506</v>
      </c>
      <c r="C15" s="97" t="s">
        <v>521</v>
      </c>
      <c r="D15" s="97"/>
      <c r="E15" s="98" t="s">
        <v>469</v>
      </c>
      <c r="F15" s="93" t="str">
        <f t="shared" si="0"/>
        <v>Rockland Electric Company (O&amp;R)</v>
      </c>
      <c r="G15" s="93" t="s">
        <v>8</v>
      </c>
      <c r="H15" s="93" t="s">
        <v>15</v>
      </c>
      <c r="I15" s="93" t="s">
        <v>508</v>
      </c>
      <c r="J15" s="93"/>
      <c r="K15" s="93" t="s">
        <v>510</v>
      </c>
      <c r="L15" s="143" t="s">
        <v>434</v>
      </c>
      <c r="M15" s="93" t="s">
        <v>193</v>
      </c>
      <c r="N15" s="98" t="s">
        <v>423</v>
      </c>
      <c r="O15" s="98" t="s">
        <v>424</v>
      </c>
      <c r="P15" s="93"/>
      <c r="Q15" s="93"/>
      <c r="R15" s="93"/>
      <c r="S15" s="93"/>
      <c r="T15" s="93"/>
      <c r="U15" s="93" t="s">
        <v>373</v>
      </c>
      <c r="V15" s="93" t="s">
        <v>123</v>
      </c>
      <c r="W15" s="98" t="s">
        <v>124</v>
      </c>
      <c r="X15" s="93" t="s">
        <v>21</v>
      </c>
      <c r="Y15" s="93">
        <v>593</v>
      </c>
      <c r="Z15" s="93">
        <v>6050</v>
      </c>
      <c r="AA15" s="104">
        <f ca="1">RANDBETWEEN(7800000000,7899999999)</f>
        <v>7828114270</v>
      </c>
      <c r="AB15" s="131"/>
      <c r="AC15" s="98"/>
      <c r="AD15" s="93">
        <v>54593507322</v>
      </c>
      <c r="AE15" s="93" t="s">
        <v>123</v>
      </c>
      <c r="AF15" s="93" t="s">
        <v>20</v>
      </c>
      <c r="AG15" s="93"/>
    </row>
    <row r="16" spans="1:34" s="41" customFormat="1" ht="10.199999999999999" x14ac:dyDescent="0.2">
      <c r="A16" s="97" t="s">
        <v>478</v>
      </c>
      <c r="B16" s="97" t="s">
        <v>506</v>
      </c>
      <c r="C16" s="97" t="s">
        <v>521</v>
      </c>
      <c r="D16" s="97"/>
      <c r="E16" s="98" t="s">
        <v>470</v>
      </c>
      <c r="F16" s="93" t="str">
        <f t="shared" si="0"/>
        <v>Duke Energy Ohio</v>
      </c>
      <c r="G16" s="93" t="s">
        <v>39</v>
      </c>
      <c r="H16" s="93" t="s">
        <v>35</v>
      </c>
      <c r="I16" s="93" t="s">
        <v>508</v>
      </c>
      <c r="J16" s="93"/>
      <c r="K16" s="93" t="s">
        <v>510</v>
      </c>
      <c r="L16" s="143" t="s">
        <v>434</v>
      </c>
      <c r="M16" s="93" t="s">
        <v>191</v>
      </c>
      <c r="N16" s="98" t="s">
        <v>515</v>
      </c>
      <c r="O16" s="98" t="s">
        <v>212</v>
      </c>
      <c r="P16" s="93"/>
      <c r="Q16" s="93"/>
      <c r="R16" s="93"/>
      <c r="S16" s="93"/>
      <c r="T16" s="93"/>
      <c r="U16" s="93" t="s">
        <v>377</v>
      </c>
      <c r="V16" s="93" t="s">
        <v>378</v>
      </c>
      <c r="W16" s="98" t="s">
        <v>379</v>
      </c>
      <c r="X16" s="93" t="s">
        <v>40</v>
      </c>
      <c r="Y16" s="93">
        <v>397</v>
      </c>
      <c r="Z16" s="93">
        <v>2088</v>
      </c>
      <c r="AA16" s="101">
        <f ca="1">RANDBETWEEN(23456789123,23999999999)</f>
        <v>23491453622</v>
      </c>
      <c r="AB16" s="131"/>
      <c r="AC16" s="98"/>
      <c r="AD16" s="93">
        <v>54561479465</v>
      </c>
      <c r="AE16" s="93" t="s">
        <v>151</v>
      </c>
      <c r="AF16" s="93" t="s">
        <v>164</v>
      </c>
      <c r="AG16" s="93"/>
    </row>
    <row r="17" spans="1:33" s="41" customFormat="1" ht="10.199999999999999" x14ac:dyDescent="0.2">
      <c r="A17" s="97" t="s">
        <v>478</v>
      </c>
      <c r="B17" s="97" t="s">
        <v>506</v>
      </c>
      <c r="C17" s="97" t="s">
        <v>521</v>
      </c>
      <c r="D17" s="97"/>
      <c r="E17" s="98" t="s">
        <v>471</v>
      </c>
      <c r="F17" s="93" t="str">
        <f t="shared" si="0"/>
        <v>Duquesne Light Company</v>
      </c>
      <c r="G17" s="93" t="s">
        <v>60</v>
      </c>
      <c r="H17" s="93" t="s">
        <v>55</v>
      </c>
      <c r="I17" s="93" t="s">
        <v>508</v>
      </c>
      <c r="J17" s="93"/>
      <c r="K17" s="93" t="s">
        <v>510</v>
      </c>
      <c r="L17" s="143" t="s">
        <v>434</v>
      </c>
      <c r="M17" s="93" t="s">
        <v>183</v>
      </c>
      <c r="N17" s="98" t="s">
        <v>423</v>
      </c>
      <c r="O17" s="98" t="s">
        <v>424</v>
      </c>
      <c r="P17" s="93"/>
      <c r="Q17" s="93"/>
      <c r="R17" s="93"/>
      <c r="S17" s="93"/>
      <c r="T17" s="93"/>
      <c r="U17" s="93" t="s">
        <v>385</v>
      </c>
      <c r="V17" s="93" t="s">
        <v>155</v>
      </c>
      <c r="W17" s="98">
        <v>15001</v>
      </c>
      <c r="X17" s="93" t="s">
        <v>62</v>
      </c>
      <c r="Y17" s="93">
        <v>224</v>
      </c>
      <c r="Z17" s="93">
        <v>8770</v>
      </c>
      <c r="AA17" s="104">
        <f ca="1">RANDBETWEEN(2000000000000,5999999999999)</f>
        <v>2426210050488</v>
      </c>
      <c r="AB17" s="131"/>
      <c r="AC17" s="98"/>
      <c r="AD17" s="93">
        <v>54933048498</v>
      </c>
      <c r="AE17" s="93" t="s">
        <v>155</v>
      </c>
      <c r="AF17" s="93" t="s">
        <v>165</v>
      </c>
      <c r="AG17" s="93"/>
    </row>
    <row r="18" spans="1:33" s="41" customFormat="1" ht="10.199999999999999" x14ac:dyDescent="0.2">
      <c r="A18" s="97" t="s">
        <v>478</v>
      </c>
      <c r="B18" s="97" t="s">
        <v>506</v>
      </c>
      <c r="C18" s="97" t="s">
        <v>521</v>
      </c>
      <c r="D18" s="97"/>
      <c r="E18" s="98" t="s">
        <v>472</v>
      </c>
      <c r="F18" s="93" t="str">
        <f t="shared" si="0"/>
        <v>Met-Ed</v>
      </c>
      <c r="G18" s="93" t="s">
        <v>60</v>
      </c>
      <c r="H18" s="93" t="s">
        <v>56</v>
      </c>
      <c r="I18" s="93" t="s">
        <v>508</v>
      </c>
      <c r="J18" s="93"/>
      <c r="K18" s="93" t="s">
        <v>510</v>
      </c>
      <c r="L18" s="143" t="s">
        <v>434</v>
      </c>
      <c r="M18" s="93" t="s">
        <v>183</v>
      </c>
      <c r="N18" s="98" t="s">
        <v>423</v>
      </c>
      <c r="O18" s="98" t="s">
        <v>424</v>
      </c>
      <c r="P18" s="93"/>
      <c r="Q18" s="93"/>
      <c r="R18" s="93"/>
      <c r="S18" s="93"/>
      <c r="T18" s="93"/>
      <c r="U18" s="93" t="s">
        <v>384</v>
      </c>
      <c r="V18" s="93" t="s">
        <v>157</v>
      </c>
      <c r="W18" s="98">
        <v>15090</v>
      </c>
      <c r="X18" s="93" t="s">
        <v>62</v>
      </c>
      <c r="Y18" s="93">
        <v>561</v>
      </c>
      <c r="Z18" s="93">
        <v>2751</v>
      </c>
      <c r="AA18" s="93" t="str">
        <f ca="1">CONCATENATE("08",RANDBETWEEN(111111111111110000,999999999999990000),"")</f>
        <v>08586187812565692000</v>
      </c>
      <c r="AB18" s="131"/>
      <c r="AC18" s="98"/>
      <c r="AD18" s="93">
        <v>54260210074</v>
      </c>
      <c r="AE18" s="93" t="s">
        <v>157</v>
      </c>
      <c r="AF18" s="93" t="s">
        <v>165</v>
      </c>
      <c r="AG18" s="93"/>
    </row>
    <row r="19" spans="1:33" s="41" customFormat="1" ht="10.199999999999999" x14ac:dyDescent="0.2">
      <c r="A19" s="97" t="s">
        <v>478</v>
      </c>
      <c r="B19" s="97" t="s">
        <v>506</v>
      </c>
      <c r="C19" s="97" t="s">
        <v>521</v>
      </c>
      <c r="D19" s="97"/>
      <c r="E19" s="98" t="s">
        <v>473</v>
      </c>
      <c r="F19" s="93" t="str">
        <f t="shared" si="0"/>
        <v>PECO</v>
      </c>
      <c r="G19" s="93" t="s">
        <v>60</v>
      </c>
      <c r="H19" s="93" t="s">
        <v>57</v>
      </c>
      <c r="I19" s="93" t="s">
        <v>508</v>
      </c>
      <c r="J19" s="93"/>
      <c r="K19" s="93" t="s">
        <v>510</v>
      </c>
      <c r="L19" s="143" t="s">
        <v>434</v>
      </c>
      <c r="M19" s="93" t="s">
        <v>183</v>
      </c>
      <c r="N19" s="98" t="s">
        <v>423</v>
      </c>
      <c r="O19" s="98" t="s">
        <v>424</v>
      </c>
      <c r="P19" s="93"/>
      <c r="Q19" s="93"/>
      <c r="R19" s="93"/>
      <c r="S19" s="93"/>
      <c r="T19" s="93"/>
      <c r="U19" s="93" t="s">
        <v>383</v>
      </c>
      <c r="V19" s="93" t="s">
        <v>278</v>
      </c>
      <c r="W19" s="98">
        <v>19031</v>
      </c>
      <c r="X19" s="93" t="s">
        <v>62</v>
      </c>
      <c r="Y19" s="93">
        <v>365</v>
      </c>
      <c r="Z19" s="93">
        <v>4251</v>
      </c>
      <c r="AA19" s="101">
        <f ca="1">RANDBETWEEN(6000000000,9999999999)</f>
        <v>7617837148</v>
      </c>
      <c r="AB19" s="131"/>
      <c r="AC19" s="98"/>
      <c r="AD19" s="93">
        <v>54688255710</v>
      </c>
      <c r="AE19" s="93" t="s">
        <v>158</v>
      </c>
      <c r="AF19" s="93" t="s">
        <v>165</v>
      </c>
      <c r="AG19" s="93"/>
    </row>
    <row r="20" spans="1:33" s="41" customFormat="1" ht="10.199999999999999" x14ac:dyDescent="0.2">
      <c r="A20" s="97" t="s">
        <v>478</v>
      </c>
      <c r="B20" s="97" t="s">
        <v>506</v>
      </c>
      <c r="C20" s="97" t="s">
        <v>521</v>
      </c>
      <c r="D20" s="97"/>
      <c r="E20" s="98" t="s">
        <v>474</v>
      </c>
      <c r="F20" s="93" t="str">
        <f t="shared" si="0"/>
        <v>Penelec</v>
      </c>
      <c r="G20" s="93" t="s">
        <v>60</v>
      </c>
      <c r="H20" s="93" t="s">
        <v>58</v>
      </c>
      <c r="I20" s="93" t="s">
        <v>508</v>
      </c>
      <c r="J20" s="93"/>
      <c r="K20" s="93" t="s">
        <v>510</v>
      </c>
      <c r="L20" s="143" t="s">
        <v>434</v>
      </c>
      <c r="M20" s="93" t="s">
        <v>183</v>
      </c>
      <c r="N20" s="98" t="s">
        <v>423</v>
      </c>
      <c r="O20" s="98" t="s">
        <v>424</v>
      </c>
      <c r="P20" s="93"/>
      <c r="Q20" s="93"/>
      <c r="R20" s="93"/>
      <c r="S20" s="93"/>
      <c r="T20" s="93"/>
      <c r="U20" s="93" t="s">
        <v>382</v>
      </c>
      <c r="V20" s="93" t="s">
        <v>280</v>
      </c>
      <c r="W20" s="98">
        <v>15906</v>
      </c>
      <c r="X20" s="93" t="s">
        <v>62</v>
      </c>
      <c r="Y20" s="93">
        <v>870</v>
      </c>
      <c r="Z20" s="93">
        <v>8918</v>
      </c>
      <c r="AA20" s="93" t="str">
        <f ca="1">CONCATENATE("08",RANDBETWEEN(111111111111110000,999999999999990000),"")</f>
        <v>08701117936003393000</v>
      </c>
      <c r="AB20" s="131"/>
      <c r="AC20" s="98"/>
      <c r="AD20" s="93">
        <v>54502560227</v>
      </c>
      <c r="AE20" s="93" t="s">
        <v>159</v>
      </c>
      <c r="AF20" s="93" t="s">
        <v>165</v>
      </c>
      <c r="AG20" s="93"/>
    </row>
    <row r="21" spans="1:33" s="41" customFormat="1" ht="10.199999999999999" x14ac:dyDescent="0.2">
      <c r="A21" s="97" t="s">
        <v>478</v>
      </c>
      <c r="B21" s="97" t="s">
        <v>506</v>
      </c>
      <c r="C21" s="97" t="s">
        <v>521</v>
      </c>
      <c r="D21" s="97"/>
      <c r="E21" s="98" t="s">
        <v>475</v>
      </c>
      <c r="F21" s="93" t="str">
        <f t="shared" si="0"/>
        <v>PPL Electric Utilities</v>
      </c>
      <c r="G21" s="93" t="s">
        <v>60</v>
      </c>
      <c r="H21" s="93" t="s">
        <v>59</v>
      </c>
      <c r="I21" s="93" t="s">
        <v>508</v>
      </c>
      <c r="J21" s="93"/>
      <c r="K21" s="93" t="s">
        <v>510</v>
      </c>
      <c r="L21" s="143" t="s">
        <v>434</v>
      </c>
      <c r="M21" s="93" t="s">
        <v>183</v>
      </c>
      <c r="N21" s="98" t="s">
        <v>423</v>
      </c>
      <c r="O21" s="98" t="s">
        <v>424</v>
      </c>
      <c r="P21" s="93"/>
      <c r="Q21" s="93"/>
      <c r="R21" s="93"/>
      <c r="S21" s="93"/>
      <c r="T21" s="93"/>
      <c r="U21" s="93" t="s">
        <v>381</v>
      </c>
      <c r="V21" s="93" t="s">
        <v>282</v>
      </c>
      <c r="W21" s="98">
        <v>16801</v>
      </c>
      <c r="X21" s="93" t="s">
        <v>62</v>
      </c>
      <c r="Y21" s="93">
        <v>473</v>
      </c>
      <c r="Z21" s="93">
        <v>2317</v>
      </c>
      <c r="AA21" s="101">
        <f ca="1">RANDBETWEEN(7800000000,7899999999)</f>
        <v>7805256888</v>
      </c>
      <c r="AB21" s="131"/>
      <c r="AC21" s="98"/>
      <c r="AD21" s="93">
        <v>54473954786</v>
      </c>
      <c r="AE21" s="93" t="s">
        <v>160</v>
      </c>
      <c r="AF21" s="93" t="s">
        <v>165</v>
      </c>
      <c r="AG21" s="93"/>
    </row>
    <row r="22" spans="1:33" s="41" customFormat="1" ht="9.6" customHeight="1" x14ac:dyDescent="0.2">
      <c r="A22" s="97" t="s">
        <v>478</v>
      </c>
      <c r="B22" s="97" t="s">
        <v>506</v>
      </c>
      <c r="C22" s="97" t="s">
        <v>521</v>
      </c>
      <c r="D22" s="97"/>
      <c r="E22" s="98" t="s">
        <v>476</v>
      </c>
      <c r="F22" s="93" t="str">
        <f t="shared" si="0"/>
        <v>West Penn Power</v>
      </c>
      <c r="G22" s="93" t="s">
        <v>60</v>
      </c>
      <c r="H22" s="93" t="s">
        <v>89</v>
      </c>
      <c r="I22" s="93" t="s">
        <v>508</v>
      </c>
      <c r="J22" s="93"/>
      <c r="K22" s="93" t="s">
        <v>510</v>
      </c>
      <c r="L22" s="143" t="s">
        <v>434</v>
      </c>
      <c r="M22" s="93" t="s">
        <v>183</v>
      </c>
      <c r="N22" s="98" t="s">
        <v>423</v>
      </c>
      <c r="O22" s="98" t="s">
        <v>424</v>
      </c>
      <c r="P22" s="93"/>
      <c r="Q22" s="93"/>
      <c r="R22" s="93"/>
      <c r="S22" s="93"/>
      <c r="T22" s="93"/>
      <c r="U22" s="93" t="s">
        <v>380</v>
      </c>
      <c r="V22" s="93" t="s">
        <v>284</v>
      </c>
      <c r="W22" s="98">
        <v>15717</v>
      </c>
      <c r="X22" s="93" t="s">
        <v>62</v>
      </c>
      <c r="Y22" s="93">
        <v>882</v>
      </c>
      <c r="Z22" s="93">
        <v>3184</v>
      </c>
      <c r="AA22" s="93" t="str">
        <f ca="1">CONCATENATE("08",RANDBETWEEN(111111111111110000,999999999999990000),"")</f>
        <v>08704627428105688000</v>
      </c>
      <c r="AB22" s="131"/>
      <c r="AC22" s="98"/>
      <c r="AD22" s="93">
        <v>54529627965</v>
      </c>
      <c r="AE22" s="93" t="s">
        <v>161</v>
      </c>
      <c r="AF22" s="93" t="s">
        <v>165</v>
      </c>
      <c r="AG22" s="93"/>
    </row>
    <row r="23" spans="1:33" s="41" customFormat="1" x14ac:dyDescent="0.3">
      <c r="A23" s="97" t="s">
        <v>477</v>
      </c>
      <c r="B23" s="97" t="s">
        <v>506</v>
      </c>
      <c r="C23" s="97" t="s">
        <v>522</v>
      </c>
      <c r="D23" s="97"/>
      <c r="E23" s="98" t="s">
        <v>552</v>
      </c>
      <c r="F23" s="93" t="str">
        <f t="shared" si="0"/>
        <v>BGE</v>
      </c>
      <c r="G23" s="94" t="s">
        <v>53</v>
      </c>
      <c r="H23" s="93" t="s">
        <v>50</v>
      </c>
      <c r="I23" s="93" t="s">
        <v>508</v>
      </c>
      <c r="J23" s="93" t="s">
        <v>527</v>
      </c>
      <c r="K23" s="93" t="s">
        <v>510</v>
      </c>
      <c r="L23" s="143" t="s">
        <v>434</v>
      </c>
      <c r="M23" s="93" t="s">
        <v>192</v>
      </c>
      <c r="N23" s="98" t="s">
        <v>182</v>
      </c>
      <c r="O23" s="98" t="s">
        <v>195</v>
      </c>
      <c r="P23" s="93"/>
      <c r="Q23" s="93"/>
      <c r="R23" s="93"/>
      <c r="S23" s="93"/>
      <c r="T23" s="93"/>
      <c r="U23" s="94" t="s">
        <v>396</v>
      </c>
      <c r="V23" s="94" t="s">
        <v>304</v>
      </c>
      <c r="W23" s="103">
        <v>20657</v>
      </c>
      <c r="X23" s="98" t="s">
        <v>54</v>
      </c>
      <c r="Y23" s="101">
        <v>648</v>
      </c>
      <c r="Z23" s="101">
        <v>2499</v>
      </c>
      <c r="AA23" s="104">
        <f ca="1">RANDBETWEEN(2000000000,5999999999)</f>
        <v>5989229734</v>
      </c>
      <c r="AB23" s="132"/>
      <c r="AC23" s="93"/>
      <c r="AD23" s="93"/>
      <c r="AE23" s="93"/>
      <c r="AF23" s="93"/>
      <c r="AG23" s="105"/>
    </row>
    <row r="24" spans="1:33" s="41" customFormat="1" x14ac:dyDescent="0.3">
      <c r="A24" s="97" t="s">
        <v>477</v>
      </c>
      <c r="B24" s="97" t="s">
        <v>506</v>
      </c>
      <c r="C24" s="97" t="s">
        <v>522</v>
      </c>
      <c r="D24" s="97"/>
      <c r="E24" s="98" t="s">
        <v>553</v>
      </c>
      <c r="F24" s="93" t="str">
        <f t="shared" si="0"/>
        <v>Washington Gas</v>
      </c>
      <c r="G24" s="94" t="s">
        <v>53</v>
      </c>
      <c r="H24" s="93" t="s">
        <v>202</v>
      </c>
      <c r="I24" s="93" t="s">
        <v>508</v>
      </c>
      <c r="J24" s="93" t="s">
        <v>527</v>
      </c>
      <c r="K24" s="93" t="s">
        <v>510</v>
      </c>
      <c r="L24" s="98" t="s">
        <v>528</v>
      </c>
      <c r="M24" s="93" t="s">
        <v>529</v>
      </c>
      <c r="N24" s="93" t="s">
        <v>530</v>
      </c>
      <c r="O24" s="93" t="s">
        <v>531</v>
      </c>
      <c r="P24" s="93"/>
      <c r="Q24" s="93"/>
      <c r="R24" s="93"/>
      <c r="S24" s="93"/>
      <c r="T24" s="93"/>
      <c r="U24" s="98" t="s">
        <v>397</v>
      </c>
      <c r="V24" s="104" t="s">
        <v>398</v>
      </c>
      <c r="W24" s="98" t="s">
        <v>399</v>
      </c>
      <c r="X24" s="98" t="s">
        <v>54</v>
      </c>
      <c r="Y24" s="101">
        <v>657</v>
      </c>
      <c r="Z24" s="101">
        <v>2518</v>
      </c>
      <c r="AA24" s="104">
        <f ca="1">RANDBETWEEN(100000000000,999999999999)</f>
        <v>444765338946</v>
      </c>
      <c r="AB24" s="132"/>
      <c r="AC24" s="93"/>
      <c r="AD24" s="93"/>
      <c r="AE24" s="93"/>
      <c r="AF24" s="93"/>
      <c r="AG24" s="105"/>
    </row>
    <row r="25" spans="1:33" s="41" customFormat="1" x14ac:dyDescent="0.3">
      <c r="A25" s="97" t="s">
        <v>477</v>
      </c>
      <c r="B25" s="97" t="s">
        <v>506</v>
      </c>
      <c r="C25" s="97" t="s">
        <v>522</v>
      </c>
      <c r="D25" s="97"/>
      <c r="E25" s="98" t="s">
        <v>554</v>
      </c>
      <c r="F25" s="93" t="str">
        <f t="shared" si="0"/>
        <v>New Jersey Natural Gas</v>
      </c>
      <c r="G25" s="93" t="s">
        <v>8</v>
      </c>
      <c r="H25" s="93" t="s">
        <v>24</v>
      </c>
      <c r="I25" s="93" t="s">
        <v>508</v>
      </c>
      <c r="J25" s="93" t="s">
        <v>526</v>
      </c>
      <c r="K25" s="93" t="s">
        <v>510</v>
      </c>
      <c r="L25" s="98" t="s">
        <v>532</v>
      </c>
      <c r="M25" s="93" t="s">
        <v>533</v>
      </c>
      <c r="N25" s="98" t="s">
        <v>182</v>
      </c>
      <c r="O25" s="98" t="s">
        <v>502</v>
      </c>
      <c r="P25" s="93"/>
      <c r="Q25" s="93"/>
      <c r="R25" s="93"/>
      <c r="S25" s="93"/>
      <c r="T25" s="93"/>
      <c r="U25" s="94" t="s">
        <v>393</v>
      </c>
      <c r="V25" s="94" t="s">
        <v>394</v>
      </c>
      <c r="W25" s="103" t="s">
        <v>395</v>
      </c>
      <c r="X25" s="98" t="s">
        <v>21</v>
      </c>
      <c r="Y25" s="101">
        <v>259</v>
      </c>
      <c r="Z25" s="101">
        <v>6199</v>
      </c>
      <c r="AA25" s="101">
        <f ca="1">RANDBETWEEN(100000000000,999999999999)</f>
        <v>423791515153</v>
      </c>
      <c r="AB25" s="132"/>
      <c r="AC25" s="93"/>
      <c r="AD25" s="93"/>
      <c r="AE25" s="93"/>
      <c r="AF25" s="93"/>
      <c r="AG25" s="105"/>
    </row>
    <row r="26" spans="1:33" s="41" customFormat="1" x14ac:dyDescent="0.3">
      <c r="A26" s="97" t="s">
        <v>477</v>
      </c>
      <c r="B26" s="97" t="s">
        <v>506</v>
      </c>
      <c r="C26" s="97" t="s">
        <v>522</v>
      </c>
      <c r="D26" s="97"/>
      <c r="E26" s="98" t="s">
        <v>555</v>
      </c>
      <c r="F26" s="93" t="str">
        <f t="shared" si="0"/>
        <v>PSE&amp;G Gas</v>
      </c>
      <c r="G26" s="93" t="s">
        <v>8</v>
      </c>
      <c r="H26" s="93" t="s">
        <v>422</v>
      </c>
      <c r="I26" s="93" t="s">
        <v>508</v>
      </c>
      <c r="J26" s="93" t="s">
        <v>526</v>
      </c>
      <c r="K26" s="93" t="s">
        <v>510</v>
      </c>
      <c r="L26" s="98" t="s">
        <v>534</v>
      </c>
      <c r="M26" s="93" t="s">
        <v>535</v>
      </c>
      <c r="N26" s="98" t="s">
        <v>538</v>
      </c>
      <c r="O26" s="98" t="s">
        <v>536</v>
      </c>
      <c r="P26" s="93"/>
      <c r="Q26" s="93"/>
      <c r="R26" s="93"/>
      <c r="S26" s="93"/>
      <c r="T26" s="93"/>
      <c r="U26" s="94" t="s">
        <v>421</v>
      </c>
      <c r="V26" s="94" t="s">
        <v>325</v>
      </c>
      <c r="W26" s="103" t="s">
        <v>326</v>
      </c>
      <c r="X26" s="98" t="s">
        <v>21</v>
      </c>
      <c r="Y26" s="101">
        <v>611</v>
      </c>
      <c r="Z26" s="101">
        <v>1719</v>
      </c>
      <c r="AA26" s="93" t="str">
        <f ca="1">CONCATENATE("PG",RANDBETWEEN(111111111111110000,999999999999990000),"")</f>
        <v>PG917047918670476000</v>
      </c>
      <c r="AB26" s="132"/>
      <c r="AC26" s="93"/>
      <c r="AD26" s="93"/>
      <c r="AE26" s="93"/>
      <c r="AF26" s="93"/>
      <c r="AG26" s="105"/>
    </row>
    <row r="27" spans="1:33" s="140" customFormat="1" x14ac:dyDescent="0.3">
      <c r="A27" s="137" t="s">
        <v>479</v>
      </c>
      <c r="B27" s="146" t="s">
        <v>506</v>
      </c>
      <c r="C27" s="146" t="s">
        <v>521</v>
      </c>
      <c r="D27" s="146" t="s">
        <v>522</v>
      </c>
      <c r="E27" s="98" t="s">
        <v>556</v>
      </c>
      <c r="F27" s="137" t="str">
        <f t="shared" si="0"/>
        <v>PSE&amp;G</v>
      </c>
      <c r="G27" s="137" t="s">
        <v>8</v>
      </c>
      <c r="H27" s="137" t="s">
        <v>14</v>
      </c>
      <c r="I27" s="137" t="s">
        <v>508</v>
      </c>
      <c r="J27" s="137"/>
      <c r="K27" s="137" t="s">
        <v>510</v>
      </c>
      <c r="L27" s="147" t="s">
        <v>434</v>
      </c>
      <c r="M27" s="138" t="s">
        <v>193</v>
      </c>
      <c r="N27" s="137" t="s">
        <v>423</v>
      </c>
      <c r="O27" s="137" t="s">
        <v>424</v>
      </c>
      <c r="P27" s="137" t="s">
        <v>422</v>
      </c>
      <c r="Q27" s="148" t="s">
        <v>434</v>
      </c>
      <c r="R27" s="137" t="s">
        <v>193</v>
      </c>
      <c r="S27" s="138" t="s">
        <v>541</v>
      </c>
      <c r="T27" s="137" t="s">
        <v>425</v>
      </c>
      <c r="U27" s="137" t="s">
        <v>400</v>
      </c>
      <c r="V27" s="138" t="s">
        <v>401</v>
      </c>
      <c r="W27" s="138" t="s">
        <v>402</v>
      </c>
      <c r="X27" s="149">
        <v>609</v>
      </c>
      <c r="Y27" s="149">
        <v>201</v>
      </c>
      <c r="Z27" s="137">
        <v>1524</v>
      </c>
      <c r="AA27" s="137" t="s">
        <v>542</v>
      </c>
      <c r="AB27" s="150"/>
      <c r="AC27" s="137" t="str">
        <f ca="1">CONCATENATE("PG",RANDBETWEEN(111111111111110000,999999999999990000),"")</f>
        <v>PG604446852444231000</v>
      </c>
      <c r="AD27" s="137"/>
      <c r="AE27" s="137"/>
      <c r="AF27" s="137"/>
      <c r="AG27" s="141"/>
    </row>
    <row r="28" spans="1:33" s="140" customFormat="1" x14ac:dyDescent="0.3">
      <c r="A28" s="137" t="s">
        <v>480</v>
      </c>
      <c r="B28" s="146" t="s">
        <v>506</v>
      </c>
      <c r="C28" s="146" t="s">
        <v>521</v>
      </c>
      <c r="D28" s="146" t="s">
        <v>521</v>
      </c>
      <c r="E28" s="98" t="s">
        <v>557</v>
      </c>
      <c r="F28" s="137" t="str">
        <f t="shared" si="0"/>
        <v>PECO</v>
      </c>
      <c r="G28" s="137" t="s">
        <v>60</v>
      </c>
      <c r="H28" s="137" t="s">
        <v>57</v>
      </c>
      <c r="I28" s="137" t="s">
        <v>508</v>
      </c>
      <c r="J28" s="137"/>
      <c r="K28" s="137" t="s">
        <v>510</v>
      </c>
      <c r="L28" s="147" t="s">
        <v>434</v>
      </c>
      <c r="M28" s="137" t="s">
        <v>183</v>
      </c>
      <c r="N28" s="137" t="s">
        <v>423</v>
      </c>
      <c r="O28" s="137" t="s">
        <v>424</v>
      </c>
      <c r="P28" s="137" t="s">
        <v>59</v>
      </c>
      <c r="Q28" s="137" t="s">
        <v>544</v>
      </c>
      <c r="R28" s="148" t="s">
        <v>545</v>
      </c>
      <c r="S28" s="138" t="s">
        <v>530</v>
      </c>
      <c r="T28" s="138" t="s">
        <v>546</v>
      </c>
      <c r="U28" s="138" t="s">
        <v>162</v>
      </c>
      <c r="V28" s="137" t="s">
        <v>165</v>
      </c>
      <c r="W28" s="138" t="s">
        <v>156</v>
      </c>
      <c r="X28" s="138" t="s">
        <v>62</v>
      </c>
      <c r="Y28" s="149">
        <v>852</v>
      </c>
      <c r="Z28" s="149">
        <v>6913</v>
      </c>
      <c r="AA28" s="149">
        <f ca="1">RANDBETWEEN(1111111111,9999999999)</f>
        <v>2640266397</v>
      </c>
      <c r="AB28" s="151">
        <f ca="1">RANDBETWEEN(1111111111,9999999999)</f>
        <v>8688303354</v>
      </c>
      <c r="AC28" s="137"/>
      <c r="AD28" s="137"/>
      <c r="AE28" s="137"/>
      <c r="AF28" s="137"/>
      <c r="AG28" s="141"/>
    </row>
    <row r="29" spans="1:33" s="41" customFormat="1" x14ac:dyDescent="0.3">
      <c r="A29" s="93" t="s">
        <v>481</v>
      </c>
      <c r="B29" s="93" t="s">
        <v>481</v>
      </c>
      <c r="C29" s="97" t="s">
        <v>521</v>
      </c>
      <c r="D29" s="93"/>
      <c r="E29" s="98" t="s">
        <v>558</v>
      </c>
      <c r="F29" s="93" t="str">
        <f t="shared" si="0"/>
        <v>BGE</v>
      </c>
      <c r="G29" s="93" t="s">
        <v>53</v>
      </c>
      <c r="H29" s="93" t="s">
        <v>50</v>
      </c>
      <c r="I29" s="93" t="s">
        <v>508</v>
      </c>
      <c r="J29" s="93"/>
      <c r="K29" s="93" t="s">
        <v>510</v>
      </c>
      <c r="L29" s="98" t="s">
        <v>427</v>
      </c>
      <c r="M29" s="93"/>
      <c r="N29" s="98"/>
      <c r="O29" s="98"/>
      <c r="P29" s="93"/>
      <c r="Q29" s="93"/>
      <c r="R29" s="93"/>
      <c r="S29" s="93"/>
      <c r="T29" s="93"/>
      <c r="U29" s="94" t="s">
        <v>331</v>
      </c>
      <c r="V29" s="94" t="s">
        <v>110</v>
      </c>
      <c r="W29" s="94">
        <v>20603</v>
      </c>
      <c r="X29" s="98" t="s">
        <v>54</v>
      </c>
      <c r="Y29" s="101">
        <v>320</v>
      </c>
      <c r="Z29" s="101">
        <v>6146</v>
      </c>
      <c r="AA29" s="106">
        <f ca="1">RANDBETWEEN(6171111111,6179999999)</f>
        <v>6178411603</v>
      </c>
      <c r="AB29" s="132"/>
      <c r="AC29" s="93"/>
      <c r="AD29" s="93"/>
      <c r="AE29" s="93"/>
      <c r="AF29" s="93"/>
      <c r="AG29" s="105"/>
    </row>
    <row r="30" spans="1:33" s="41" customFormat="1" x14ac:dyDescent="0.3">
      <c r="A30" s="93" t="s">
        <v>481</v>
      </c>
      <c r="B30" s="93" t="s">
        <v>481</v>
      </c>
      <c r="C30" s="97" t="s">
        <v>521</v>
      </c>
      <c r="D30" s="93"/>
      <c r="E30" s="98" t="s">
        <v>559</v>
      </c>
      <c r="F30" s="93" t="str">
        <f t="shared" si="0"/>
        <v>Delmarva Power</v>
      </c>
      <c r="G30" s="93" t="s">
        <v>53</v>
      </c>
      <c r="H30" s="93" t="s">
        <v>51</v>
      </c>
      <c r="I30" s="93" t="s">
        <v>508</v>
      </c>
      <c r="J30" s="93"/>
      <c r="K30" s="93" t="s">
        <v>510</v>
      </c>
      <c r="L30" s="98" t="s">
        <v>427</v>
      </c>
      <c r="M30" s="93"/>
      <c r="N30" s="98"/>
      <c r="O30" s="98"/>
      <c r="P30" s="93"/>
      <c r="Q30" s="93"/>
      <c r="R30" s="93"/>
      <c r="S30" s="93"/>
      <c r="T30" s="93"/>
      <c r="U30" s="94" t="s">
        <v>332</v>
      </c>
      <c r="V30" s="94" t="s">
        <v>246</v>
      </c>
      <c r="W30" s="94">
        <v>20850</v>
      </c>
      <c r="X30" s="98" t="s">
        <v>54</v>
      </c>
      <c r="Y30" s="101">
        <v>780</v>
      </c>
      <c r="Z30" s="101">
        <v>2613</v>
      </c>
      <c r="AA30" s="93" t="str">
        <f ca="1">CONCATENATE("05",RANDBETWEEN(11111111111111100000,99999999999999900000),"")</f>
        <v>0524206253933739300000</v>
      </c>
      <c r="AB30" s="132"/>
      <c r="AC30" s="93"/>
      <c r="AD30" s="93"/>
      <c r="AE30" s="93"/>
      <c r="AF30" s="93"/>
      <c r="AG30" s="105"/>
    </row>
    <row r="31" spans="1:33" s="41" customFormat="1" x14ac:dyDescent="0.3">
      <c r="A31" s="93" t="s">
        <v>481</v>
      </c>
      <c r="B31" s="93" t="s">
        <v>481</v>
      </c>
      <c r="C31" s="97" t="s">
        <v>521</v>
      </c>
      <c r="D31" s="93"/>
      <c r="E31" s="98" t="s">
        <v>560</v>
      </c>
      <c r="F31" s="93" t="str">
        <f t="shared" si="0"/>
        <v>Pepco</v>
      </c>
      <c r="G31" s="93" t="s">
        <v>53</v>
      </c>
      <c r="H31" s="93" t="s">
        <v>52</v>
      </c>
      <c r="I31" s="93" t="s">
        <v>508</v>
      </c>
      <c r="J31" s="93"/>
      <c r="K31" s="93" t="s">
        <v>510</v>
      </c>
      <c r="L31" s="98" t="s">
        <v>427</v>
      </c>
      <c r="M31" s="93"/>
      <c r="N31" s="98"/>
      <c r="O31" s="98"/>
      <c r="P31" s="93"/>
      <c r="Q31" s="93"/>
      <c r="R31" s="93"/>
      <c r="S31" s="93"/>
      <c r="T31" s="93"/>
      <c r="U31" s="94" t="s">
        <v>333</v>
      </c>
      <c r="V31" s="94" t="s">
        <v>249</v>
      </c>
      <c r="W31" s="94">
        <v>20722</v>
      </c>
      <c r="X31" s="98" t="s">
        <v>54</v>
      </c>
      <c r="Y31" s="101">
        <v>972</v>
      </c>
      <c r="Z31" s="101">
        <v>6274</v>
      </c>
      <c r="AA31" s="93" t="str">
        <f ca="1">CONCATENATE("05",RANDBETWEEN(11111111111111100000,99999999999999900000),"")</f>
        <v>0535556768102118500000</v>
      </c>
      <c r="AB31" s="132"/>
      <c r="AC31" s="93"/>
      <c r="AD31" s="93"/>
      <c r="AE31" s="93"/>
      <c r="AF31" s="93"/>
      <c r="AG31" s="105"/>
    </row>
    <row r="32" spans="1:33" s="41" customFormat="1" x14ac:dyDescent="0.3">
      <c r="A32" s="93" t="s">
        <v>481</v>
      </c>
      <c r="B32" s="93" t="s">
        <v>481</v>
      </c>
      <c r="C32" s="97" t="s">
        <v>521</v>
      </c>
      <c r="D32" s="93"/>
      <c r="E32" s="98" t="s">
        <v>561</v>
      </c>
      <c r="F32" s="93" t="str">
        <f t="shared" si="0"/>
        <v>National Grid</v>
      </c>
      <c r="G32" s="94" t="s">
        <v>42</v>
      </c>
      <c r="H32" s="93" t="s">
        <v>41</v>
      </c>
      <c r="I32" s="93" t="s">
        <v>508</v>
      </c>
      <c r="J32" s="93"/>
      <c r="K32" s="93" t="s">
        <v>510</v>
      </c>
      <c r="L32" s="98" t="s">
        <v>427</v>
      </c>
      <c r="M32" s="93"/>
      <c r="N32" s="98"/>
      <c r="O32" s="98"/>
      <c r="P32" s="93"/>
      <c r="Q32" s="93"/>
      <c r="R32" s="93"/>
      <c r="S32" s="93"/>
      <c r="T32" s="93"/>
      <c r="U32" s="94" t="s">
        <v>338</v>
      </c>
      <c r="V32" s="94" t="s">
        <v>117</v>
      </c>
      <c r="W32" s="103" t="s">
        <v>118</v>
      </c>
      <c r="X32" s="98" t="s">
        <v>54</v>
      </c>
      <c r="Y32" s="101">
        <v>961</v>
      </c>
      <c r="Z32" s="101">
        <v>6056</v>
      </c>
      <c r="AA32" s="101">
        <f ca="1">RANDBETWEEN(1000000000,9999999999)</f>
        <v>5381194731</v>
      </c>
      <c r="AB32" s="132"/>
      <c r="AC32" s="93"/>
      <c r="AD32" s="93"/>
      <c r="AE32" s="93"/>
      <c r="AF32" s="93"/>
      <c r="AG32" s="105"/>
    </row>
    <row r="33" spans="1:33" s="41" customFormat="1" x14ac:dyDescent="0.3">
      <c r="A33" s="93" t="s">
        <v>481</v>
      </c>
      <c r="B33" s="93" t="s">
        <v>481</v>
      </c>
      <c r="C33" s="97" t="s">
        <v>521</v>
      </c>
      <c r="D33" s="93"/>
      <c r="E33" s="98" t="s">
        <v>562</v>
      </c>
      <c r="F33" s="93" t="str">
        <f t="shared" si="0"/>
        <v>National Grid</v>
      </c>
      <c r="G33" s="94" t="s">
        <v>42</v>
      </c>
      <c r="H33" s="93" t="s">
        <v>41</v>
      </c>
      <c r="I33" s="93" t="s">
        <v>508</v>
      </c>
      <c r="J33" s="93"/>
      <c r="K33" s="93" t="s">
        <v>510</v>
      </c>
      <c r="L33" s="98" t="s">
        <v>427</v>
      </c>
      <c r="M33" s="93"/>
      <c r="N33" s="98"/>
      <c r="O33" s="98"/>
      <c r="P33" s="93"/>
      <c r="Q33" s="93"/>
      <c r="R33" s="93"/>
      <c r="S33" s="93"/>
      <c r="T33" s="93"/>
      <c r="U33" s="94" t="s">
        <v>337</v>
      </c>
      <c r="V33" s="94" t="s">
        <v>265</v>
      </c>
      <c r="W33" s="103" t="s">
        <v>118</v>
      </c>
      <c r="X33" s="98" t="s">
        <v>54</v>
      </c>
      <c r="Y33" s="101">
        <v>718</v>
      </c>
      <c r="Z33" s="101">
        <v>1348</v>
      </c>
      <c r="AA33" s="101">
        <f ca="1">RANDBETWEEN(1000000000,9999999999)</f>
        <v>8936106928</v>
      </c>
      <c r="AB33" s="132"/>
      <c r="AC33" s="93"/>
      <c r="AD33" s="93"/>
      <c r="AE33" s="93"/>
      <c r="AF33" s="93"/>
      <c r="AG33" s="105"/>
    </row>
    <row r="34" spans="1:33" s="41" customFormat="1" x14ac:dyDescent="0.3">
      <c r="A34" s="93" t="s">
        <v>481</v>
      </c>
      <c r="B34" s="93" t="s">
        <v>481</v>
      </c>
      <c r="C34" s="97" t="s">
        <v>521</v>
      </c>
      <c r="D34" s="93"/>
      <c r="E34" s="98" t="s">
        <v>563</v>
      </c>
      <c r="F34" s="93" t="str">
        <f t="shared" si="0"/>
        <v>Eversource Energy (NSTAR)</v>
      </c>
      <c r="G34" s="94" t="s">
        <v>42</v>
      </c>
      <c r="H34" s="93" t="s">
        <v>90</v>
      </c>
      <c r="I34" s="93" t="s">
        <v>508</v>
      </c>
      <c r="J34" s="93"/>
      <c r="K34" s="93" t="s">
        <v>510</v>
      </c>
      <c r="L34" s="98" t="s">
        <v>427</v>
      </c>
      <c r="M34" s="93"/>
      <c r="N34" s="98"/>
      <c r="O34" s="98"/>
      <c r="P34" s="93"/>
      <c r="Q34" s="93"/>
      <c r="R34" s="93"/>
      <c r="S34" s="93"/>
      <c r="T34" s="93"/>
      <c r="U34" s="94" t="s">
        <v>341</v>
      </c>
      <c r="V34" s="94" t="s">
        <v>114</v>
      </c>
      <c r="W34" s="103" t="s">
        <v>115</v>
      </c>
      <c r="X34" s="98" t="s">
        <v>54</v>
      </c>
      <c r="Y34" s="101">
        <v>708</v>
      </c>
      <c r="Z34" s="101">
        <v>1444</v>
      </c>
      <c r="AA34" s="101">
        <f ca="1">RANDBETWEEN(10000000000,99999999999)</f>
        <v>11474397091</v>
      </c>
      <c r="AB34" s="132"/>
      <c r="AC34" s="93"/>
      <c r="AD34" s="93"/>
      <c r="AE34" s="93"/>
      <c r="AF34" s="93"/>
      <c r="AG34" s="105"/>
    </row>
    <row r="35" spans="1:33" s="41" customFormat="1" x14ac:dyDescent="0.3">
      <c r="A35" s="93" t="s">
        <v>481</v>
      </c>
      <c r="B35" s="93" t="s">
        <v>481</v>
      </c>
      <c r="C35" s="97" t="s">
        <v>521</v>
      </c>
      <c r="D35" s="93"/>
      <c r="E35" s="98" t="s">
        <v>564</v>
      </c>
      <c r="F35" s="93" t="str">
        <f t="shared" si="0"/>
        <v>Eversource Energy (NSTAR)</v>
      </c>
      <c r="G35" s="94" t="s">
        <v>42</v>
      </c>
      <c r="H35" s="93" t="s">
        <v>90</v>
      </c>
      <c r="I35" s="93" t="s">
        <v>508</v>
      </c>
      <c r="J35" s="93"/>
      <c r="K35" s="93" t="s">
        <v>510</v>
      </c>
      <c r="L35" s="98" t="s">
        <v>427</v>
      </c>
      <c r="M35" s="93"/>
      <c r="N35" s="98"/>
      <c r="O35" s="98"/>
      <c r="P35" s="93"/>
      <c r="Q35" s="93"/>
      <c r="R35" s="93"/>
      <c r="S35" s="93"/>
      <c r="T35" s="93"/>
      <c r="U35" s="94" t="s">
        <v>342</v>
      </c>
      <c r="V35" s="94" t="s">
        <v>256</v>
      </c>
      <c r="W35" s="103" t="s">
        <v>257</v>
      </c>
      <c r="X35" s="98" t="s">
        <v>54</v>
      </c>
      <c r="Y35" s="101">
        <v>499</v>
      </c>
      <c r="Z35" s="101">
        <v>3522</v>
      </c>
      <c r="AA35" s="101">
        <f ca="1">RANDBETWEEN(10000000000,99999999999)</f>
        <v>60707467519</v>
      </c>
      <c r="AB35" s="132"/>
      <c r="AC35" s="93"/>
      <c r="AD35" s="93"/>
      <c r="AE35" s="93"/>
      <c r="AF35" s="93"/>
      <c r="AG35" s="105"/>
    </row>
    <row r="36" spans="1:33" s="41" customFormat="1" x14ac:dyDescent="0.3">
      <c r="A36" s="93" t="s">
        <v>481</v>
      </c>
      <c r="B36" s="93" t="s">
        <v>481</v>
      </c>
      <c r="C36" s="97" t="s">
        <v>521</v>
      </c>
      <c r="D36" s="93"/>
      <c r="E36" s="98" t="s">
        <v>565</v>
      </c>
      <c r="F36" s="93" t="str">
        <f t="shared" si="0"/>
        <v>Eversource Energy (NSTAR)</v>
      </c>
      <c r="G36" s="94" t="s">
        <v>42</v>
      </c>
      <c r="H36" s="93" t="s">
        <v>90</v>
      </c>
      <c r="I36" s="93" t="s">
        <v>508</v>
      </c>
      <c r="J36" s="93"/>
      <c r="K36" s="93" t="s">
        <v>510</v>
      </c>
      <c r="L36" s="98" t="s">
        <v>427</v>
      </c>
      <c r="M36" s="93"/>
      <c r="N36" s="98"/>
      <c r="O36" s="98"/>
      <c r="P36" s="93"/>
      <c r="Q36" s="93"/>
      <c r="R36" s="93"/>
      <c r="S36" s="93"/>
      <c r="T36" s="93"/>
      <c r="U36" s="94" t="s">
        <v>343</v>
      </c>
      <c r="V36" s="94" t="s">
        <v>259</v>
      </c>
      <c r="W36" s="103" t="s">
        <v>260</v>
      </c>
      <c r="X36" s="98" t="s">
        <v>54</v>
      </c>
      <c r="Y36" s="101">
        <v>685</v>
      </c>
      <c r="Z36" s="101">
        <v>8692</v>
      </c>
      <c r="AA36" s="101">
        <f ca="1">RANDBETWEEN(10000000000,99999999999)</f>
        <v>23686501096</v>
      </c>
      <c r="AB36" s="132"/>
      <c r="AC36" s="93"/>
      <c r="AD36" s="93"/>
      <c r="AE36" s="93"/>
      <c r="AF36" s="93"/>
      <c r="AG36" s="105"/>
    </row>
    <row r="37" spans="1:33" s="41" customFormat="1" x14ac:dyDescent="0.3">
      <c r="A37" s="93" t="s">
        <v>481</v>
      </c>
      <c r="B37" s="93" t="s">
        <v>481</v>
      </c>
      <c r="C37" s="97" t="s">
        <v>521</v>
      </c>
      <c r="D37" s="93"/>
      <c r="E37" s="98" t="s">
        <v>566</v>
      </c>
      <c r="F37" s="93" t="str">
        <f t="shared" si="0"/>
        <v>Eversource Energy (WMECo)</v>
      </c>
      <c r="G37" s="94" t="s">
        <v>42</v>
      </c>
      <c r="H37" s="93" t="s">
        <v>91</v>
      </c>
      <c r="I37" s="93" t="s">
        <v>508</v>
      </c>
      <c r="J37" s="93"/>
      <c r="K37" s="93" t="s">
        <v>510</v>
      </c>
      <c r="L37" s="98" t="s">
        <v>427</v>
      </c>
      <c r="M37" s="93"/>
      <c r="N37" s="98"/>
      <c r="O37" s="98"/>
      <c r="P37" s="93"/>
      <c r="Q37" s="93"/>
      <c r="R37" s="93"/>
      <c r="S37" s="93"/>
      <c r="T37" s="93"/>
      <c r="U37" s="94" t="s">
        <v>335</v>
      </c>
      <c r="V37" s="94" t="s">
        <v>116</v>
      </c>
      <c r="W37" s="103" t="s">
        <v>44</v>
      </c>
      <c r="X37" s="98" t="s">
        <v>45</v>
      </c>
      <c r="Y37" s="101">
        <v>998</v>
      </c>
      <c r="Z37" s="101">
        <v>5255</v>
      </c>
      <c r="AA37" s="107">
        <f ca="1">RANDBETWEEN(100000000,999999999)</f>
        <v>736870806</v>
      </c>
      <c r="AB37" s="132"/>
      <c r="AC37" s="93"/>
      <c r="AD37" s="93">
        <f ca="1">RANDBETWEEN(54000000000,54999999999)</f>
        <v>54661556961</v>
      </c>
      <c r="AE37" s="93"/>
      <c r="AF37" s="93"/>
      <c r="AG37" s="105"/>
    </row>
    <row r="38" spans="1:33" s="41" customFormat="1" x14ac:dyDescent="0.3">
      <c r="A38" s="93" t="s">
        <v>481</v>
      </c>
      <c r="B38" s="93" t="s">
        <v>481</v>
      </c>
      <c r="C38" s="97" t="s">
        <v>521</v>
      </c>
      <c r="D38" s="93"/>
      <c r="E38" s="98" t="s">
        <v>567</v>
      </c>
      <c r="F38" s="93" t="str">
        <f t="shared" si="0"/>
        <v>Duquesne Light Company</v>
      </c>
      <c r="G38" s="94" t="s">
        <v>60</v>
      </c>
      <c r="H38" s="108" t="s">
        <v>55</v>
      </c>
      <c r="I38" s="93" t="s">
        <v>508</v>
      </c>
      <c r="J38" s="93"/>
      <c r="K38" s="93" t="s">
        <v>510</v>
      </c>
      <c r="L38" s="98" t="s">
        <v>427</v>
      </c>
      <c r="M38" s="93"/>
      <c r="N38" s="98"/>
      <c r="O38" s="98"/>
      <c r="P38" s="93"/>
      <c r="Q38" s="93"/>
      <c r="R38" s="93"/>
      <c r="S38" s="93"/>
      <c r="T38" s="93"/>
      <c r="U38" s="94" t="s">
        <v>348</v>
      </c>
      <c r="V38" s="94" t="s">
        <v>155</v>
      </c>
      <c r="W38" s="94">
        <v>15001</v>
      </c>
      <c r="X38" s="98" t="s">
        <v>62</v>
      </c>
      <c r="Y38" s="101">
        <v>785</v>
      </c>
      <c r="Z38" s="101">
        <v>3022</v>
      </c>
      <c r="AA38" s="106">
        <f ca="1">RANDBETWEEN(2000000000000,5999999999999)</f>
        <v>5387707669692</v>
      </c>
      <c r="AB38" s="132"/>
      <c r="AC38" s="93"/>
      <c r="AD38" s="93"/>
      <c r="AE38" s="93"/>
      <c r="AF38" s="93"/>
      <c r="AG38" s="105"/>
    </row>
    <row r="39" spans="1:33" s="41" customFormat="1" x14ac:dyDescent="0.3">
      <c r="A39" s="93" t="s">
        <v>481</v>
      </c>
      <c r="B39" s="93" t="s">
        <v>481</v>
      </c>
      <c r="C39" s="97" t="s">
        <v>521</v>
      </c>
      <c r="D39" s="93"/>
      <c r="E39" s="98" t="s">
        <v>568</v>
      </c>
      <c r="F39" s="93" t="str">
        <f t="shared" si="0"/>
        <v>Met-Ed</v>
      </c>
      <c r="G39" s="93" t="s">
        <v>60</v>
      </c>
      <c r="H39" s="97" t="s">
        <v>56</v>
      </c>
      <c r="I39" s="93" t="s">
        <v>508</v>
      </c>
      <c r="J39" s="93"/>
      <c r="K39" s="93" t="s">
        <v>510</v>
      </c>
      <c r="L39" s="98" t="s">
        <v>427</v>
      </c>
      <c r="M39" s="93"/>
      <c r="N39" s="98"/>
      <c r="O39" s="98"/>
      <c r="P39" s="93"/>
      <c r="Q39" s="93"/>
      <c r="R39" s="93"/>
      <c r="S39" s="93"/>
      <c r="T39" s="93"/>
      <c r="U39" s="94" t="s">
        <v>349</v>
      </c>
      <c r="V39" s="94" t="s">
        <v>157</v>
      </c>
      <c r="W39" s="94">
        <v>15090</v>
      </c>
      <c r="X39" s="98" t="s">
        <v>62</v>
      </c>
      <c r="Y39" s="101">
        <v>738</v>
      </c>
      <c r="Z39" s="101">
        <v>4108</v>
      </c>
      <c r="AA39" s="93" t="str">
        <f ca="1">CONCATENATE("08",RANDBETWEEN(111111111111111000,999999999999999000),"")</f>
        <v>08124166158106137000</v>
      </c>
      <c r="AB39" s="133"/>
      <c r="AC39" s="93"/>
      <c r="AD39" s="93"/>
      <c r="AE39" s="93"/>
      <c r="AF39" s="93"/>
      <c r="AG39" s="105"/>
    </row>
    <row r="40" spans="1:33" s="41" customFormat="1" x14ac:dyDescent="0.3">
      <c r="A40" s="93" t="s">
        <v>481</v>
      </c>
      <c r="B40" s="93" t="s">
        <v>481</v>
      </c>
      <c r="C40" s="97" t="s">
        <v>521</v>
      </c>
      <c r="D40" s="93"/>
      <c r="E40" s="98" t="s">
        <v>569</v>
      </c>
      <c r="F40" s="93" t="str">
        <f t="shared" si="0"/>
        <v>PECO</v>
      </c>
      <c r="G40" s="94" t="s">
        <v>60</v>
      </c>
      <c r="H40" s="108" t="s">
        <v>57</v>
      </c>
      <c r="I40" s="93" t="s">
        <v>508</v>
      </c>
      <c r="J40" s="93"/>
      <c r="K40" s="93" t="s">
        <v>510</v>
      </c>
      <c r="L40" s="98" t="s">
        <v>427</v>
      </c>
      <c r="M40" s="93"/>
      <c r="N40" s="98"/>
      <c r="O40" s="98"/>
      <c r="P40" s="93"/>
      <c r="Q40" s="93"/>
      <c r="R40" s="93"/>
      <c r="S40" s="93"/>
      <c r="T40" s="93"/>
      <c r="U40" s="94" t="s">
        <v>350</v>
      </c>
      <c r="V40" s="94" t="s">
        <v>278</v>
      </c>
      <c r="W40" s="94">
        <v>19031</v>
      </c>
      <c r="X40" s="98" t="s">
        <v>62</v>
      </c>
      <c r="Y40" s="101">
        <v>851</v>
      </c>
      <c r="Z40" s="101">
        <v>6981</v>
      </c>
      <c r="AA40" s="106">
        <f ca="1">RANDBETWEEN(6000000000,9999999999)</f>
        <v>8725379375</v>
      </c>
      <c r="AB40" s="132"/>
      <c r="AC40" s="93"/>
      <c r="AD40" s="93"/>
      <c r="AE40" s="93"/>
      <c r="AF40" s="93"/>
      <c r="AG40" s="105"/>
    </row>
    <row r="41" spans="1:33" s="41" customFormat="1" x14ac:dyDescent="0.3">
      <c r="A41" s="93" t="s">
        <v>481</v>
      </c>
      <c r="B41" s="93" t="s">
        <v>481</v>
      </c>
      <c r="C41" s="97" t="s">
        <v>521</v>
      </c>
      <c r="D41" s="93"/>
      <c r="E41" s="98" t="s">
        <v>570</v>
      </c>
      <c r="F41" s="93" t="str">
        <f t="shared" si="0"/>
        <v>Penelec</v>
      </c>
      <c r="G41" s="94" t="s">
        <v>60</v>
      </c>
      <c r="H41" s="108" t="s">
        <v>58</v>
      </c>
      <c r="I41" s="93" t="s">
        <v>508</v>
      </c>
      <c r="J41" s="93"/>
      <c r="K41" s="93" t="s">
        <v>510</v>
      </c>
      <c r="L41" s="98" t="s">
        <v>427</v>
      </c>
      <c r="M41" s="93"/>
      <c r="N41" s="98"/>
      <c r="O41" s="98"/>
      <c r="P41" s="93"/>
      <c r="Q41" s="93"/>
      <c r="R41" s="93"/>
      <c r="S41" s="93"/>
      <c r="T41" s="93"/>
      <c r="U41" s="94" t="s">
        <v>351</v>
      </c>
      <c r="V41" s="94" t="s">
        <v>280</v>
      </c>
      <c r="W41" s="94">
        <v>15906</v>
      </c>
      <c r="X41" s="98" t="s">
        <v>62</v>
      </c>
      <c r="Y41" s="101">
        <v>968</v>
      </c>
      <c r="Z41" s="101">
        <v>6208</v>
      </c>
      <c r="AA41" s="93" t="str">
        <f ca="1">CONCATENATE("08",RANDBETWEEN(111111111111111000,999999999999999000),"")</f>
        <v>08967193124017104000</v>
      </c>
      <c r="AB41" s="133"/>
      <c r="AC41" s="93"/>
      <c r="AD41" s="93"/>
      <c r="AE41" s="93"/>
      <c r="AF41" s="93"/>
      <c r="AG41" s="105"/>
    </row>
    <row r="42" spans="1:33" s="41" customFormat="1" x14ac:dyDescent="0.3">
      <c r="A42" s="93" t="s">
        <v>481</v>
      </c>
      <c r="B42" s="93" t="s">
        <v>481</v>
      </c>
      <c r="C42" s="97" t="s">
        <v>521</v>
      </c>
      <c r="D42" s="93"/>
      <c r="E42" s="98" t="s">
        <v>571</v>
      </c>
      <c r="F42" s="93" t="str">
        <f t="shared" si="0"/>
        <v>PPL Electric Utilities</v>
      </c>
      <c r="G42" s="93" t="s">
        <v>60</v>
      </c>
      <c r="H42" s="97" t="s">
        <v>59</v>
      </c>
      <c r="I42" s="93" t="s">
        <v>508</v>
      </c>
      <c r="J42" s="93"/>
      <c r="K42" s="93" t="s">
        <v>510</v>
      </c>
      <c r="L42" s="98" t="s">
        <v>427</v>
      </c>
      <c r="M42" s="93"/>
      <c r="N42" s="98"/>
      <c r="O42" s="98"/>
      <c r="P42" s="93"/>
      <c r="Q42" s="93"/>
      <c r="R42" s="93"/>
      <c r="S42" s="93"/>
      <c r="T42" s="93"/>
      <c r="U42" s="94" t="s">
        <v>353</v>
      </c>
      <c r="V42" s="94" t="s">
        <v>282</v>
      </c>
      <c r="W42" s="94">
        <v>16801</v>
      </c>
      <c r="X42" s="98" t="s">
        <v>62</v>
      </c>
      <c r="Y42" s="101">
        <v>527</v>
      </c>
      <c r="Z42" s="101">
        <v>8788</v>
      </c>
      <c r="AA42" s="101">
        <f ca="1">RANDBETWEEN(7800000000,7899999999)</f>
        <v>7814565582</v>
      </c>
      <c r="AB42" s="133"/>
      <c r="AC42" s="93"/>
      <c r="AD42" s="93"/>
      <c r="AE42" s="93"/>
      <c r="AF42" s="93"/>
      <c r="AG42" s="105"/>
    </row>
    <row r="43" spans="1:33" s="41" customFormat="1" x14ac:dyDescent="0.3">
      <c r="A43" s="93" t="s">
        <v>481</v>
      </c>
      <c r="B43" s="93" t="s">
        <v>481</v>
      </c>
      <c r="C43" s="97" t="s">
        <v>521</v>
      </c>
      <c r="D43" s="93"/>
      <c r="E43" s="98" t="s">
        <v>572</v>
      </c>
      <c r="F43" s="93" t="str">
        <f t="shared" si="0"/>
        <v>West Penn Power</v>
      </c>
      <c r="G43" s="93" t="s">
        <v>60</v>
      </c>
      <c r="H43" s="97" t="s">
        <v>89</v>
      </c>
      <c r="I43" s="93" t="s">
        <v>508</v>
      </c>
      <c r="J43" s="93"/>
      <c r="K43" s="93" t="s">
        <v>510</v>
      </c>
      <c r="L43" s="98" t="s">
        <v>427</v>
      </c>
      <c r="M43" s="93"/>
      <c r="N43" s="98"/>
      <c r="O43" s="98"/>
      <c r="P43" s="93"/>
      <c r="Q43" s="93"/>
      <c r="R43" s="93"/>
      <c r="S43" s="93"/>
      <c r="T43" s="93"/>
      <c r="U43" s="94" t="s">
        <v>354</v>
      </c>
      <c r="V43" s="94" t="s">
        <v>284</v>
      </c>
      <c r="W43" s="94">
        <v>15717</v>
      </c>
      <c r="X43" s="98" t="s">
        <v>62</v>
      </c>
      <c r="Y43" s="101">
        <v>791</v>
      </c>
      <c r="Z43" s="101">
        <v>1959</v>
      </c>
      <c r="AA43" s="93" t="str">
        <f ca="1">CONCATENATE("08",RANDBETWEEN(111111111111111000,999999999999999000),"")</f>
        <v>08600453905834360000</v>
      </c>
      <c r="AB43" s="133"/>
      <c r="AC43" s="93"/>
      <c r="AD43" s="93"/>
      <c r="AE43" s="93"/>
      <c r="AF43" s="93"/>
      <c r="AG43" s="105"/>
    </row>
    <row r="44" spans="1:33" s="41" customFormat="1" x14ac:dyDescent="0.3">
      <c r="A44" s="93" t="s">
        <v>481</v>
      </c>
      <c r="B44" s="93" t="s">
        <v>481</v>
      </c>
      <c r="C44" s="97" t="s">
        <v>521</v>
      </c>
      <c r="D44" s="93"/>
      <c r="E44" s="98" t="s">
        <v>573</v>
      </c>
      <c r="F44" s="93" t="str">
        <f t="shared" si="0"/>
        <v>Penn Power</v>
      </c>
      <c r="G44" s="93" t="s">
        <v>60</v>
      </c>
      <c r="H44" s="97" t="s">
        <v>285</v>
      </c>
      <c r="I44" s="93" t="s">
        <v>508</v>
      </c>
      <c r="J44" s="93"/>
      <c r="K44" s="93" t="s">
        <v>510</v>
      </c>
      <c r="L44" s="98" t="s">
        <v>427</v>
      </c>
      <c r="M44" s="93"/>
      <c r="N44" s="98"/>
      <c r="O44" s="98"/>
      <c r="P44" s="93"/>
      <c r="Q44" s="93"/>
      <c r="R44" s="93"/>
      <c r="S44" s="93"/>
      <c r="T44" s="93"/>
      <c r="U44" s="94" t="s">
        <v>352</v>
      </c>
      <c r="V44" s="94" t="s">
        <v>287</v>
      </c>
      <c r="W44" s="94">
        <v>16001</v>
      </c>
      <c r="X44" s="98" t="s">
        <v>62</v>
      </c>
      <c r="Y44" s="101">
        <v>900</v>
      </c>
      <c r="Z44" s="101">
        <v>3001</v>
      </c>
      <c r="AA44" s="93" t="str">
        <f ca="1">CONCATENATE("08",RANDBETWEEN(111111111111111000,999999999999999000),"")</f>
        <v>08111156902776505000</v>
      </c>
      <c r="AB44" s="133"/>
      <c r="AC44" s="93"/>
      <c r="AD44" s="93"/>
      <c r="AE44" s="93"/>
      <c r="AF44" s="93"/>
      <c r="AG44" s="105"/>
    </row>
    <row r="45" spans="1:33" s="41" customFormat="1" x14ac:dyDescent="0.3">
      <c r="A45" s="93" t="s">
        <v>481</v>
      </c>
      <c r="B45" s="93" t="s">
        <v>481</v>
      </c>
      <c r="C45" s="97" t="s">
        <v>521</v>
      </c>
      <c r="D45" s="93"/>
      <c r="E45" s="98" t="s">
        <v>574</v>
      </c>
      <c r="F45" s="93" t="str">
        <f t="shared" si="0"/>
        <v>Central Hudson</v>
      </c>
      <c r="G45" s="93" t="s">
        <v>33</v>
      </c>
      <c r="H45" s="93" t="s">
        <v>25</v>
      </c>
      <c r="I45" s="93" t="s">
        <v>508</v>
      </c>
      <c r="J45" s="93"/>
      <c r="K45" s="93" t="s">
        <v>510</v>
      </c>
      <c r="L45" s="98" t="s">
        <v>428</v>
      </c>
      <c r="M45" s="93"/>
      <c r="N45" s="98"/>
      <c r="O45" s="98"/>
      <c r="P45" s="93"/>
      <c r="Q45" s="93"/>
      <c r="R45" s="93"/>
      <c r="S45" s="93"/>
      <c r="T45" s="93"/>
      <c r="U45" s="94" t="s">
        <v>288</v>
      </c>
      <c r="V45" s="94" t="s">
        <v>289</v>
      </c>
      <c r="W45" s="94">
        <v>10916</v>
      </c>
      <c r="X45" s="98" t="s">
        <v>34</v>
      </c>
      <c r="Y45" s="101">
        <v>793</v>
      </c>
      <c r="Z45" s="101">
        <v>5788</v>
      </c>
      <c r="AA45" s="104">
        <f ca="1">RANDBETWEEN(10000000000,19999999999)</f>
        <v>10174790620</v>
      </c>
      <c r="AB45" s="132"/>
      <c r="AC45" s="93"/>
      <c r="AD45" s="93"/>
      <c r="AE45" s="93"/>
      <c r="AF45" s="93"/>
      <c r="AG45" s="105"/>
    </row>
    <row r="46" spans="1:33" s="41" customFormat="1" x14ac:dyDescent="0.3">
      <c r="A46" s="93" t="s">
        <v>481</v>
      </c>
      <c r="B46" s="93" t="s">
        <v>481</v>
      </c>
      <c r="C46" s="97" t="s">
        <v>521</v>
      </c>
      <c r="D46" s="93"/>
      <c r="E46" s="98" t="s">
        <v>575</v>
      </c>
      <c r="F46" s="93" t="str">
        <f t="shared" si="0"/>
        <v>Consolidated Edison</v>
      </c>
      <c r="G46" s="93" t="s">
        <v>33</v>
      </c>
      <c r="H46" s="93" t="s">
        <v>26</v>
      </c>
      <c r="I46" s="93" t="s">
        <v>508</v>
      </c>
      <c r="J46" s="93"/>
      <c r="K46" s="93" t="s">
        <v>510</v>
      </c>
      <c r="L46" s="98" t="s">
        <v>428</v>
      </c>
      <c r="M46" s="93"/>
      <c r="N46" s="98"/>
      <c r="O46" s="98"/>
      <c r="P46" s="93"/>
      <c r="Q46" s="93"/>
      <c r="R46" s="93"/>
      <c r="S46" s="93"/>
      <c r="T46" s="93"/>
      <c r="U46" s="94" t="s">
        <v>290</v>
      </c>
      <c r="V46" s="94" t="s">
        <v>291</v>
      </c>
      <c r="W46" s="94">
        <v>10580</v>
      </c>
      <c r="X46" s="98" t="s">
        <v>34</v>
      </c>
      <c r="Y46" s="101">
        <v>329</v>
      </c>
      <c r="Z46" s="101">
        <v>5565</v>
      </c>
      <c r="AA46" s="104">
        <f ca="1">RANDBETWEEN(100000000000000,199999999999999)</f>
        <v>165719536747238</v>
      </c>
      <c r="AB46" s="132"/>
      <c r="AC46" s="93"/>
      <c r="AD46" s="93"/>
      <c r="AE46" s="93"/>
      <c r="AF46" s="93"/>
      <c r="AG46" s="105"/>
    </row>
    <row r="47" spans="1:33" s="41" customFormat="1" x14ac:dyDescent="0.3">
      <c r="A47" s="93" t="s">
        <v>481</v>
      </c>
      <c r="B47" s="93" t="s">
        <v>481</v>
      </c>
      <c r="C47" s="97" t="s">
        <v>521</v>
      </c>
      <c r="D47" s="93"/>
      <c r="E47" s="98" t="s">
        <v>576</v>
      </c>
      <c r="F47" s="93" t="str">
        <f t="shared" si="0"/>
        <v>National Grid / Niagara Mohawk</v>
      </c>
      <c r="G47" s="93" t="s">
        <v>33</v>
      </c>
      <c r="H47" s="109" t="s">
        <v>27</v>
      </c>
      <c r="I47" s="93" t="s">
        <v>508</v>
      </c>
      <c r="J47" s="93"/>
      <c r="K47" s="93" t="s">
        <v>510</v>
      </c>
      <c r="L47" s="98" t="s">
        <v>428</v>
      </c>
      <c r="M47" s="93"/>
      <c r="N47" s="98"/>
      <c r="O47" s="98"/>
      <c r="P47" s="93"/>
      <c r="Q47" s="93"/>
      <c r="R47" s="93"/>
      <c r="S47" s="93"/>
      <c r="T47" s="93"/>
      <c r="U47" s="94" t="s">
        <v>292</v>
      </c>
      <c r="V47" s="94" t="s">
        <v>249</v>
      </c>
      <c r="W47" s="94">
        <v>11717</v>
      </c>
      <c r="X47" s="98" t="s">
        <v>34</v>
      </c>
      <c r="Y47" s="101">
        <v>516</v>
      </c>
      <c r="Z47" s="101">
        <v>2753</v>
      </c>
      <c r="AA47" s="101">
        <f ca="1">RANDBETWEEN(7800000000,7899999999)</f>
        <v>7886130536</v>
      </c>
      <c r="AB47" s="132"/>
      <c r="AC47" s="93"/>
      <c r="AD47" s="93"/>
      <c r="AE47" s="93"/>
      <c r="AF47" s="93"/>
      <c r="AG47" s="105"/>
    </row>
    <row r="48" spans="1:33" s="41" customFormat="1" x14ac:dyDescent="0.3">
      <c r="A48" s="93" t="s">
        <v>481</v>
      </c>
      <c r="B48" s="93" t="s">
        <v>481</v>
      </c>
      <c r="C48" s="97" t="s">
        <v>521</v>
      </c>
      <c r="D48" s="93"/>
      <c r="E48" s="98" t="s">
        <v>577</v>
      </c>
      <c r="F48" s="93" t="str">
        <f t="shared" si="0"/>
        <v>NYSEG</v>
      </c>
      <c r="G48" s="93" t="s">
        <v>33</v>
      </c>
      <c r="H48" s="93" t="s">
        <v>28</v>
      </c>
      <c r="I48" s="93" t="s">
        <v>508</v>
      </c>
      <c r="J48" s="93"/>
      <c r="K48" s="93" t="s">
        <v>510</v>
      </c>
      <c r="L48" s="98" t="s">
        <v>428</v>
      </c>
      <c r="M48" s="93"/>
      <c r="N48" s="98"/>
      <c r="O48" s="98"/>
      <c r="P48" s="93"/>
      <c r="Q48" s="93"/>
      <c r="R48" s="93"/>
      <c r="S48" s="93"/>
      <c r="T48" s="93"/>
      <c r="U48" s="94" t="s">
        <v>293</v>
      </c>
      <c r="V48" s="94" t="s">
        <v>294</v>
      </c>
      <c r="W48" s="94">
        <v>13731</v>
      </c>
      <c r="X48" s="98" t="s">
        <v>34</v>
      </c>
      <c r="Y48" s="101">
        <v>830</v>
      </c>
      <c r="Z48" s="101">
        <v>7640</v>
      </c>
      <c r="AA48" s="93" t="str">
        <f ca="1">CONCATENATE("N01",RANDBETWEEN(111111111111,999999999990),"")</f>
        <v>N01773723890669</v>
      </c>
      <c r="AB48" s="132"/>
      <c r="AC48" s="93"/>
      <c r="AD48" s="93"/>
      <c r="AE48" s="93"/>
      <c r="AF48" s="93"/>
      <c r="AG48" s="105"/>
    </row>
    <row r="49" spans="1:33" s="41" customFormat="1" x14ac:dyDescent="0.3">
      <c r="A49" s="93" t="s">
        <v>481</v>
      </c>
      <c r="B49" s="93" t="s">
        <v>481</v>
      </c>
      <c r="C49" s="97" t="s">
        <v>521</v>
      </c>
      <c r="D49" s="93"/>
      <c r="E49" s="98" t="s">
        <v>578</v>
      </c>
      <c r="F49" s="93" t="str">
        <f t="shared" si="0"/>
        <v>Orange &amp; Rockland</v>
      </c>
      <c r="G49" s="93" t="s">
        <v>33</v>
      </c>
      <c r="H49" s="93" t="s">
        <v>29</v>
      </c>
      <c r="I49" s="93" t="s">
        <v>508</v>
      </c>
      <c r="J49" s="93"/>
      <c r="K49" s="93" t="s">
        <v>510</v>
      </c>
      <c r="L49" s="98" t="s">
        <v>428</v>
      </c>
      <c r="M49" s="93"/>
      <c r="N49" s="98"/>
      <c r="O49" s="98"/>
      <c r="P49" s="93"/>
      <c r="Q49" s="93"/>
      <c r="R49" s="93"/>
      <c r="S49" s="93"/>
      <c r="T49" s="93"/>
      <c r="U49" s="93" t="s">
        <v>355</v>
      </c>
      <c r="V49" s="93" t="s">
        <v>296</v>
      </c>
      <c r="W49" s="93">
        <v>10920</v>
      </c>
      <c r="X49" s="98" t="s">
        <v>34</v>
      </c>
      <c r="Y49" s="101">
        <v>442</v>
      </c>
      <c r="Z49" s="101">
        <v>2095</v>
      </c>
      <c r="AA49" s="101">
        <f ca="1">RANDBETWEEN(7800000000,7899999999)</f>
        <v>7873323857</v>
      </c>
      <c r="AB49" s="132"/>
      <c r="AC49" s="93"/>
      <c r="AD49" s="93"/>
      <c r="AE49" s="93"/>
      <c r="AF49" s="93"/>
      <c r="AG49" s="110"/>
    </row>
    <row r="50" spans="1:33" s="41" customFormat="1" x14ac:dyDescent="0.3">
      <c r="A50" s="93" t="s">
        <v>481</v>
      </c>
      <c r="B50" s="93" t="s">
        <v>481</v>
      </c>
      <c r="C50" s="97" t="s">
        <v>521</v>
      </c>
      <c r="D50" s="93"/>
      <c r="E50" s="98" t="s">
        <v>579</v>
      </c>
      <c r="F50" s="93" t="str">
        <f t="shared" si="0"/>
        <v>RG&amp;E</v>
      </c>
      <c r="G50" s="93" t="s">
        <v>33</v>
      </c>
      <c r="H50" s="93" t="s">
        <v>30</v>
      </c>
      <c r="I50" s="93" t="s">
        <v>508</v>
      </c>
      <c r="J50" s="93"/>
      <c r="K50" s="93" t="s">
        <v>510</v>
      </c>
      <c r="L50" s="98" t="s">
        <v>428</v>
      </c>
      <c r="M50" s="93"/>
      <c r="N50" s="98"/>
      <c r="O50" s="98"/>
      <c r="P50" s="93"/>
      <c r="Q50" s="93"/>
      <c r="R50" s="93"/>
      <c r="S50" s="93"/>
      <c r="T50" s="93"/>
      <c r="U50" s="93" t="s">
        <v>297</v>
      </c>
      <c r="V50" s="93" t="s">
        <v>138</v>
      </c>
      <c r="W50" s="93">
        <v>13033</v>
      </c>
      <c r="X50" s="98" t="s">
        <v>34</v>
      </c>
      <c r="Y50" s="101">
        <v>363</v>
      </c>
      <c r="Z50" s="101">
        <v>6260</v>
      </c>
      <c r="AA50" s="93" t="str">
        <f ca="1">CONCATENATE("R01",RANDBETWEEN(111111111111,999999999990),"")</f>
        <v>R01937245476960</v>
      </c>
      <c r="AB50" s="132"/>
      <c r="AC50" s="93"/>
      <c r="AD50" s="93"/>
      <c r="AE50" s="93"/>
      <c r="AF50" s="93"/>
      <c r="AG50" s="110"/>
    </row>
    <row r="51" spans="1:33" s="41" customFormat="1" x14ac:dyDescent="0.3">
      <c r="A51" s="93" t="s">
        <v>481</v>
      </c>
      <c r="B51" s="93" t="s">
        <v>481</v>
      </c>
      <c r="C51" s="97" t="s">
        <v>521</v>
      </c>
      <c r="D51" s="93"/>
      <c r="E51" s="98" t="s">
        <v>580</v>
      </c>
      <c r="F51" s="93" t="str">
        <f t="shared" si="0"/>
        <v>Jersey Central Power &amp; Light (JCP&amp;L)</v>
      </c>
      <c r="G51" s="93" t="s">
        <v>8</v>
      </c>
      <c r="H51" s="93" t="s">
        <v>13</v>
      </c>
      <c r="I51" s="93" t="s">
        <v>508</v>
      </c>
      <c r="J51" s="93"/>
      <c r="K51" s="93" t="s">
        <v>510</v>
      </c>
      <c r="L51" s="98" t="s">
        <v>427</v>
      </c>
      <c r="M51" s="93"/>
      <c r="N51" s="98"/>
      <c r="O51" s="98"/>
      <c r="P51" s="93"/>
      <c r="Q51" s="93"/>
      <c r="R51" s="93"/>
      <c r="S51" s="93"/>
      <c r="T51" s="93"/>
      <c r="U51" s="93" t="s">
        <v>345</v>
      </c>
      <c r="V51" s="93" t="s">
        <v>120</v>
      </c>
      <c r="W51" s="98" t="s">
        <v>121</v>
      </c>
      <c r="X51" s="98" t="s">
        <v>21</v>
      </c>
      <c r="Y51" s="101">
        <v>849</v>
      </c>
      <c r="Z51" s="101">
        <v>4698</v>
      </c>
      <c r="AA51" s="93" t="str">
        <f ca="1">CONCATENATE("08",RANDBETWEEN(111111111111111000,999999999999999000),"")</f>
        <v>08351285426523236000</v>
      </c>
      <c r="AB51" s="132"/>
      <c r="AC51" s="93"/>
      <c r="AD51" s="93"/>
      <c r="AE51" s="93"/>
      <c r="AF51" s="93"/>
      <c r="AG51" s="110"/>
    </row>
    <row r="52" spans="1:33" s="41" customFormat="1" x14ac:dyDescent="0.3">
      <c r="A52" s="93" t="s">
        <v>481</v>
      </c>
      <c r="B52" s="93" t="s">
        <v>481</v>
      </c>
      <c r="C52" s="97" t="s">
        <v>521</v>
      </c>
      <c r="D52" s="93"/>
      <c r="E52" s="98" t="s">
        <v>581</v>
      </c>
      <c r="F52" s="93" t="str">
        <f t="shared" si="0"/>
        <v>PSE&amp;G</v>
      </c>
      <c r="G52" s="93" t="s">
        <v>8</v>
      </c>
      <c r="H52" s="93" t="s">
        <v>14</v>
      </c>
      <c r="I52" s="93" t="s">
        <v>508</v>
      </c>
      <c r="J52" s="93"/>
      <c r="K52" s="93" t="s">
        <v>510</v>
      </c>
      <c r="L52" s="98" t="s">
        <v>427</v>
      </c>
      <c r="M52" s="93"/>
      <c r="N52" s="98"/>
      <c r="O52" s="98"/>
      <c r="P52" s="93"/>
      <c r="Q52" s="93"/>
      <c r="R52" s="93"/>
      <c r="S52" s="93"/>
      <c r="T52" s="93"/>
      <c r="U52" s="93" t="s">
        <v>346</v>
      </c>
      <c r="V52" s="93" t="s">
        <v>272</v>
      </c>
      <c r="W52" s="98" t="s">
        <v>273</v>
      </c>
      <c r="X52" s="98" t="s">
        <v>21</v>
      </c>
      <c r="Y52" s="101">
        <v>849</v>
      </c>
      <c r="Z52" s="101">
        <v>4698</v>
      </c>
      <c r="AA52" s="93" t="str">
        <f ca="1">CONCATENATE("PE",RANDBETWEEN(111111111111111000,999999999999999000),"")</f>
        <v>PE743449518244893000</v>
      </c>
      <c r="AB52" s="132"/>
      <c r="AC52" s="93"/>
      <c r="AD52" s="93"/>
      <c r="AE52" s="93"/>
      <c r="AF52" s="93"/>
      <c r="AG52" s="110"/>
    </row>
    <row r="53" spans="1:33" s="41" customFormat="1" x14ac:dyDescent="0.3">
      <c r="A53" s="93" t="s">
        <v>481</v>
      </c>
      <c r="B53" s="93" t="s">
        <v>481</v>
      </c>
      <c r="C53" s="97" t="s">
        <v>521</v>
      </c>
      <c r="D53" s="93"/>
      <c r="E53" s="98" t="s">
        <v>582</v>
      </c>
      <c r="F53" s="93" t="str">
        <f t="shared" si="0"/>
        <v>Rockland Electric Company (O&amp;R)</v>
      </c>
      <c r="G53" s="93" t="s">
        <v>8</v>
      </c>
      <c r="H53" s="93" t="s">
        <v>15</v>
      </c>
      <c r="I53" s="93" t="s">
        <v>508</v>
      </c>
      <c r="J53" s="93"/>
      <c r="K53" s="93" t="s">
        <v>510</v>
      </c>
      <c r="L53" s="98" t="s">
        <v>427</v>
      </c>
      <c r="M53" s="93"/>
      <c r="N53" s="98"/>
      <c r="O53" s="98"/>
      <c r="P53" s="93"/>
      <c r="Q53" s="93"/>
      <c r="R53" s="93"/>
      <c r="S53" s="93"/>
      <c r="T53" s="93"/>
      <c r="U53" s="93" t="s">
        <v>347</v>
      </c>
      <c r="V53" s="93" t="s">
        <v>123</v>
      </c>
      <c r="W53" s="98" t="s">
        <v>124</v>
      </c>
      <c r="X53" s="98" t="s">
        <v>21</v>
      </c>
      <c r="Y53" s="101">
        <v>849</v>
      </c>
      <c r="Z53" s="101">
        <v>4698</v>
      </c>
      <c r="AA53" s="106">
        <f ca="1">RANDBETWEEN(2000000000,5999999999)</f>
        <v>5904760233</v>
      </c>
      <c r="AB53" s="132"/>
      <c r="AC53" s="93"/>
      <c r="AD53" s="93"/>
      <c r="AE53" s="93"/>
      <c r="AF53" s="93"/>
      <c r="AG53" s="110"/>
    </row>
    <row r="54" spans="1:33" s="41" customFormat="1" x14ac:dyDescent="0.3">
      <c r="A54" s="93" t="s">
        <v>481</v>
      </c>
      <c r="B54" s="93" t="s">
        <v>481</v>
      </c>
      <c r="C54" s="97" t="s">
        <v>521</v>
      </c>
      <c r="D54" s="93"/>
      <c r="E54" s="98" t="s">
        <v>583</v>
      </c>
      <c r="F54" s="93" t="str">
        <f t="shared" si="0"/>
        <v>Atlantic City Electric</v>
      </c>
      <c r="G54" s="93" t="s">
        <v>8</v>
      </c>
      <c r="H54" s="93" t="s">
        <v>7</v>
      </c>
      <c r="I54" s="93" t="s">
        <v>508</v>
      </c>
      <c r="J54" s="93"/>
      <c r="K54" s="93" t="s">
        <v>510</v>
      </c>
      <c r="L54" s="98" t="s">
        <v>427</v>
      </c>
      <c r="M54" s="93"/>
      <c r="N54" s="98"/>
      <c r="O54" s="98"/>
      <c r="P54" s="93"/>
      <c r="Q54" s="93"/>
      <c r="R54" s="93"/>
      <c r="S54" s="93"/>
      <c r="T54" s="93"/>
      <c r="U54" s="93" t="s">
        <v>344</v>
      </c>
      <c r="V54" s="93" t="s">
        <v>119</v>
      </c>
      <c r="W54" s="98" t="s">
        <v>97</v>
      </c>
      <c r="X54" s="98" t="s">
        <v>21</v>
      </c>
      <c r="Y54" s="101">
        <v>612</v>
      </c>
      <c r="Z54" s="101">
        <v>3777</v>
      </c>
      <c r="AA54" s="111" t="str">
        <f ca="1">CONCATENATE("05",RANDBETWEEN(11111111111111100000,99999999999999900000),"")</f>
        <v>0525962275424202200000</v>
      </c>
      <c r="AB54" s="133"/>
      <c r="AC54" s="93"/>
      <c r="AD54" s="93"/>
      <c r="AE54" s="93"/>
      <c r="AF54" s="93"/>
      <c r="AG54" s="110"/>
    </row>
    <row r="55" spans="1:33" s="41" customFormat="1" x14ac:dyDescent="0.3">
      <c r="A55" s="93" t="s">
        <v>481</v>
      </c>
      <c r="B55" s="93" t="s">
        <v>481</v>
      </c>
      <c r="C55" s="97" t="s">
        <v>521</v>
      </c>
      <c r="D55" s="93"/>
      <c r="E55" s="98" t="s">
        <v>584</v>
      </c>
      <c r="F55" s="93" t="str">
        <f t="shared" si="0"/>
        <v>ComEd</v>
      </c>
      <c r="G55" s="93" t="s">
        <v>47</v>
      </c>
      <c r="H55" s="93" t="s">
        <v>46</v>
      </c>
      <c r="I55" s="93" t="s">
        <v>508</v>
      </c>
      <c r="J55" s="93"/>
      <c r="K55" s="93" t="s">
        <v>510</v>
      </c>
      <c r="L55" s="98" t="s">
        <v>429</v>
      </c>
      <c r="M55" s="93"/>
      <c r="N55" s="98"/>
      <c r="O55" s="98"/>
      <c r="P55" s="93"/>
      <c r="Q55" s="93"/>
      <c r="R55" s="93"/>
      <c r="S55" s="93"/>
      <c r="T55" s="93"/>
      <c r="U55" s="93" t="s">
        <v>334</v>
      </c>
      <c r="V55" s="93" t="s">
        <v>217</v>
      </c>
      <c r="W55" s="93">
        <v>60002</v>
      </c>
      <c r="X55" s="98" t="s">
        <v>49</v>
      </c>
      <c r="Y55" s="101">
        <v>455</v>
      </c>
      <c r="Z55" s="101">
        <v>2775</v>
      </c>
      <c r="AA55" s="101">
        <f ca="1">RANDBETWEEN(7800000000,7899999999)</f>
        <v>7809811185</v>
      </c>
      <c r="AB55" s="132"/>
      <c r="AC55" s="93"/>
      <c r="AD55" s="93"/>
      <c r="AE55" s="93"/>
      <c r="AF55" s="93"/>
      <c r="AG55" s="110"/>
    </row>
    <row r="56" spans="1:33" s="41" customFormat="1" x14ac:dyDescent="0.3">
      <c r="A56" s="93" t="s">
        <v>482</v>
      </c>
      <c r="B56" s="93" t="s">
        <v>481</v>
      </c>
      <c r="C56" s="97" t="s">
        <v>521</v>
      </c>
      <c r="D56" s="93" t="s">
        <v>522</v>
      </c>
      <c r="E56" s="98" t="s">
        <v>585</v>
      </c>
      <c r="F56" s="93" t="str">
        <f t="shared" si="0"/>
        <v>Duquesne Light Company</v>
      </c>
      <c r="G56" s="93" t="s">
        <v>60</v>
      </c>
      <c r="H56" s="97" t="s">
        <v>55</v>
      </c>
      <c r="I56" s="93" t="s">
        <v>508</v>
      </c>
      <c r="J56" s="93"/>
      <c r="K56" s="93" t="s">
        <v>510</v>
      </c>
      <c r="L56" s="98" t="s">
        <v>427</v>
      </c>
      <c r="M56" s="93"/>
      <c r="N56" s="93"/>
      <c r="O56" s="93"/>
      <c r="P56" s="93" t="s">
        <v>357</v>
      </c>
      <c r="Q56" s="93"/>
      <c r="R56" s="93"/>
      <c r="S56" s="93"/>
      <c r="T56" s="93"/>
      <c r="U56" s="93" t="s">
        <v>170</v>
      </c>
      <c r="V56" s="93" t="s">
        <v>165</v>
      </c>
      <c r="W56" s="98" t="s">
        <v>168</v>
      </c>
      <c r="X56" s="98" t="s">
        <v>62</v>
      </c>
      <c r="Y56" s="101">
        <v>409</v>
      </c>
      <c r="Z56" s="101">
        <v>9755</v>
      </c>
      <c r="AA56" s="106">
        <f ca="1">RANDBETWEEN(2000000000000,5999999999999)</f>
        <v>5029077197936</v>
      </c>
      <c r="AB56" s="132"/>
      <c r="AC56" s="93"/>
      <c r="AD56" s="93"/>
      <c r="AE56" s="93"/>
      <c r="AF56" s="93"/>
      <c r="AG56" s="110"/>
    </row>
    <row r="57" spans="1:33" s="41" customFormat="1" x14ac:dyDescent="0.3">
      <c r="A57" s="93" t="s">
        <v>419</v>
      </c>
      <c r="B57" s="93" t="s">
        <v>505</v>
      </c>
      <c r="C57" s="93" t="s">
        <v>521</v>
      </c>
      <c r="D57" s="93"/>
      <c r="E57" s="98" t="s">
        <v>586</v>
      </c>
      <c r="F57" s="93" t="str">
        <f t="shared" si="0"/>
        <v>Pepco</v>
      </c>
      <c r="G57" s="93" t="s">
        <v>88</v>
      </c>
      <c r="H57" s="93" t="s">
        <v>52</v>
      </c>
      <c r="I57" s="93" t="s">
        <v>508</v>
      </c>
      <c r="J57" s="93"/>
      <c r="K57" s="93" t="s">
        <v>510</v>
      </c>
      <c r="L57" s="98" t="s">
        <v>180</v>
      </c>
      <c r="M57" s="93"/>
      <c r="N57" s="98"/>
      <c r="O57" s="98"/>
      <c r="P57" s="93"/>
      <c r="Q57" s="93"/>
      <c r="R57" s="93"/>
      <c r="S57" s="93"/>
      <c r="T57" s="93"/>
      <c r="U57" s="93" t="s">
        <v>244</v>
      </c>
      <c r="V57" s="93" t="s">
        <v>217</v>
      </c>
      <c r="W57" s="93">
        <v>60002</v>
      </c>
      <c r="X57" s="98" t="s">
        <v>49</v>
      </c>
      <c r="Y57" s="101">
        <v>878</v>
      </c>
      <c r="Z57" s="101">
        <v>9398</v>
      </c>
      <c r="AA57" s="111" t="str">
        <f ca="1">CONCATENATE("05",RANDBETWEEN(11111111111111100000,99999999999999900000),"")</f>
        <v>0546070119949173100000</v>
      </c>
      <c r="AB57" s="132"/>
      <c r="AC57" s="93"/>
      <c r="AD57" s="93"/>
      <c r="AE57" s="93"/>
      <c r="AF57" s="93"/>
      <c r="AG57" s="110"/>
    </row>
    <row r="58" spans="1:33" s="41" customFormat="1" x14ac:dyDescent="0.3">
      <c r="A58" s="93" t="s">
        <v>419</v>
      </c>
      <c r="B58" s="93" t="s">
        <v>505</v>
      </c>
      <c r="C58" s="93" t="s">
        <v>521</v>
      </c>
      <c r="D58" s="93"/>
      <c r="E58" s="98" t="s">
        <v>587</v>
      </c>
      <c r="F58" s="93" t="str">
        <f t="shared" si="0"/>
        <v>ComEd</v>
      </c>
      <c r="G58" s="93" t="s">
        <v>47</v>
      </c>
      <c r="H58" s="93" t="s">
        <v>46</v>
      </c>
      <c r="I58" s="93" t="s">
        <v>508</v>
      </c>
      <c r="J58" s="93"/>
      <c r="K58" s="93" t="s">
        <v>510</v>
      </c>
      <c r="L58" s="98" t="s">
        <v>547</v>
      </c>
      <c r="M58" s="93"/>
      <c r="N58" s="98"/>
      <c r="O58" s="98"/>
      <c r="P58" s="93"/>
      <c r="Q58" s="93"/>
      <c r="R58" s="93"/>
      <c r="S58" s="93"/>
      <c r="T58" s="93"/>
      <c r="U58" s="93" t="s">
        <v>245</v>
      </c>
      <c r="V58" s="93" t="s">
        <v>110</v>
      </c>
      <c r="W58" s="93">
        <v>20603</v>
      </c>
      <c r="X58" s="98" t="s">
        <v>54</v>
      </c>
      <c r="Y58" s="101">
        <v>764</v>
      </c>
      <c r="Z58" s="101">
        <v>6565</v>
      </c>
      <c r="AA58" s="101">
        <f ca="1">RANDBETWEEN(7800000000,7899999999)</f>
        <v>7877058423</v>
      </c>
      <c r="AB58" s="132"/>
      <c r="AC58" s="93"/>
      <c r="AD58" s="93"/>
      <c r="AE58" s="93"/>
      <c r="AF58" s="93"/>
      <c r="AG58" s="110"/>
    </row>
    <row r="59" spans="1:33" s="41" customFormat="1" x14ac:dyDescent="0.3">
      <c r="A59" s="93" t="s">
        <v>419</v>
      </c>
      <c r="B59" s="93" t="s">
        <v>505</v>
      </c>
      <c r="C59" s="93" t="s">
        <v>521</v>
      </c>
      <c r="D59" s="93"/>
      <c r="E59" s="98" t="s">
        <v>588</v>
      </c>
      <c r="F59" s="93" t="str">
        <f t="shared" si="0"/>
        <v>BGE</v>
      </c>
      <c r="G59" s="93" t="s">
        <v>53</v>
      </c>
      <c r="H59" s="93" t="s">
        <v>50</v>
      </c>
      <c r="I59" s="93" t="s">
        <v>508</v>
      </c>
      <c r="J59" s="93"/>
      <c r="K59" s="93" t="s">
        <v>510</v>
      </c>
      <c r="L59" s="98" t="s">
        <v>180</v>
      </c>
      <c r="M59" s="93"/>
      <c r="N59" s="98"/>
      <c r="O59" s="98"/>
      <c r="P59" s="93"/>
      <c r="Q59" s="93"/>
      <c r="R59" s="93"/>
      <c r="S59" s="93"/>
      <c r="T59" s="93"/>
      <c r="U59" s="93" t="s">
        <v>247</v>
      </c>
      <c r="V59" s="93" t="s">
        <v>246</v>
      </c>
      <c r="W59" s="93">
        <v>20850</v>
      </c>
      <c r="X59" s="98" t="s">
        <v>54</v>
      </c>
      <c r="Y59" s="101">
        <v>349</v>
      </c>
      <c r="Z59" s="101">
        <v>8244</v>
      </c>
      <c r="AA59" s="106">
        <f ca="1">RANDBETWEEN(61711111111,61799999999)</f>
        <v>61771842138</v>
      </c>
      <c r="AB59" s="132"/>
      <c r="AC59" s="93"/>
      <c r="AD59" s="93"/>
      <c r="AE59" s="93"/>
      <c r="AF59" s="93"/>
      <c r="AG59" s="110"/>
    </row>
    <row r="60" spans="1:33" s="41" customFormat="1" x14ac:dyDescent="0.3">
      <c r="A60" s="93" t="s">
        <v>419</v>
      </c>
      <c r="B60" s="93" t="s">
        <v>505</v>
      </c>
      <c r="C60" s="93" t="s">
        <v>521</v>
      </c>
      <c r="D60" s="93"/>
      <c r="E60" s="98" t="s">
        <v>589</v>
      </c>
      <c r="F60" s="93" t="str">
        <f t="shared" si="0"/>
        <v>Pepco</v>
      </c>
      <c r="G60" s="93" t="s">
        <v>53</v>
      </c>
      <c r="H60" s="93" t="s">
        <v>52</v>
      </c>
      <c r="I60" s="93" t="s">
        <v>508</v>
      </c>
      <c r="J60" s="93"/>
      <c r="K60" s="93" t="s">
        <v>510</v>
      </c>
      <c r="L60" s="98" t="s">
        <v>180</v>
      </c>
      <c r="M60" s="93"/>
      <c r="N60" s="98"/>
      <c r="O60" s="98"/>
      <c r="P60" s="93"/>
      <c r="Q60" s="93"/>
      <c r="R60" s="93"/>
      <c r="S60" s="93"/>
      <c r="T60" s="93"/>
      <c r="U60" s="93" t="s">
        <v>261</v>
      </c>
      <c r="V60" s="93" t="s">
        <v>117</v>
      </c>
      <c r="W60" s="98" t="s">
        <v>118</v>
      </c>
      <c r="X60" s="98" t="s">
        <v>45</v>
      </c>
      <c r="Y60" s="101">
        <v>412</v>
      </c>
      <c r="Z60" s="101">
        <v>8370</v>
      </c>
      <c r="AA60" s="111" t="str">
        <f ca="1">CONCATENATE("05",RANDBETWEEN(11111111111111100000,99999999999999900000),"")</f>
        <v>0583941464808734600000</v>
      </c>
      <c r="AB60" s="132"/>
      <c r="AC60" s="93"/>
      <c r="AD60" s="93"/>
      <c r="AE60" s="93"/>
      <c r="AF60" s="93"/>
      <c r="AG60" s="110"/>
    </row>
    <row r="61" spans="1:33" s="41" customFormat="1" x14ac:dyDescent="0.3">
      <c r="A61" s="93" t="s">
        <v>419</v>
      </c>
      <c r="B61" s="93" t="s">
        <v>505</v>
      </c>
      <c r="C61" s="93" t="s">
        <v>521</v>
      </c>
      <c r="D61" s="93"/>
      <c r="E61" s="98" t="s">
        <v>590</v>
      </c>
      <c r="F61" s="93" t="str">
        <f t="shared" si="0"/>
        <v>National Grid</v>
      </c>
      <c r="G61" s="93" t="s">
        <v>42</v>
      </c>
      <c r="H61" s="93" t="s">
        <v>41</v>
      </c>
      <c r="I61" s="93" t="s">
        <v>508</v>
      </c>
      <c r="J61" s="93"/>
      <c r="K61" s="93" t="s">
        <v>510</v>
      </c>
      <c r="L61" s="98" t="s">
        <v>180</v>
      </c>
      <c r="M61" s="93"/>
      <c r="N61" s="98"/>
      <c r="O61" s="98"/>
      <c r="P61" s="93"/>
      <c r="Q61" s="93"/>
      <c r="R61" s="93"/>
      <c r="S61" s="93"/>
      <c r="T61" s="93"/>
      <c r="U61" s="93" t="s">
        <v>254</v>
      </c>
      <c r="V61" s="93" t="s">
        <v>114</v>
      </c>
      <c r="W61" s="98" t="s">
        <v>115</v>
      </c>
      <c r="X61" s="98" t="s">
        <v>45</v>
      </c>
      <c r="Y61" s="101">
        <v>521</v>
      </c>
      <c r="Z61" s="101">
        <v>4125</v>
      </c>
      <c r="AA61" s="106">
        <f ca="1">RANDBETWEEN(6171111111,6179999999)</f>
        <v>6176514221</v>
      </c>
      <c r="AB61" s="132"/>
      <c r="AC61" s="93"/>
      <c r="AD61" s="93"/>
      <c r="AE61" s="93"/>
      <c r="AF61" s="93"/>
      <c r="AG61" s="110"/>
    </row>
    <row r="62" spans="1:33" s="41" customFormat="1" x14ac:dyDescent="0.3">
      <c r="A62" s="93" t="s">
        <v>419</v>
      </c>
      <c r="B62" s="93" t="s">
        <v>505</v>
      </c>
      <c r="C62" s="93" t="s">
        <v>521</v>
      </c>
      <c r="D62" s="93"/>
      <c r="E62" s="98" t="s">
        <v>591</v>
      </c>
      <c r="F62" s="93" t="str">
        <f t="shared" si="0"/>
        <v>Eversource (Eastern Massachusetts)</v>
      </c>
      <c r="G62" s="93" t="s">
        <v>42</v>
      </c>
      <c r="H62" s="93" t="s">
        <v>549</v>
      </c>
      <c r="I62" s="93" t="s">
        <v>508</v>
      </c>
      <c r="J62" s="93"/>
      <c r="K62" s="93" t="s">
        <v>510</v>
      </c>
      <c r="L62" s="98" t="s">
        <v>180</v>
      </c>
      <c r="M62" s="93"/>
      <c r="N62" s="98"/>
      <c r="O62" s="98"/>
      <c r="P62" s="93"/>
      <c r="Q62" s="93"/>
      <c r="R62" s="93"/>
      <c r="S62" s="93"/>
      <c r="T62" s="93"/>
      <c r="U62" s="93" t="s">
        <v>268</v>
      </c>
      <c r="V62" s="93" t="s">
        <v>116</v>
      </c>
      <c r="W62" s="98" t="s">
        <v>44</v>
      </c>
      <c r="X62" s="98" t="s">
        <v>45</v>
      </c>
      <c r="Y62" s="101">
        <v>533</v>
      </c>
      <c r="Z62" s="101">
        <v>4449</v>
      </c>
      <c r="AA62" s="106">
        <f ca="1">RANDBETWEEN(61711111111,61799999999)</f>
        <v>61727679060</v>
      </c>
      <c r="AB62" s="132"/>
      <c r="AC62" s="93"/>
      <c r="AE62" s="93"/>
      <c r="AF62" s="93"/>
      <c r="AG62" s="110"/>
    </row>
    <row r="63" spans="1:33" s="41" customFormat="1" x14ac:dyDescent="0.3">
      <c r="A63" s="93" t="s">
        <v>419</v>
      </c>
      <c r="B63" s="93" t="s">
        <v>505</v>
      </c>
      <c r="C63" s="93" t="s">
        <v>521</v>
      </c>
      <c r="D63" s="93"/>
      <c r="E63" s="98" t="s">
        <v>592</v>
      </c>
      <c r="F63" s="93" t="str">
        <f t="shared" si="0"/>
        <v>Eversource (Western Massachusetts)</v>
      </c>
      <c r="G63" s="93" t="s">
        <v>42</v>
      </c>
      <c r="H63" s="93" t="s">
        <v>548</v>
      </c>
      <c r="I63" s="93" t="s">
        <v>508</v>
      </c>
      <c r="J63" s="93"/>
      <c r="K63" s="93" t="s">
        <v>510</v>
      </c>
      <c r="L63" s="98" t="s">
        <v>180</v>
      </c>
      <c r="M63" s="93"/>
      <c r="N63" s="98"/>
      <c r="O63" s="98"/>
      <c r="P63" s="93"/>
      <c r="Q63" s="93"/>
      <c r="R63" s="93"/>
      <c r="S63" s="93"/>
      <c r="T63" s="93"/>
      <c r="U63" s="93" t="s">
        <v>269</v>
      </c>
      <c r="V63" s="93" t="s">
        <v>119</v>
      </c>
      <c r="W63" s="98" t="s">
        <v>97</v>
      </c>
      <c r="X63" s="98" t="s">
        <v>21</v>
      </c>
      <c r="Y63" s="101">
        <v>880</v>
      </c>
      <c r="Z63" s="101">
        <v>6264</v>
      </c>
      <c r="AA63" s="106">
        <f ca="1">RANDBETWEEN(617111111,617999999)</f>
        <v>617648973</v>
      </c>
      <c r="AB63" s="132"/>
      <c r="AC63" s="93"/>
      <c r="AD63" s="106">
        <v>54447361058</v>
      </c>
      <c r="AE63" s="93"/>
      <c r="AF63" s="93"/>
      <c r="AG63" s="110"/>
    </row>
    <row r="64" spans="1:33" s="41" customFormat="1" x14ac:dyDescent="0.3">
      <c r="A64" s="93" t="s">
        <v>419</v>
      </c>
      <c r="B64" s="93" t="s">
        <v>505</v>
      </c>
      <c r="C64" s="93" t="s">
        <v>521</v>
      </c>
      <c r="D64" s="93"/>
      <c r="E64" s="98" t="s">
        <v>593</v>
      </c>
      <c r="F64" s="93" t="str">
        <f t="shared" si="0"/>
        <v>Atlantic City Electric</v>
      </c>
      <c r="G64" s="93" t="s">
        <v>8</v>
      </c>
      <c r="H64" s="93" t="s">
        <v>7</v>
      </c>
      <c r="I64" s="93" t="s">
        <v>508</v>
      </c>
      <c r="J64" s="93"/>
      <c r="K64" s="93" t="s">
        <v>510</v>
      </c>
      <c r="L64" s="98" t="s">
        <v>180</v>
      </c>
      <c r="M64" s="93"/>
      <c r="N64" s="98"/>
      <c r="O64" s="98"/>
      <c r="P64" s="93"/>
      <c r="Q64" s="93"/>
      <c r="R64" s="93"/>
      <c r="S64" s="93"/>
      <c r="T64" s="93"/>
      <c r="U64" s="93" t="s">
        <v>408</v>
      </c>
      <c r="V64" s="93" t="s">
        <v>119</v>
      </c>
      <c r="W64" s="98" t="s">
        <v>97</v>
      </c>
      <c r="X64" s="98" t="s">
        <v>21</v>
      </c>
      <c r="Y64" s="101">
        <v>984</v>
      </c>
      <c r="Z64" s="101">
        <v>5516</v>
      </c>
      <c r="AA64" s="111" t="str">
        <f ca="1">CONCATENATE("05",RANDBETWEEN(11111111111111100000,99999999999999900000),"")</f>
        <v>0511515772505166300000</v>
      </c>
      <c r="AB64" s="132"/>
      <c r="AC64" s="93"/>
      <c r="AD64" s="93"/>
      <c r="AE64" s="93"/>
      <c r="AF64" s="93"/>
      <c r="AG64" s="110"/>
    </row>
    <row r="65" spans="1:33" s="41" customFormat="1" x14ac:dyDescent="0.3">
      <c r="A65" s="93" t="s">
        <v>419</v>
      </c>
      <c r="B65" s="93" t="s">
        <v>505</v>
      </c>
      <c r="C65" s="93" t="s">
        <v>521</v>
      </c>
      <c r="D65" s="93"/>
      <c r="E65" s="98" t="s">
        <v>594</v>
      </c>
      <c r="F65" s="93" t="str">
        <f t="shared" si="0"/>
        <v>Atlantic City Electric</v>
      </c>
      <c r="G65" s="93" t="s">
        <v>8</v>
      </c>
      <c r="H65" s="93" t="s">
        <v>7</v>
      </c>
      <c r="I65" s="93" t="s">
        <v>508</v>
      </c>
      <c r="J65" s="93"/>
      <c r="K65" s="93" t="s">
        <v>510</v>
      </c>
      <c r="L65" s="98" t="s">
        <v>180</v>
      </c>
      <c r="M65" s="93"/>
      <c r="N65" s="98"/>
      <c r="O65" s="98"/>
      <c r="P65" s="93"/>
      <c r="Q65" s="93"/>
      <c r="R65" s="93"/>
      <c r="S65" s="93"/>
      <c r="T65" s="93"/>
      <c r="U65" s="93" t="s">
        <v>270</v>
      </c>
      <c r="V65" s="93" t="s">
        <v>120</v>
      </c>
      <c r="W65" s="98" t="s">
        <v>121</v>
      </c>
      <c r="X65" s="98" t="s">
        <v>21</v>
      </c>
      <c r="Y65" s="101">
        <v>260</v>
      </c>
      <c r="Z65" s="101">
        <v>7746</v>
      </c>
      <c r="AA65" s="111" t="str">
        <f ca="1">CONCATENATE("05",RANDBETWEEN(11111111111111100000,99999999999999900000),"")</f>
        <v>0576738506171881900000</v>
      </c>
      <c r="AB65" s="132"/>
      <c r="AC65" s="93"/>
      <c r="AD65" s="93"/>
      <c r="AE65" s="93"/>
      <c r="AF65" s="93"/>
      <c r="AG65" s="110"/>
    </row>
    <row r="66" spans="1:33" s="41" customFormat="1" x14ac:dyDescent="0.3">
      <c r="A66" s="93" t="s">
        <v>419</v>
      </c>
      <c r="B66" s="93" t="s">
        <v>505</v>
      </c>
      <c r="C66" s="93" t="s">
        <v>521</v>
      </c>
      <c r="D66" s="93"/>
      <c r="E66" s="98" t="s">
        <v>595</v>
      </c>
      <c r="F66" s="93" t="str">
        <f t="shared" si="0"/>
        <v>Jersey Central Power &amp; Light (JCP&amp;L)</v>
      </c>
      <c r="G66" s="93" t="s">
        <v>8</v>
      </c>
      <c r="H66" s="93" t="s">
        <v>13</v>
      </c>
      <c r="I66" s="93" t="s">
        <v>508</v>
      </c>
      <c r="J66" s="93"/>
      <c r="K66" s="93" t="s">
        <v>510</v>
      </c>
      <c r="L66" s="98" t="s">
        <v>180</v>
      </c>
      <c r="M66" s="93"/>
      <c r="N66" s="98"/>
      <c r="O66" s="98"/>
      <c r="P66" s="93"/>
      <c r="Q66" s="93"/>
      <c r="R66" s="93"/>
      <c r="S66" s="93"/>
      <c r="T66" s="93"/>
      <c r="U66" s="93" t="s">
        <v>271</v>
      </c>
      <c r="V66" s="93" t="s">
        <v>272</v>
      </c>
      <c r="W66" s="98" t="s">
        <v>273</v>
      </c>
      <c r="X66" s="98" t="s">
        <v>21</v>
      </c>
      <c r="Y66" s="101">
        <v>645</v>
      </c>
      <c r="Z66" s="101">
        <v>9668</v>
      </c>
      <c r="AA66" s="111" t="str">
        <f ca="1">CONCATENATE("08",RANDBETWEEN(111111111111111000,999999999999999000),"")</f>
        <v>08790519616877260000</v>
      </c>
      <c r="AB66" s="132"/>
      <c r="AC66" s="93"/>
      <c r="AD66" s="93"/>
      <c r="AE66" s="93"/>
      <c r="AF66" s="93"/>
      <c r="AG66" s="110"/>
    </row>
    <row r="67" spans="1:33" s="41" customFormat="1" x14ac:dyDescent="0.3">
      <c r="A67" s="93" t="s">
        <v>419</v>
      </c>
      <c r="B67" s="93" t="s">
        <v>505</v>
      </c>
      <c r="C67" s="93" t="s">
        <v>521</v>
      </c>
      <c r="D67" s="93"/>
      <c r="E67" s="98" t="s">
        <v>596</v>
      </c>
      <c r="F67" s="93" t="str">
        <f t="shared" ref="F67:F87" si="1">H67</f>
        <v>PSE&amp;G</v>
      </c>
      <c r="G67" s="93" t="s">
        <v>8</v>
      </c>
      <c r="H67" s="93" t="s">
        <v>14</v>
      </c>
      <c r="I67" s="93" t="s">
        <v>508</v>
      </c>
      <c r="J67" s="93"/>
      <c r="K67" s="93" t="s">
        <v>510</v>
      </c>
      <c r="L67" s="98" t="s">
        <v>180</v>
      </c>
      <c r="M67" s="93"/>
      <c r="N67" s="98"/>
      <c r="O67" s="98"/>
      <c r="P67" s="93"/>
      <c r="Q67" s="93"/>
      <c r="R67" s="93"/>
      <c r="S67" s="93"/>
      <c r="T67" s="93"/>
      <c r="U67" s="93" t="s">
        <v>274</v>
      </c>
      <c r="V67" s="93" t="s">
        <v>123</v>
      </c>
      <c r="W67" s="98" t="s">
        <v>124</v>
      </c>
      <c r="X67" s="98" t="s">
        <v>21</v>
      </c>
      <c r="Y67" s="101">
        <v>351</v>
      </c>
      <c r="Z67" s="101">
        <v>6901</v>
      </c>
      <c r="AA67" s="111" t="str">
        <f ca="1">CONCATENATE("PE",RANDBETWEEN(111111111111111000,999999999999999000),"")</f>
        <v>PE224024195810868000</v>
      </c>
      <c r="AB67" s="132"/>
      <c r="AC67" s="93"/>
      <c r="AD67" s="93"/>
      <c r="AE67" s="93"/>
      <c r="AF67" s="93"/>
      <c r="AG67" s="110"/>
    </row>
    <row r="68" spans="1:33" s="41" customFormat="1" x14ac:dyDescent="0.3">
      <c r="A68" s="93" t="s">
        <v>419</v>
      </c>
      <c r="B68" s="93" t="s">
        <v>505</v>
      </c>
      <c r="C68" s="93" t="s">
        <v>521</v>
      </c>
      <c r="D68" s="93"/>
      <c r="E68" s="98" t="s">
        <v>597</v>
      </c>
      <c r="F68" s="93" t="str">
        <f t="shared" si="1"/>
        <v>Rockland Electric Company (O&amp;R)</v>
      </c>
      <c r="G68" s="93" t="s">
        <v>8</v>
      </c>
      <c r="H68" s="93" t="s">
        <v>15</v>
      </c>
      <c r="I68" s="93" t="s">
        <v>508</v>
      </c>
      <c r="J68" s="93"/>
      <c r="K68" s="93" t="s">
        <v>510</v>
      </c>
      <c r="L68" s="98" t="s">
        <v>180</v>
      </c>
      <c r="M68" s="93"/>
      <c r="N68" s="98"/>
      <c r="O68" s="98"/>
      <c r="P68" s="93"/>
      <c r="Q68" s="93"/>
      <c r="R68" s="93"/>
      <c r="S68" s="93"/>
      <c r="T68" s="93"/>
      <c r="U68" s="93" t="s">
        <v>275</v>
      </c>
      <c r="V68" s="93" t="s">
        <v>155</v>
      </c>
      <c r="W68" s="93">
        <v>15001</v>
      </c>
      <c r="X68" s="98" t="s">
        <v>62</v>
      </c>
      <c r="Y68" s="101">
        <v>584</v>
      </c>
      <c r="Z68" s="101">
        <v>6616</v>
      </c>
      <c r="AA68" s="101">
        <f ca="1">RANDBETWEEN(7800000000,7899999999)</f>
        <v>7821627613</v>
      </c>
      <c r="AB68" s="132"/>
      <c r="AC68" s="93"/>
      <c r="AD68" s="93"/>
      <c r="AE68" s="93"/>
      <c r="AF68" s="93"/>
      <c r="AG68" s="110"/>
    </row>
    <row r="69" spans="1:33" s="41" customFormat="1" x14ac:dyDescent="0.3">
      <c r="A69" s="93" t="s">
        <v>419</v>
      </c>
      <c r="B69" s="93" t="s">
        <v>505</v>
      </c>
      <c r="C69" s="93" t="s">
        <v>521</v>
      </c>
      <c r="D69" s="93"/>
      <c r="E69" s="98" t="s">
        <v>598</v>
      </c>
      <c r="F69" s="93" t="str">
        <f t="shared" si="1"/>
        <v>Duquesne Light Company</v>
      </c>
      <c r="G69" s="93" t="s">
        <v>60</v>
      </c>
      <c r="H69" s="97" t="s">
        <v>55</v>
      </c>
      <c r="I69" s="93" t="s">
        <v>508</v>
      </c>
      <c r="J69" s="93"/>
      <c r="K69" s="93" t="s">
        <v>510</v>
      </c>
      <c r="L69" s="98" t="s">
        <v>180</v>
      </c>
      <c r="M69" s="93"/>
      <c r="N69" s="98"/>
      <c r="O69" s="98"/>
      <c r="P69" s="93"/>
      <c r="Q69" s="93"/>
      <c r="R69" s="93"/>
      <c r="S69" s="93"/>
      <c r="T69" s="93"/>
      <c r="U69" s="93" t="s">
        <v>276</v>
      </c>
      <c r="V69" s="93" t="s">
        <v>157</v>
      </c>
      <c r="W69" s="93">
        <v>15090</v>
      </c>
      <c r="X69" s="98" t="s">
        <v>62</v>
      </c>
      <c r="Y69" s="101">
        <v>430</v>
      </c>
      <c r="Z69" s="101">
        <v>7637</v>
      </c>
      <c r="AA69" s="106">
        <f ca="1">RANDBETWEEN(2000000000000,5999999999999)</f>
        <v>4314688602644</v>
      </c>
      <c r="AB69" s="132"/>
      <c r="AC69" s="93"/>
      <c r="AD69" s="93"/>
      <c r="AE69" s="93"/>
      <c r="AF69" s="93"/>
      <c r="AG69" s="110"/>
    </row>
    <row r="70" spans="1:33" s="41" customFormat="1" x14ac:dyDescent="0.3">
      <c r="A70" s="93" t="s">
        <v>419</v>
      </c>
      <c r="B70" s="93" t="s">
        <v>505</v>
      </c>
      <c r="C70" s="93" t="s">
        <v>521</v>
      </c>
      <c r="D70" s="93"/>
      <c r="E70" s="98" t="s">
        <v>599</v>
      </c>
      <c r="F70" s="93" t="str">
        <f t="shared" si="1"/>
        <v>Met-Ed</v>
      </c>
      <c r="G70" s="93" t="s">
        <v>60</v>
      </c>
      <c r="H70" s="97" t="s">
        <v>56</v>
      </c>
      <c r="I70" s="93" t="s">
        <v>508</v>
      </c>
      <c r="J70" s="93"/>
      <c r="K70" s="93" t="s">
        <v>510</v>
      </c>
      <c r="L70" s="98" t="s">
        <v>180</v>
      </c>
      <c r="M70" s="93"/>
      <c r="N70" s="98"/>
      <c r="O70" s="98"/>
      <c r="P70" s="93"/>
      <c r="Q70" s="93"/>
      <c r="R70" s="93"/>
      <c r="S70" s="93"/>
      <c r="T70" s="93"/>
      <c r="U70" s="93" t="s">
        <v>277</v>
      </c>
      <c r="V70" s="93" t="s">
        <v>278</v>
      </c>
      <c r="W70" s="93">
        <v>19031</v>
      </c>
      <c r="X70" s="98" t="s">
        <v>62</v>
      </c>
      <c r="Y70" s="101">
        <v>310</v>
      </c>
      <c r="Z70" s="101">
        <v>4031</v>
      </c>
      <c r="AA70" s="111" t="str">
        <f ca="1">CONCATENATE("08",RANDBETWEEN(111111111111111000,999999999999999000),"")</f>
        <v>08853790711860073000</v>
      </c>
      <c r="AB70" s="132"/>
      <c r="AC70" s="93"/>
      <c r="AD70" s="93"/>
      <c r="AE70" s="93"/>
      <c r="AF70" s="93"/>
      <c r="AG70" s="110"/>
    </row>
    <row r="71" spans="1:33" s="41" customFormat="1" x14ac:dyDescent="0.3">
      <c r="A71" s="93" t="s">
        <v>419</v>
      </c>
      <c r="B71" s="93" t="s">
        <v>505</v>
      </c>
      <c r="C71" s="93" t="s">
        <v>521</v>
      </c>
      <c r="D71" s="93"/>
      <c r="E71" s="98" t="s">
        <v>600</v>
      </c>
      <c r="F71" s="93" t="str">
        <f t="shared" si="1"/>
        <v>PECO</v>
      </c>
      <c r="G71" s="93" t="s">
        <v>60</v>
      </c>
      <c r="H71" s="97" t="s">
        <v>57</v>
      </c>
      <c r="I71" s="93" t="s">
        <v>508</v>
      </c>
      <c r="J71" s="93"/>
      <c r="K71" s="93" t="s">
        <v>510</v>
      </c>
      <c r="L71" s="98" t="s">
        <v>180</v>
      </c>
      <c r="M71" s="93"/>
      <c r="N71" s="98"/>
      <c r="O71" s="98"/>
      <c r="P71" s="93"/>
      <c r="Q71" s="93"/>
      <c r="R71" s="93"/>
      <c r="S71" s="93"/>
      <c r="T71" s="93"/>
      <c r="U71" s="93" t="s">
        <v>279</v>
      </c>
      <c r="V71" s="93" t="s">
        <v>280</v>
      </c>
      <c r="W71" s="93">
        <v>15906</v>
      </c>
      <c r="X71" s="98" t="s">
        <v>62</v>
      </c>
      <c r="Y71" s="101">
        <v>938</v>
      </c>
      <c r="Z71" s="101">
        <v>4416</v>
      </c>
      <c r="AA71" s="106">
        <f ca="1">RANDBETWEEN(6000000000,9999999999)</f>
        <v>8071549208</v>
      </c>
      <c r="AB71" s="132"/>
      <c r="AC71" s="93"/>
      <c r="AD71" s="93"/>
      <c r="AE71" s="93"/>
      <c r="AF71" s="93"/>
      <c r="AG71" s="110"/>
    </row>
    <row r="72" spans="1:33" s="41" customFormat="1" x14ac:dyDescent="0.3">
      <c r="A72" s="93" t="s">
        <v>419</v>
      </c>
      <c r="B72" s="93" t="s">
        <v>505</v>
      </c>
      <c r="C72" s="93" t="s">
        <v>521</v>
      </c>
      <c r="D72" s="93"/>
      <c r="E72" s="98" t="s">
        <v>601</v>
      </c>
      <c r="F72" s="93" t="str">
        <f t="shared" si="1"/>
        <v>Penelec</v>
      </c>
      <c r="G72" s="93" t="s">
        <v>60</v>
      </c>
      <c r="H72" s="97" t="s">
        <v>58</v>
      </c>
      <c r="I72" s="93" t="s">
        <v>508</v>
      </c>
      <c r="J72" s="93"/>
      <c r="K72" s="93" t="s">
        <v>510</v>
      </c>
      <c r="L72" s="98" t="s">
        <v>180</v>
      </c>
      <c r="M72" s="93"/>
      <c r="N72" s="98"/>
      <c r="O72" s="98"/>
      <c r="P72" s="93"/>
      <c r="Q72" s="93"/>
      <c r="R72" s="93"/>
      <c r="S72" s="93"/>
      <c r="T72" s="93"/>
      <c r="U72" s="93" t="s">
        <v>281</v>
      </c>
      <c r="V72" s="93" t="s">
        <v>282</v>
      </c>
      <c r="W72" s="93">
        <v>16801</v>
      </c>
      <c r="X72" s="98" t="s">
        <v>62</v>
      </c>
      <c r="Y72" s="101">
        <v>379</v>
      </c>
      <c r="Z72" s="101">
        <v>2635</v>
      </c>
      <c r="AA72" s="111" t="str">
        <f ca="1">CONCATENATE("08",RANDBETWEEN(111111111111100000,999999999999900000),"")</f>
        <v>08529594036558846000</v>
      </c>
      <c r="AB72" s="132"/>
      <c r="AC72" s="93"/>
      <c r="AD72" s="93"/>
      <c r="AE72" s="93"/>
      <c r="AF72" s="93"/>
      <c r="AG72" s="110"/>
    </row>
    <row r="73" spans="1:33" s="41" customFormat="1" x14ac:dyDescent="0.3">
      <c r="A73" s="93" t="s">
        <v>419</v>
      </c>
      <c r="B73" s="93" t="s">
        <v>505</v>
      </c>
      <c r="C73" s="93" t="s">
        <v>521</v>
      </c>
      <c r="D73" s="93"/>
      <c r="E73" s="98" t="s">
        <v>602</v>
      </c>
      <c r="F73" s="93" t="str">
        <f t="shared" si="1"/>
        <v>PPL Electric Utilities</v>
      </c>
      <c r="G73" s="93" t="s">
        <v>60</v>
      </c>
      <c r="H73" s="97" t="s">
        <v>59</v>
      </c>
      <c r="I73" s="93" t="s">
        <v>508</v>
      </c>
      <c r="J73" s="93"/>
      <c r="K73" s="93" t="s">
        <v>510</v>
      </c>
      <c r="L73" s="98" t="s">
        <v>547</v>
      </c>
      <c r="M73" s="93"/>
      <c r="N73" s="98"/>
      <c r="O73" s="98"/>
      <c r="P73" s="93"/>
      <c r="Q73" s="93"/>
      <c r="R73" s="93"/>
      <c r="S73" s="93"/>
      <c r="T73" s="93"/>
      <c r="U73" s="93" t="s">
        <v>283</v>
      </c>
      <c r="V73" s="93" t="s">
        <v>284</v>
      </c>
      <c r="W73" s="93">
        <v>15717</v>
      </c>
      <c r="X73" s="98" t="s">
        <v>62</v>
      </c>
      <c r="Y73" s="101">
        <v>372</v>
      </c>
      <c r="Z73" s="101">
        <v>6945</v>
      </c>
      <c r="AA73" s="106">
        <f ca="1">RANDBETWEEN(6000000000,9999999999)</f>
        <v>7845975288</v>
      </c>
      <c r="AB73" s="132"/>
      <c r="AC73" s="93"/>
      <c r="AD73" s="93"/>
      <c r="AE73" s="93"/>
      <c r="AF73" s="93"/>
      <c r="AG73" s="110"/>
    </row>
    <row r="74" spans="1:33" s="41" customFormat="1" x14ac:dyDescent="0.3">
      <c r="A74" s="93" t="s">
        <v>419</v>
      </c>
      <c r="B74" s="93" t="s">
        <v>505</v>
      </c>
      <c r="C74" s="93" t="s">
        <v>521</v>
      </c>
      <c r="D74" s="93"/>
      <c r="E74" s="98" t="s">
        <v>603</v>
      </c>
      <c r="F74" s="93" t="str">
        <f t="shared" si="1"/>
        <v>West Penn Power</v>
      </c>
      <c r="G74" s="93" t="s">
        <v>60</v>
      </c>
      <c r="H74" s="97" t="s">
        <v>89</v>
      </c>
      <c r="I74" s="93" t="s">
        <v>508</v>
      </c>
      <c r="J74" s="93"/>
      <c r="K74" s="93" t="s">
        <v>510</v>
      </c>
      <c r="L74" s="98" t="s">
        <v>180</v>
      </c>
      <c r="M74" s="93"/>
      <c r="N74" s="98"/>
      <c r="O74" s="98"/>
      <c r="P74" s="93"/>
      <c r="Q74" s="93"/>
      <c r="R74" s="93"/>
      <c r="S74" s="93"/>
      <c r="T74" s="93"/>
      <c r="U74" s="93" t="s">
        <v>252</v>
      </c>
      <c r="V74" s="93" t="s">
        <v>253</v>
      </c>
      <c r="W74" s="93">
        <v>21755</v>
      </c>
      <c r="X74" s="98" t="s">
        <v>54</v>
      </c>
      <c r="Y74" s="101">
        <v>963</v>
      </c>
      <c r="Z74" s="101">
        <v>9523</v>
      </c>
      <c r="AA74" s="111" t="str">
        <f ca="1">CONCATENATE("08",RANDBETWEEN(111111111111111000,999999999999999000),"")</f>
        <v>08626035425821117000</v>
      </c>
      <c r="AB74" s="132"/>
      <c r="AC74" s="93"/>
      <c r="AD74" s="93"/>
      <c r="AE74" s="93"/>
      <c r="AF74" s="93"/>
      <c r="AG74" s="110"/>
    </row>
    <row r="75" spans="1:33" s="41" customFormat="1" x14ac:dyDescent="0.3">
      <c r="A75" s="93" t="s">
        <v>419</v>
      </c>
      <c r="B75" s="93" t="s">
        <v>505</v>
      </c>
      <c r="C75" s="93" t="s">
        <v>521</v>
      </c>
      <c r="D75" s="93"/>
      <c r="E75" s="98" t="s">
        <v>604</v>
      </c>
      <c r="F75" s="93" t="str">
        <f t="shared" si="1"/>
        <v>Potomac Edison</v>
      </c>
      <c r="G75" s="93" t="s">
        <v>53</v>
      </c>
      <c r="H75" s="93" t="s">
        <v>251</v>
      </c>
      <c r="I75" s="93" t="s">
        <v>508</v>
      </c>
      <c r="J75" s="93"/>
      <c r="K75" s="93" t="s">
        <v>510</v>
      </c>
      <c r="L75" s="98" t="s">
        <v>180</v>
      </c>
      <c r="M75" s="93"/>
      <c r="N75" s="98"/>
      <c r="O75" s="98"/>
      <c r="P75" s="93"/>
      <c r="Q75" s="93"/>
      <c r="R75" s="93"/>
      <c r="S75" s="93"/>
      <c r="T75" s="93"/>
      <c r="U75" s="93" t="s">
        <v>264</v>
      </c>
      <c r="V75" s="93" t="s">
        <v>265</v>
      </c>
      <c r="W75" s="98" t="s">
        <v>118</v>
      </c>
      <c r="X75" s="98" t="s">
        <v>45</v>
      </c>
      <c r="Y75" s="101">
        <v>284</v>
      </c>
      <c r="Z75" s="101">
        <v>8682</v>
      </c>
      <c r="AA75" s="111" t="str">
        <f ca="1">CONCATENATE("08",RANDBETWEEN(111111111111100000,999999999999900000),"")</f>
        <v>08921546651935793000</v>
      </c>
      <c r="AB75" s="132"/>
      <c r="AC75" s="93"/>
      <c r="AD75" s="93"/>
      <c r="AE75" s="93"/>
      <c r="AF75" s="93"/>
      <c r="AG75" s="110"/>
    </row>
    <row r="76" spans="1:33" s="41" customFormat="1" x14ac:dyDescent="0.3">
      <c r="A76" s="93" t="s">
        <v>419</v>
      </c>
      <c r="B76" s="93" t="s">
        <v>505</v>
      </c>
      <c r="C76" s="93" t="s">
        <v>521</v>
      </c>
      <c r="D76" s="93"/>
      <c r="E76" s="98" t="s">
        <v>605</v>
      </c>
      <c r="F76" s="93" t="str">
        <f t="shared" si="1"/>
        <v>National Grid</v>
      </c>
      <c r="G76" s="93" t="s">
        <v>42</v>
      </c>
      <c r="H76" s="93" t="s">
        <v>41</v>
      </c>
      <c r="I76" s="93" t="s">
        <v>508</v>
      </c>
      <c r="J76" s="93"/>
      <c r="K76" s="93" t="s">
        <v>510</v>
      </c>
      <c r="L76" s="98" t="s">
        <v>180</v>
      </c>
      <c r="M76" s="93"/>
      <c r="N76" s="98"/>
      <c r="O76" s="98"/>
      <c r="P76" s="93"/>
      <c r="Q76" s="93"/>
      <c r="R76" s="93"/>
      <c r="S76" s="93"/>
      <c r="T76" s="93"/>
      <c r="U76" s="93" t="s">
        <v>255</v>
      </c>
      <c r="V76" s="93" t="s">
        <v>256</v>
      </c>
      <c r="W76" s="98" t="s">
        <v>257</v>
      </c>
      <c r="X76" s="98" t="s">
        <v>45</v>
      </c>
      <c r="Y76" s="101">
        <v>552</v>
      </c>
      <c r="Z76" s="101">
        <v>5367</v>
      </c>
      <c r="AA76" s="106">
        <f ca="1">RANDBETWEEN(6171111111,6179999999)</f>
        <v>6176982713</v>
      </c>
      <c r="AB76" s="132"/>
      <c r="AC76" s="93"/>
      <c r="AD76" s="93"/>
      <c r="AE76" s="93"/>
      <c r="AF76" s="93"/>
      <c r="AG76" s="110"/>
    </row>
    <row r="77" spans="1:33" s="41" customFormat="1" x14ac:dyDescent="0.3">
      <c r="A77" s="93" t="s">
        <v>419</v>
      </c>
      <c r="B77" s="93" t="s">
        <v>505</v>
      </c>
      <c r="C77" s="93" t="s">
        <v>521</v>
      </c>
      <c r="D77" s="93"/>
      <c r="E77" s="98" t="s">
        <v>606</v>
      </c>
      <c r="F77" s="93" t="str">
        <f t="shared" si="1"/>
        <v>Eversource (Eastern Massachusetts)</v>
      </c>
      <c r="G77" s="93" t="s">
        <v>42</v>
      </c>
      <c r="H77" s="93" t="s">
        <v>549</v>
      </c>
      <c r="I77" s="93" t="s">
        <v>508</v>
      </c>
      <c r="J77" s="93"/>
      <c r="K77" s="93" t="s">
        <v>510</v>
      </c>
      <c r="L77" s="98" t="s">
        <v>180</v>
      </c>
      <c r="M77" s="93"/>
      <c r="N77" s="98"/>
      <c r="O77" s="98"/>
      <c r="P77" s="93"/>
      <c r="Q77" s="93"/>
      <c r="R77" s="93"/>
      <c r="S77" s="93"/>
      <c r="T77" s="93"/>
      <c r="U77" s="94" t="s">
        <v>258</v>
      </c>
      <c r="V77" s="94" t="s">
        <v>259</v>
      </c>
      <c r="W77" s="103" t="s">
        <v>260</v>
      </c>
      <c r="X77" s="98" t="s">
        <v>45</v>
      </c>
      <c r="Y77" s="101">
        <v>979</v>
      </c>
      <c r="Z77" s="101">
        <v>5413</v>
      </c>
      <c r="AA77" s="106">
        <f t="shared" ref="AA77:AA78" ca="1" si="2">RANDBETWEEN(61711111111,61799999999)</f>
        <v>61759070436</v>
      </c>
      <c r="AB77" s="132"/>
      <c r="AC77" s="93"/>
      <c r="AD77" s="106">
        <v>54447361058</v>
      </c>
      <c r="AE77" s="93"/>
      <c r="AF77" s="93"/>
      <c r="AG77" s="105"/>
    </row>
    <row r="78" spans="1:33" s="41" customFormat="1" x14ac:dyDescent="0.3">
      <c r="A78" s="93" t="s">
        <v>419</v>
      </c>
      <c r="B78" s="93" t="s">
        <v>505</v>
      </c>
      <c r="C78" s="93" t="s">
        <v>521</v>
      </c>
      <c r="D78" s="93"/>
      <c r="E78" s="98" t="s">
        <v>607</v>
      </c>
      <c r="F78" s="93" t="str">
        <f t="shared" si="1"/>
        <v>Eversource (Western Massachusetts)</v>
      </c>
      <c r="G78" s="93" t="s">
        <v>42</v>
      </c>
      <c r="H78" s="93" t="s">
        <v>548</v>
      </c>
      <c r="I78" s="93" t="s">
        <v>508</v>
      </c>
      <c r="J78" s="93"/>
      <c r="K78" s="93" t="s">
        <v>510</v>
      </c>
      <c r="L78" s="98" t="s">
        <v>180</v>
      </c>
      <c r="M78" s="93"/>
      <c r="N78" s="98"/>
      <c r="O78" s="98"/>
      <c r="P78" s="93"/>
      <c r="Q78" s="93"/>
      <c r="R78" s="93"/>
      <c r="S78" s="93"/>
      <c r="T78" s="93"/>
      <c r="U78" s="94" t="s">
        <v>286</v>
      </c>
      <c r="V78" s="94" t="s">
        <v>287</v>
      </c>
      <c r="W78" s="94">
        <v>16001</v>
      </c>
      <c r="X78" s="98" t="s">
        <v>62</v>
      </c>
      <c r="Y78" s="101">
        <v>722</v>
      </c>
      <c r="Z78" s="101">
        <v>7788</v>
      </c>
      <c r="AA78" s="106">
        <f t="shared" ca="1" si="2"/>
        <v>61734131227</v>
      </c>
      <c r="AB78" s="132"/>
      <c r="AC78" s="93"/>
      <c r="AD78" s="106">
        <v>54447361058</v>
      </c>
      <c r="AE78" s="93"/>
      <c r="AF78" s="93"/>
      <c r="AG78" s="105"/>
    </row>
    <row r="79" spans="1:33" s="41" customFormat="1" x14ac:dyDescent="0.3">
      <c r="A79" s="93" t="s">
        <v>483</v>
      </c>
      <c r="B79" s="93" t="s">
        <v>505</v>
      </c>
      <c r="C79" s="93" t="s">
        <v>522</v>
      </c>
      <c r="D79" s="93"/>
      <c r="E79" s="98" t="s">
        <v>608</v>
      </c>
      <c r="F79" s="93" t="str">
        <f t="shared" si="1"/>
        <v>Nicor Gas</v>
      </c>
      <c r="G79" s="93" t="s">
        <v>47</v>
      </c>
      <c r="H79" s="109" t="s">
        <v>106</v>
      </c>
      <c r="I79" s="93" t="s">
        <v>508</v>
      </c>
      <c r="J79" s="93" t="s">
        <v>527</v>
      </c>
      <c r="K79" s="93" t="s">
        <v>510</v>
      </c>
      <c r="L79" s="98" t="s">
        <v>180</v>
      </c>
      <c r="M79" s="93"/>
      <c r="N79" s="93"/>
      <c r="O79" s="93"/>
      <c r="P79" s="93"/>
      <c r="Q79" s="93"/>
      <c r="R79" s="93"/>
      <c r="S79" s="93"/>
      <c r="T79" s="93"/>
      <c r="U79" s="94" t="s">
        <v>299</v>
      </c>
      <c r="V79" s="94" t="s">
        <v>300</v>
      </c>
      <c r="W79" s="94">
        <v>60013</v>
      </c>
      <c r="X79" s="98" t="s">
        <v>34</v>
      </c>
      <c r="Y79" s="101">
        <v>915</v>
      </c>
      <c r="Z79" s="101">
        <v>7954</v>
      </c>
      <c r="AA79" s="101">
        <f ca="1">RANDBETWEEN(7800000000,7899999999)</f>
        <v>7824340851</v>
      </c>
      <c r="AB79" s="132"/>
      <c r="AC79" s="93"/>
      <c r="AD79" s="101">
        <v>7814948024</v>
      </c>
      <c r="AE79" s="93"/>
      <c r="AF79" s="93"/>
      <c r="AG79" s="105"/>
    </row>
    <row r="80" spans="1:33" s="41" customFormat="1" x14ac:dyDescent="0.3">
      <c r="A80" s="93" t="s">
        <v>483</v>
      </c>
      <c r="B80" s="93" t="s">
        <v>505</v>
      </c>
      <c r="C80" s="93" t="s">
        <v>522</v>
      </c>
      <c r="D80" s="93"/>
      <c r="E80" s="98" t="s">
        <v>609</v>
      </c>
      <c r="F80" s="93" t="str">
        <f t="shared" si="1"/>
        <v>Peoples Gas</v>
      </c>
      <c r="G80" s="93" t="s">
        <v>47</v>
      </c>
      <c r="H80" s="109" t="s">
        <v>322</v>
      </c>
      <c r="I80" s="93" t="s">
        <v>508</v>
      </c>
      <c r="J80" s="93" t="s">
        <v>527</v>
      </c>
      <c r="K80" s="93" t="s">
        <v>510</v>
      </c>
      <c r="L80" s="98" t="s">
        <v>550</v>
      </c>
      <c r="M80" s="93"/>
      <c r="N80" s="98"/>
      <c r="O80" s="98"/>
      <c r="P80" s="93"/>
      <c r="Q80" s="93"/>
      <c r="R80" s="93"/>
      <c r="S80" s="93"/>
      <c r="T80" s="93"/>
      <c r="U80" s="94" t="s">
        <v>301</v>
      </c>
      <c r="V80" s="94" t="s">
        <v>302</v>
      </c>
      <c r="W80" s="94">
        <v>60031</v>
      </c>
      <c r="X80" s="98" t="s">
        <v>34</v>
      </c>
      <c r="Y80" s="101">
        <v>565</v>
      </c>
      <c r="Z80" s="101">
        <v>7363</v>
      </c>
      <c r="AA80" s="106">
        <f ca="1">RANDBETWEEN(7800000000666,7899999999666)</f>
        <v>7826019260161</v>
      </c>
      <c r="AB80" s="132"/>
      <c r="AC80" s="93"/>
      <c r="AD80" s="101">
        <v>7874614441</v>
      </c>
      <c r="AE80" s="93"/>
      <c r="AF80" s="93"/>
      <c r="AG80" s="105"/>
    </row>
    <row r="81" spans="1:33" s="41" customFormat="1" x14ac:dyDescent="0.3">
      <c r="A81" s="93" t="s">
        <v>483</v>
      </c>
      <c r="B81" s="93" t="s">
        <v>505</v>
      </c>
      <c r="C81" s="93" t="s">
        <v>522</v>
      </c>
      <c r="D81" s="93"/>
      <c r="E81" s="98" t="s">
        <v>610</v>
      </c>
      <c r="F81" s="93" t="str">
        <f t="shared" si="1"/>
        <v>BGE</v>
      </c>
      <c r="G81" s="93" t="s">
        <v>53</v>
      </c>
      <c r="H81" s="93" t="s">
        <v>50</v>
      </c>
      <c r="I81" s="93" t="s">
        <v>508</v>
      </c>
      <c r="J81" s="93" t="s">
        <v>526</v>
      </c>
      <c r="K81" s="93" t="s">
        <v>510</v>
      </c>
      <c r="L81" s="98" t="s">
        <v>180</v>
      </c>
      <c r="M81" s="93"/>
      <c r="N81" s="98"/>
      <c r="O81" s="98"/>
      <c r="P81" s="93"/>
      <c r="Q81" s="93"/>
      <c r="R81" s="93"/>
      <c r="S81" s="93"/>
      <c r="T81" s="93"/>
      <c r="U81" s="94" t="s">
        <v>303</v>
      </c>
      <c r="V81" s="94" t="s">
        <v>304</v>
      </c>
      <c r="W81" s="94">
        <v>20657</v>
      </c>
      <c r="X81" s="98" t="s">
        <v>54</v>
      </c>
      <c r="Y81" s="101">
        <v>357</v>
      </c>
      <c r="Z81" s="101">
        <v>8377</v>
      </c>
      <c r="AA81" s="106">
        <f ca="1">RANDBETWEEN(61711111111,61799999999)</f>
        <v>61789431342</v>
      </c>
      <c r="AB81" s="132"/>
      <c r="AC81" s="93"/>
      <c r="AD81" s="101">
        <v>7857251406</v>
      </c>
      <c r="AE81" s="93"/>
      <c r="AF81" s="93"/>
      <c r="AG81" s="105"/>
    </row>
    <row r="82" spans="1:33" s="41" customFormat="1" x14ac:dyDescent="0.3">
      <c r="A82" s="93" t="s">
        <v>483</v>
      </c>
      <c r="B82" s="93" t="s">
        <v>505</v>
      </c>
      <c r="C82" s="93" t="s">
        <v>522</v>
      </c>
      <c r="D82" s="93"/>
      <c r="E82" s="98" t="s">
        <v>611</v>
      </c>
      <c r="F82" s="93" t="str">
        <f t="shared" si="1"/>
        <v>UGI North</v>
      </c>
      <c r="G82" s="93" t="s">
        <v>60</v>
      </c>
      <c r="H82" s="93" t="s">
        <v>449</v>
      </c>
      <c r="I82" s="93" t="s">
        <v>508</v>
      </c>
      <c r="J82" s="93" t="s">
        <v>526</v>
      </c>
      <c r="K82" s="93" t="s">
        <v>510</v>
      </c>
      <c r="L82" s="98" t="s">
        <v>550</v>
      </c>
      <c r="M82" s="109"/>
      <c r="N82" s="98"/>
      <c r="O82" s="98"/>
      <c r="P82" s="93"/>
      <c r="Q82" s="93"/>
      <c r="R82" s="93"/>
      <c r="S82" s="93"/>
      <c r="T82" s="93"/>
      <c r="U82" s="94" t="s">
        <v>327</v>
      </c>
      <c r="V82" s="94" t="s">
        <v>185</v>
      </c>
      <c r="W82" s="94">
        <v>15027</v>
      </c>
      <c r="X82" s="98" t="s">
        <v>62</v>
      </c>
      <c r="Y82" s="101">
        <v>552</v>
      </c>
      <c r="Z82" s="101">
        <v>9706</v>
      </c>
      <c r="AA82" s="106">
        <f ca="1">RANDBETWEEN(7800000000666,7899999999666)</f>
        <v>7831445249676</v>
      </c>
      <c r="AB82" s="132"/>
      <c r="AC82" s="93"/>
      <c r="AD82" s="101">
        <v>7860178911</v>
      </c>
      <c r="AE82" s="93"/>
      <c r="AF82" s="93"/>
      <c r="AG82" s="105"/>
    </row>
    <row r="83" spans="1:33" s="41" customFormat="1" x14ac:dyDescent="0.3">
      <c r="A83" s="93" t="s">
        <v>483</v>
      </c>
      <c r="B83" s="93" t="s">
        <v>505</v>
      </c>
      <c r="C83" s="93" t="s">
        <v>522</v>
      </c>
      <c r="D83" s="93"/>
      <c r="E83" s="98" t="s">
        <v>612</v>
      </c>
      <c r="F83" s="93" t="str">
        <f t="shared" si="1"/>
        <v>UGI Central</v>
      </c>
      <c r="G83" s="93" t="s">
        <v>60</v>
      </c>
      <c r="H83" s="93" t="s">
        <v>448</v>
      </c>
      <c r="I83" s="93" t="s">
        <v>508</v>
      </c>
      <c r="J83" s="93" t="s">
        <v>527</v>
      </c>
      <c r="K83" s="93" t="s">
        <v>510</v>
      </c>
      <c r="L83" s="98" t="s">
        <v>180</v>
      </c>
      <c r="M83" s="109"/>
      <c r="N83" s="98"/>
      <c r="O83" s="98"/>
      <c r="P83" s="93"/>
      <c r="Q83" s="93"/>
      <c r="R83" s="93"/>
      <c r="S83" s="93"/>
      <c r="T83" s="93"/>
      <c r="U83" s="93" t="s">
        <v>328</v>
      </c>
      <c r="V83" s="93" t="s">
        <v>187</v>
      </c>
      <c r="W83" s="93">
        <v>15552</v>
      </c>
      <c r="X83" s="98" t="s">
        <v>62</v>
      </c>
      <c r="Y83" s="101">
        <v>279</v>
      </c>
      <c r="Z83" s="101">
        <v>6619</v>
      </c>
      <c r="AA83" s="111" t="str">
        <f ca="1">CONCATENATE(RANDBETWEEN(211111111111,299999999999),"")</f>
        <v>253759861899</v>
      </c>
      <c r="AB83" s="132"/>
      <c r="AC83" s="93"/>
      <c r="AD83" s="101">
        <v>7881071096</v>
      </c>
      <c r="AE83" s="93"/>
      <c r="AF83" s="93"/>
      <c r="AG83" s="110"/>
    </row>
    <row r="84" spans="1:33" s="41" customFormat="1" x14ac:dyDescent="0.3">
      <c r="A84" s="93" t="s">
        <v>483</v>
      </c>
      <c r="B84" s="93" t="s">
        <v>505</v>
      </c>
      <c r="C84" s="93" t="s">
        <v>522</v>
      </c>
      <c r="D84" s="93"/>
      <c r="E84" s="98" t="s">
        <v>613</v>
      </c>
      <c r="F84" s="93" t="str">
        <f t="shared" si="1"/>
        <v>Columbia Gas of Pennsylvania</v>
      </c>
      <c r="G84" s="93" t="s">
        <v>60</v>
      </c>
      <c r="H84" s="93" t="s">
        <v>430</v>
      </c>
      <c r="I84" s="93" t="s">
        <v>508</v>
      </c>
      <c r="J84" s="93" t="s">
        <v>527</v>
      </c>
      <c r="K84" s="93" t="s">
        <v>510</v>
      </c>
      <c r="L84" s="98" t="s">
        <v>550</v>
      </c>
      <c r="M84" s="93"/>
      <c r="N84" s="98"/>
      <c r="O84" s="98"/>
      <c r="P84" s="93"/>
      <c r="Q84" s="93"/>
      <c r="R84" s="93"/>
      <c r="S84" s="93"/>
      <c r="T84" s="93"/>
      <c r="U84" s="94" t="s">
        <v>329</v>
      </c>
      <c r="V84" s="94" t="s">
        <v>209</v>
      </c>
      <c r="W84" s="94">
        <v>17701</v>
      </c>
      <c r="X84" s="98" t="s">
        <v>62</v>
      </c>
      <c r="Y84" s="101">
        <v>585</v>
      </c>
      <c r="Z84" s="101">
        <v>4488</v>
      </c>
      <c r="AA84" s="111" t="str">
        <f>CONCATENATE("0",[1]Connecticut!$B$16)</f>
        <v>06025</v>
      </c>
      <c r="AB84" s="132"/>
      <c r="AC84" s="93"/>
      <c r="AD84" s="101">
        <v>7866587484</v>
      </c>
      <c r="AE84" s="93"/>
      <c r="AF84" s="93"/>
      <c r="AG84" s="105"/>
    </row>
    <row r="85" spans="1:33" s="41" customFormat="1" x14ac:dyDescent="0.3">
      <c r="A85" s="93" t="s">
        <v>483</v>
      </c>
      <c r="B85" s="93" t="s">
        <v>505</v>
      </c>
      <c r="C85" s="93" t="s">
        <v>522</v>
      </c>
      <c r="D85" s="93"/>
      <c r="E85" s="98" t="s">
        <v>614</v>
      </c>
      <c r="F85" s="93" t="str">
        <f t="shared" si="1"/>
        <v>PECO Gas</v>
      </c>
      <c r="G85" s="93" t="s">
        <v>60</v>
      </c>
      <c r="H85" s="93" t="s">
        <v>357</v>
      </c>
      <c r="I85" s="93" t="s">
        <v>508</v>
      </c>
      <c r="J85" s="93" t="s">
        <v>526</v>
      </c>
      <c r="K85" s="93" t="s">
        <v>510</v>
      </c>
      <c r="L85" s="98" t="s">
        <v>180</v>
      </c>
      <c r="M85" s="93"/>
      <c r="N85" s="98"/>
      <c r="O85" s="98"/>
      <c r="P85" s="93"/>
      <c r="Q85" s="93"/>
      <c r="R85" s="93"/>
      <c r="S85" s="93"/>
      <c r="T85" s="93"/>
      <c r="U85" s="94" t="s">
        <v>319</v>
      </c>
      <c r="V85" s="94" t="s">
        <v>320</v>
      </c>
      <c r="W85" s="94">
        <v>19030</v>
      </c>
      <c r="X85" s="98" t="s">
        <v>62</v>
      </c>
      <c r="Y85" s="101">
        <v>833</v>
      </c>
      <c r="Z85" s="101">
        <v>5622</v>
      </c>
      <c r="AA85" s="101">
        <f ca="1">RANDBETWEEN(7800000000,7890999999)</f>
        <v>7845322632</v>
      </c>
      <c r="AB85" s="132"/>
      <c r="AC85" s="93"/>
      <c r="AD85" s="101">
        <v>7875935098</v>
      </c>
      <c r="AE85" s="93"/>
      <c r="AF85" s="93"/>
      <c r="AG85" s="105"/>
    </row>
    <row r="86" spans="1:33" s="41" customFormat="1" x14ac:dyDescent="0.3">
      <c r="A86" s="93" t="s">
        <v>483</v>
      </c>
      <c r="B86" s="93" t="s">
        <v>505</v>
      </c>
      <c r="C86" s="93" t="s">
        <v>522</v>
      </c>
      <c r="D86" s="93"/>
      <c r="E86" s="98" t="s">
        <v>615</v>
      </c>
      <c r="F86" s="93" t="str">
        <f t="shared" si="1"/>
        <v>National Fuel Gas Company (PA)</v>
      </c>
      <c r="G86" s="93" t="s">
        <v>60</v>
      </c>
      <c r="H86" s="93" t="s">
        <v>242</v>
      </c>
      <c r="I86" s="93" t="s">
        <v>508</v>
      </c>
      <c r="J86" s="93" t="s">
        <v>526</v>
      </c>
      <c r="K86" s="93" t="s">
        <v>510</v>
      </c>
      <c r="L86" s="98" t="s">
        <v>550</v>
      </c>
      <c r="M86" s="135"/>
      <c r="N86" s="98"/>
      <c r="O86" s="98"/>
      <c r="P86" s="93"/>
      <c r="Q86" s="93"/>
      <c r="R86" s="93"/>
      <c r="S86" s="93"/>
      <c r="T86" s="93"/>
      <c r="U86" s="94" t="s">
        <v>318</v>
      </c>
      <c r="V86" s="94" t="s">
        <v>172</v>
      </c>
      <c r="W86" s="94">
        <v>15024</v>
      </c>
      <c r="X86" s="98" t="s">
        <v>62</v>
      </c>
      <c r="Y86" s="101">
        <v>281</v>
      </c>
      <c r="Z86" s="101">
        <v>3676</v>
      </c>
      <c r="AA86" s="101">
        <f ca="1">RANDBETWEEN(780000000,789999999)</f>
        <v>783458279</v>
      </c>
      <c r="AB86" s="132"/>
      <c r="AC86" s="93"/>
      <c r="AD86" s="101">
        <v>7895735740</v>
      </c>
      <c r="AE86" s="93"/>
      <c r="AF86" s="93"/>
      <c r="AG86" s="105"/>
    </row>
    <row r="87" spans="1:33" s="41" customFormat="1" x14ac:dyDescent="0.3">
      <c r="A87" s="93" t="s">
        <v>483</v>
      </c>
      <c r="B87" s="93" t="s">
        <v>505</v>
      </c>
      <c r="C87" s="93" t="s">
        <v>522</v>
      </c>
      <c r="D87" s="93"/>
      <c r="E87" s="98" t="s">
        <v>616</v>
      </c>
      <c r="F87" s="93" t="str">
        <f t="shared" si="1"/>
        <v>Philadelphia Gas Works</v>
      </c>
      <c r="G87" s="93" t="s">
        <v>60</v>
      </c>
      <c r="H87" s="93" t="s">
        <v>243</v>
      </c>
      <c r="I87" s="93" t="s">
        <v>508</v>
      </c>
      <c r="J87" s="93" t="s">
        <v>526</v>
      </c>
      <c r="K87" s="93" t="s">
        <v>510</v>
      </c>
      <c r="L87" s="98" t="s">
        <v>180</v>
      </c>
      <c r="M87" s="93"/>
      <c r="N87" s="98"/>
      <c r="O87" s="98"/>
      <c r="P87" s="93"/>
      <c r="Q87" s="93"/>
      <c r="R87" s="93"/>
      <c r="S87" s="93"/>
      <c r="T87" s="93"/>
      <c r="U87" s="94" t="s">
        <v>321</v>
      </c>
      <c r="V87" s="94" t="s">
        <v>165</v>
      </c>
      <c r="W87" s="94">
        <v>19118</v>
      </c>
      <c r="X87" s="98" t="s">
        <v>62</v>
      </c>
      <c r="Y87" s="101">
        <v>496</v>
      </c>
      <c r="Z87" s="101">
        <v>3723</v>
      </c>
      <c r="AA87" s="101">
        <f ca="1">RANDBETWEEN(7800000000,7899999999)</f>
        <v>7804620125</v>
      </c>
      <c r="AB87" s="132"/>
      <c r="AC87" s="93"/>
      <c r="AD87" s="101">
        <v>7834561636</v>
      </c>
      <c r="AE87" s="93"/>
      <c r="AF87" s="93"/>
      <c r="AG87" s="105"/>
    </row>
    <row r="88" spans="1:33" s="41" customFormat="1" x14ac:dyDescent="0.3">
      <c r="A88" s="93" t="s">
        <v>484</v>
      </c>
      <c r="B88" s="93" t="s">
        <v>505</v>
      </c>
      <c r="C88" s="93" t="s">
        <v>521</v>
      </c>
      <c r="D88" s="93" t="s">
        <v>522</v>
      </c>
      <c r="E88" s="98" t="s">
        <v>617</v>
      </c>
      <c r="F88" s="93" t="str">
        <f>H88</f>
        <v>PECO</v>
      </c>
      <c r="G88" s="94" t="s">
        <v>60</v>
      </c>
      <c r="H88" s="108" t="s">
        <v>57</v>
      </c>
      <c r="I88" s="93" t="s">
        <v>508</v>
      </c>
      <c r="J88" s="93"/>
      <c r="K88" s="93" t="s">
        <v>510</v>
      </c>
      <c r="L88" s="98" t="s">
        <v>180</v>
      </c>
      <c r="M88" s="93"/>
      <c r="N88" s="93"/>
      <c r="O88" s="93"/>
      <c r="P88" s="93" t="s">
        <v>448</v>
      </c>
      <c r="Q88" s="93" t="s">
        <v>551</v>
      </c>
      <c r="R88" s="93"/>
      <c r="S88" s="93"/>
      <c r="T88" s="93"/>
      <c r="U88" s="94" t="s">
        <v>184</v>
      </c>
      <c r="V88" s="93" t="s">
        <v>165</v>
      </c>
      <c r="W88" s="98" t="s">
        <v>219</v>
      </c>
      <c r="X88" s="104">
        <v>212</v>
      </c>
      <c r="Y88" s="93">
        <v>581</v>
      </c>
      <c r="Z88" s="93">
        <v>8679</v>
      </c>
      <c r="AA88" s="111" t="str">
        <f ca="1">CONCATENATE("08",RANDBETWEEN(111111111111100000,999999999999900000),"")</f>
        <v>08858403483079811000</v>
      </c>
      <c r="AB88" s="132"/>
      <c r="AC88" s="111" t="str">
        <f ca="1">CONCATENATE("08",RANDBETWEEN(111111111111100000,999999999999900000),"")</f>
        <v>08256703131369817000</v>
      </c>
      <c r="AD88" s="93"/>
      <c r="AE88" s="93"/>
      <c r="AF88" s="93"/>
      <c r="AG88" s="105"/>
    </row>
    <row r="89" spans="1:33" s="41" customFormat="1" x14ac:dyDescent="0.3">
      <c r="A89" s="93" t="str">
        <f>B89</f>
        <v>Energy_Plus</v>
      </c>
      <c r="B89" s="105" t="s">
        <v>506</v>
      </c>
      <c r="C89" s="105" t="s">
        <v>521</v>
      </c>
      <c r="D89" s="93"/>
      <c r="E89" s="98" t="s">
        <v>618</v>
      </c>
      <c r="F89" s="93" t="str">
        <f>H89</f>
        <v>Consolidated Edison</v>
      </c>
      <c r="G89" s="105" t="s">
        <v>33</v>
      </c>
      <c r="H89" s="105" t="s">
        <v>26</v>
      </c>
      <c r="I89" s="93" t="s">
        <v>508</v>
      </c>
      <c r="J89" s="105"/>
      <c r="K89" s="93" t="s">
        <v>510</v>
      </c>
      <c r="L89" s="144" t="s">
        <v>434</v>
      </c>
      <c r="M89" s="105" t="s">
        <v>190</v>
      </c>
      <c r="N89" s="105" t="s">
        <v>668</v>
      </c>
      <c r="O89" s="105" t="s">
        <v>424</v>
      </c>
      <c r="P89" s="93"/>
      <c r="Q89" s="93"/>
      <c r="R89" s="93"/>
      <c r="S89" s="93"/>
      <c r="T89" s="93"/>
      <c r="U89" s="93" t="s">
        <v>372</v>
      </c>
      <c r="V89" s="93" t="s">
        <v>265</v>
      </c>
      <c r="W89" s="98" t="s">
        <v>118</v>
      </c>
      <c r="X89" s="125">
        <v>60002</v>
      </c>
      <c r="Y89" s="93">
        <v>959</v>
      </c>
      <c r="Z89" s="93">
        <v>4134</v>
      </c>
      <c r="AA89" s="93" t="str">
        <f t="shared" ref="AA89:AA90" ca="1" si="3">IF(H89="NYSEG",CONCATENATE("N01",RANDBETWEEN(100000000000,999999999999)), (IF(H89="RG&amp;E",CONCATENATE("R01",RANDBETWEEN(100000000000,999999999999)),(IF(G89="New York", CONCATENATE("08",RANDBETWEEN(111111111111100000,999999999999900000)),CONCATENATE("08",RANDBETWEEN(111111111111110000,999999999999990000)))))))</f>
        <v>08486700971860630000</v>
      </c>
      <c r="AB89" s="132"/>
      <c r="AC89" s="93"/>
      <c r="AD89" s="93"/>
      <c r="AE89" s="93"/>
      <c r="AF89" s="93"/>
      <c r="AG89" s="105"/>
    </row>
    <row r="90" spans="1:33" s="41" customFormat="1" x14ac:dyDescent="0.3">
      <c r="A90" s="93" t="str">
        <f t="shared" ref="A90:A153" si="4">B90</f>
        <v>Energy_Plus</v>
      </c>
      <c r="B90" s="105" t="s">
        <v>506</v>
      </c>
      <c r="C90" s="105" t="s">
        <v>521</v>
      </c>
      <c r="D90" s="93"/>
      <c r="E90" s="98" t="s">
        <v>619</v>
      </c>
      <c r="F90" s="93" t="str">
        <f t="shared" ref="F90:F153" si="5">H90</f>
        <v>National Grid / Niagara Mohawk</v>
      </c>
      <c r="G90" s="105" t="s">
        <v>33</v>
      </c>
      <c r="H90" s="105" t="s">
        <v>27</v>
      </c>
      <c r="I90" s="93" t="s">
        <v>508</v>
      </c>
      <c r="J90" s="105" t="s">
        <v>190</v>
      </c>
      <c r="K90" s="93" t="s">
        <v>510</v>
      </c>
      <c r="L90" s="144" t="s">
        <v>434</v>
      </c>
      <c r="M90" s="105" t="s">
        <v>190</v>
      </c>
      <c r="N90" s="98" t="s">
        <v>670</v>
      </c>
      <c r="O90" s="105" t="s">
        <v>424</v>
      </c>
      <c r="P90" s="93"/>
      <c r="Q90" s="93"/>
      <c r="R90" s="93"/>
      <c r="S90" s="93"/>
      <c r="T90" s="93"/>
      <c r="U90" s="93" t="s">
        <v>796</v>
      </c>
      <c r="V90" s="93" t="s">
        <v>265</v>
      </c>
      <c r="W90" s="98" t="s">
        <v>118</v>
      </c>
      <c r="X90" s="125">
        <v>60002</v>
      </c>
      <c r="Y90" s="93">
        <v>959</v>
      </c>
      <c r="Z90" s="93">
        <v>4134</v>
      </c>
      <c r="AA90" s="93" t="str">
        <f t="shared" ca="1" si="3"/>
        <v>08629551949356272000</v>
      </c>
      <c r="AB90" s="132"/>
      <c r="AC90" s="93"/>
      <c r="AD90" s="93"/>
      <c r="AE90" s="93"/>
      <c r="AF90" s="93"/>
      <c r="AG90" s="105"/>
    </row>
    <row r="91" spans="1:33" s="41" customFormat="1" x14ac:dyDescent="0.3">
      <c r="A91" s="93" t="str">
        <f t="shared" si="4"/>
        <v>Energy_Plus</v>
      </c>
      <c r="B91" s="93" t="str">
        <f>Data!A49</f>
        <v>Energy_Plus</v>
      </c>
      <c r="C91" s="93" t="str">
        <f>Data!B49</f>
        <v>Electric</v>
      </c>
      <c r="D91" s="93"/>
      <c r="E91" s="98" t="s">
        <v>669</v>
      </c>
      <c r="F91" s="93" t="str">
        <f t="shared" si="5"/>
        <v>Central Hudson</v>
      </c>
      <c r="G91" s="93" t="s">
        <v>33</v>
      </c>
      <c r="H91" s="93" t="s">
        <v>25</v>
      </c>
      <c r="I91" s="93" t="s">
        <v>508</v>
      </c>
      <c r="J91" s="105"/>
      <c r="K91" s="93" t="s">
        <v>510</v>
      </c>
      <c r="L91" s="144" t="s">
        <v>434</v>
      </c>
      <c r="M91" s="105" t="s">
        <v>190</v>
      </c>
      <c r="N91" s="98" t="s">
        <v>795</v>
      </c>
      <c r="O91" s="105" t="s">
        <v>424</v>
      </c>
      <c r="P91" s="93"/>
      <c r="Q91" s="93"/>
      <c r="R91" s="93"/>
      <c r="S91" s="93"/>
      <c r="T91" s="93"/>
      <c r="U91" s="93" t="s">
        <v>797</v>
      </c>
      <c r="V91" s="93" t="s">
        <v>265</v>
      </c>
      <c r="W91" s="98" t="s">
        <v>118</v>
      </c>
      <c r="X91" s="125">
        <v>60002</v>
      </c>
      <c r="Y91" s="93">
        <v>959</v>
      </c>
      <c r="Z91" s="93">
        <v>4134</v>
      </c>
      <c r="AA91" s="93" t="str">
        <f t="shared" ref="AA91:AA110" ca="1" si="6">IF(H91="NYSEG",CONCATENATE("N01",RANDBETWEEN(100000000000,999999999999)), (IF(H91="RG&amp;E",CONCATENATE("R01",RANDBETWEEN(100000000000,999999999999)),(IF(OR(G91="New York", G91="Pennsylvania"), CONCATENATE("08",RANDBETWEEN(111111111111100000,999999999999900000)),CONCATENATE("08",RANDBETWEEN(111111111111110000,999999999999990000)))))))</f>
        <v>08977021712829853000</v>
      </c>
      <c r="AB91" s="132"/>
      <c r="AC91" s="93"/>
      <c r="AD91" s="93"/>
      <c r="AE91" s="93"/>
      <c r="AF91" s="93"/>
      <c r="AG91" s="105"/>
    </row>
    <row r="92" spans="1:33" s="41" customFormat="1" x14ac:dyDescent="0.3">
      <c r="A92" s="93" t="str">
        <f t="shared" si="4"/>
        <v>Energy_Plus</v>
      </c>
      <c r="B92" s="93" t="str">
        <f>Data!A50</f>
        <v>Energy_Plus</v>
      </c>
      <c r="C92" s="93" t="str">
        <f>Data!B50</f>
        <v>Electric</v>
      </c>
      <c r="D92" s="93"/>
      <c r="E92" s="98" t="s">
        <v>671</v>
      </c>
      <c r="F92" s="93" t="str">
        <f t="shared" si="5"/>
        <v>NYSEG</v>
      </c>
      <c r="G92" s="93" t="s">
        <v>33</v>
      </c>
      <c r="H92" s="93" t="s">
        <v>28</v>
      </c>
      <c r="I92" s="93" t="s">
        <v>508</v>
      </c>
      <c r="J92" s="105"/>
      <c r="K92" s="93" t="s">
        <v>510</v>
      </c>
      <c r="L92" s="144" t="s">
        <v>434</v>
      </c>
      <c r="M92" s="105" t="s">
        <v>190</v>
      </c>
      <c r="N92" s="105" t="s">
        <v>668</v>
      </c>
      <c r="O92" s="105" t="s">
        <v>424</v>
      </c>
      <c r="P92" s="93"/>
      <c r="Q92" s="93"/>
      <c r="R92" s="93"/>
      <c r="S92" s="93"/>
      <c r="T92" s="93"/>
      <c r="U92" s="93" t="s">
        <v>798</v>
      </c>
      <c r="V92" s="93" t="s">
        <v>265</v>
      </c>
      <c r="W92" s="98" t="s">
        <v>118</v>
      </c>
      <c r="X92" s="125">
        <v>60002</v>
      </c>
      <c r="Y92" s="93">
        <v>959</v>
      </c>
      <c r="Z92" s="93">
        <v>4134</v>
      </c>
      <c r="AA92" s="93" t="str">
        <f t="shared" ca="1" si="6"/>
        <v>N01332728702295</v>
      </c>
      <c r="AB92" s="132"/>
      <c r="AC92" s="93"/>
      <c r="AD92" s="93"/>
      <c r="AE92" s="93"/>
      <c r="AF92" s="93"/>
      <c r="AG92" s="105"/>
    </row>
    <row r="93" spans="1:33" s="41" customFormat="1" x14ac:dyDescent="0.3">
      <c r="A93" s="93" t="str">
        <f t="shared" si="4"/>
        <v>Energy_Plus</v>
      </c>
      <c r="B93" s="93" t="str">
        <f>Data!A51</f>
        <v>Energy_Plus</v>
      </c>
      <c r="C93" s="93" t="str">
        <f>Data!B51</f>
        <v>Electric</v>
      </c>
      <c r="D93" s="93"/>
      <c r="E93" s="98" t="s">
        <v>672</v>
      </c>
      <c r="F93" s="93" t="str">
        <f t="shared" si="5"/>
        <v>RG&amp;E</v>
      </c>
      <c r="G93" s="93" t="s">
        <v>33</v>
      </c>
      <c r="H93" s="93" t="s">
        <v>30</v>
      </c>
      <c r="I93" s="93" t="s">
        <v>508</v>
      </c>
      <c r="J93" s="105"/>
      <c r="K93" s="93" t="s">
        <v>510</v>
      </c>
      <c r="L93" s="144" t="s">
        <v>434</v>
      </c>
      <c r="M93" s="105" t="s">
        <v>190</v>
      </c>
      <c r="N93" s="98" t="s">
        <v>670</v>
      </c>
      <c r="O93" s="105" t="s">
        <v>424</v>
      </c>
      <c r="P93" s="93"/>
      <c r="Q93" s="93"/>
      <c r="R93" s="93"/>
      <c r="S93" s="93"/>
      <c r="T93" s="93"/>
      <c r="U93" s="93" t="s">
        <v>799</v>
      </c>
      <c r="V93" s="93" t="s">
        <v>265</v>
      </c>
      <c r="W93" s="98" t="s">
        <v>118</v>
      </c>
      <c r="X93" s="125">
        <v>60002</v>
      </c>
      <c r="Y93" s="93">
        <v>959</v>
      </c>
      <c r="Z93" s="93">
        <v>4134</v>
      </c>
      <c r="AA93" s="93" t="str">
        <f t="shared" ca="1" si="6"/>
        <v>R01531473244225</v>
      </c>
      <c r="AB93" s="132"/>
      <c r="AC93" s="93"/>
      <c r="AD93" s="93"/>
      <c r="AE93" s="93"/>
      <c r="AF93" s="93"/>
      <c r="AG93" s="105"/>
    </row>
    <row r="94" spans="1:33" s="41" customFormat="1" x14ac:dyDescent="0.3">
      <c r="A94" s="93" t="str">
        <f t="shared" si="4"/>
        <v>Energy_Plus</v>
      </c>
      <c r="B94" s="93" t="str">
        <f>Data!A52</f>
        <v>Energy_Plus</v>
      </c>
      <c r="C94" s="93" t="str">
        <f>Data!B52</f>
        <v>Electric</v>
      </c>
      <c r="D94" s="93"/>
      <c r="E94" s="98" t="s">
        <v>673</v>
      </c>
      <c r="F94" s="93" t="str">
        <f t="shared" si="5"/>
        <v>Orange &amp; Rockland</v>
      </c>
      <c r="G94" s="93" t="s">
        <v>33</v>
      </c>
      <c r="H94" s="93" t="s">
        <v>29</v>
      </c>
      <c r="I94" s="93" t="s">
        <v>508</v>
      </c>
      <c r="J94" s="105"/>
      <c r="K94" s="93" t="s">
        <v>510</v>
      </c>
      <c r="L94" s="144" t="s">
        <v>434</v>
      </c>
      <c r="M94" s="105" t="s">
        <v>190</v>
      </c>
      <c r="N94" s="98" t="s">
        <v>795</v>
      </c>
      <c r="O94" s="105" t="s">
        <v>424</v>
      </c>
      <c r="P94" s="93"/>
      <c r="Q94" s="93"/>
      <c r="R94" s="93"/>
      <c r="S94" s="93"/>
      <c r="T94" s="93"/>
      <c r="U94" s="93" t="s">
        <v>800</v>
      </c>
      <c r="V94" s="93" t="s">
        <v>265</v>
      </c>
      <c r="W94" s="98" t="s">
        <v>118</v>
      </c>
      <c r="X94" s="125">
        <v>60002</v>
      </c>
      <c r="Y94" s="93">
        <v>959</v>
      </c>
      <c r="Z94" s="93">
        <v>4134</v>
      </c>
      <c r="AA94" s="93" t="str">
        <f t="shared" ca="1" si="6"/>
        <v>08706423905282023000</v>
      </c>
      <c r="AB94" s="132"/>
      <c r="AC94" s="93"/>
      <c r="AD94" s="93"/>
      <c r="AE94" s="93"/>
      <c r="AF94" s="93"/>
      <c r="AG94" s="105"/>
    </row>
    <row r="95" spans="1:33" s="127" customFormat="1" x14ac:dyDescent="0.3">
      <c r="A95" s="129" t="str">
        <f t="shared" si="4"/>
        <v>Energy_Plus</v>
      </c>
      <c r="B95" s="129" t="str">
        <f>Data!A53</f>
        <v>Energy_Plus</v>
      </c>
      <c r="C95" s="129" t="str">
        <f>Data!B53</f>
        <v>Electric</v>
      </c>
      <c r="D95" s="129"/>
      <c r="E95" s="98" t="s">
        <v>674</v>
      </c>
      <c r="F95" s="129" t="str">
        <f t="shared" si="5"/>
        <v>Eversource Energy (CL&amp;P)</v>
      </c>
      <c r="G95" s="129" t="s">
        <v>620</v>
      </c>
      <c r="H95" s="129" t="s">
        <v>621</v>
      </c>
      <c r="I95" s="129" t="s">
        <v>508</v>
      </c>
      <c r="J95" s="136"/>
      <c r="K95" s="129" t="s">
        <v>510</v>
      </c>
      <c r="L95" s="128"/>
      <c r="M95" s="129"/>
      <c r="N95" s="128"/>
      <c r="O95" s="128"/>
      <c r="P95" s="129"/>
      <c r="Q95" s="129"/>
      <c r="R95" s="129"/>
      <c r="S95" s="129"/>
      <c r="T95" s="129"/>
      <c r="U95" s="93" t="s">
        <v>802</v>
      </c>
      <c r="V95" s="93" t="s">
        <v>265</v>
      </c>
      <c r="W95" s="98" t="s">
        <v>803</v>
      </c>
      <c r="X95" s="125">
        <v>60002</v>
      </c>
      <c r="Y95" s="93">
        <v>959</v>
      </c>
      <c r="Z95" s="93">
        <v>4134</v>
      </c>
      <c r="AA95" s="126" t="str">
        <f t="shared" ca="1" si="6"/>
        <v>08475698547377217000</v>
      </c>
      <c r="AG95" s="123"/>
    </row>
    <row r="96" spans="1:33" s="127" customFormat="1" x14ac:dyDescent="0.3">
      <c r="A96" s="129" t="str">
        <f t="shared" si="4"/>
        <v>Energy_Plus</v>
      </c>
      <c r="B96" s="129" t="str">
        <f>Data!A54</f>
        <v>Energy_Plus</v>
      </c>
      <c r="C96" s="129" t="str">
        <f>Data!B54</f>
        <v>Electric</v>
      </c>
      <c r="D96" s="129"/>
      <c r="E96" s="98" t="s">
        <v>675</v>
      </c>
      <c r="F96" s="129" t="str">
        <f t="shared" si="5"/>
        <v>The United Illuminating Company (UI)</v>
      </c>
      <c r="G96" s="129" t="s">
        <v>620</v>
      </c>
      <c r="H96" s="129" t="s">
        <v>622</v>
      </c>
      <c r="I96" s="129" t="s">
        <v>508</v>
      </c>
      <c r="J96" s="136"/>
      <c r="K96" s="129" t="s">
        <v>510</v>
      </c>
      <c r="L96" s="128"/>
      <c r="M96" s="129"/>
      <c r="N96" s="128"/>
      <c r="O96" s="128"/>
      <c r="P96" s="129"/>
      <c r="Q96" s="129"/>
      <c r="R96" s="129"/>
      <c r="S96" s="129"/>
      <c r="T96" s="129"/>
      <c r="U96" s="93" t="s">
        <v>804</v>
      </c>
      <c r="V96" s="93" t="s">
        <v>265</v>
      </c>
      <c r="W96" s="98" t="s">
        <v>805</v>
      </c>
      <c r="X96" s="125">
        <v>60002</v>
      </c>
      <c r="Y96" s="93">
        <v>959</v>
      </c>
      <c r="Z96" s="93">
        <v>4134</v>
      </c>
      <c r="AA96" s="126" t="str">
        <f t="shared" ca="1" si="6"/>
        <v>08267632722643813000</v>
      </c>
      <c r="AG96" s="123"/>
    </row>
    <row r="97" spans="1:33" s="41" customFormat="1" x14ac:dyDescent="0.3">
      <c r="A97" s="93" t="str">
        <f t="shared" si="4"/>
        <v>Energy_Plus</v>
      </c>
      <c r="B97" s="93" t="str">
        <f>Data!A55</f>
        <v>Energy_Plus</v>
      </c>
      <c r="C97" s="93" t="str">
        <f>Data!B55</f>
        <v>Electric</v>
      </c>
      <c r="D97" s="93"/>
      <c r="E97" s="98" t="s">
        <v>676</v>
      </c>
      <c r="F97" s="93" t="str">
        <f t="shared" si="5"/>
        <v>Duquesne Light Company</v>
      </c>
      <c r="G97" s="93" t="s">
        <v>60</v>
      </c>
      <c r="H97" s="93" t="s">
        <v>55</v>
      </c>
      <c r="I97" s="93" t="s">
        <v>508</v>
      </c>
      <c r="J97" s="105"/>
      <c r="K97" s="93" t="s">
        <v>510</v>
      </c>
      <c r="L97" s="98" t="s">
        <v>635</v>
      </c>
      <c r="M97" s="93" t="s">
        <v>1043</v>
      </c>
      <c r="N97" s="98" t="s">
        <v>182</v>
      </c>
      <c r="O97" s="98" t="s">
        <v>646</v>
      </c>
      <c r="P97" s="93"/>
      <c r="Q97" s="93"/>
      <c r="R97" s="93"/>
      <c r="S97" s="93"/>
      <c r="T97" s="93"/>
      <c r="U97" s="93" t="s">
        <v>806</v>
      </c>
      <c r="V97" s="93" t="s">
        <v>265</v>
      </c>
      <c r="W97" s="98" t="s">
        <v>807</v>
      </c>
      <c r="X97" s="125">
        <v>60002</v>
      </c>
      <c r="Y97" s="93">
        <v>959</v>
      </c>
      <c r="Z97" s="93">
        <v>4134</v>
      </c>
      <c r="AA97" s="93" t="str">
        <f ca="1">IF(H97="NYSEG",CONCATENATE("N01",RANDBETWEEN(100000000000,999999999999)), (IF(H97="RG&amp;E",CONCATENATE("R01",RANDBETWEEN(100000000000,999999999999)),(IF(OR(G97="New York", G97="Pennsylvania"), CONCATENATE("08",RANDBETWEEN(111111111111100000,999999999999900000)),CONCATENATE("08",RANDBETWEEN(111111111111110000,999999999999990000)))))))</f>
        <v>08404366616178829000</v>
      </c>
      <c r="AG97" s="117"/>
    </row>
    <row r="98" spans="1:33" s="41" customFormat="1" x14ac:dyDescent="0.3">
      <c r="A98" s="93" t="str">
        <f t="shared" si="4"/>
        <v>Energy_Plus</v>
      </c>
      <c r="B98" s="93" t="str">
        <f>Data!A56</f>
        <v>Energy_Plus</v>
      </c>
      <c r="C98" s="93" t="str">
        <f>Data!B56</f>
        <v>Electric</v>
      </c>
      <c r="D98" s="93"/>
      <c r="E98" s="98" t="s">
        <v>677</v>
      </c>
      <c r="F98" s="93" t="str">
        <f t="shared" si="5"/>
        <v>Met-Ed</v>
      </c>
      <c r="G98" s="93" t="s">
        <v>60</v>
      </c>
      <c r="H98" s="93" t="s">
        <v>56</v>
      </c>
      <c r="I98" s="93" t="s">
        <v>508</v>
      </c>
      <c r="J98" s="105"/>
      <c r="K98" s="93" t="s">
        <v>510</v>
      </c>
      <c r="L98" s="98" t="s">
        <v>638</v>
      </c>
      <c r="M98" s="98" t="s">
        <v>1044</v>
      </c>
      <c r="N98" s="98" t="s">
        <v>182</v>
      </c>
      <c r="O98" s="98" t="s">
        <v>646</v>
      </c>
      <c r="P98" s="93"/>
      <c r="Q98" s="93"/>
      <c r="R98" s="93"/>
      <c r="S98" s="93"/>
      <c r="T98" s="93"/>
      <c r="U98" s="93" t="s">
        <v>808</v>
      </c>
      <c r="V98" s="93" t="s">
        <v>265</v>
      </c>
      <c r="W98" s="98" t="s">
        <v>809</v>
      </c>
      <c r="X98" s="125">
        <v>60002</v>
      </c>
      <c r="Y98" s="93">
        <v>959</v>
      </c>
      <c r="Z98" s="93">
        <v>4134</v>
      </c>
      <c r="AA98" s="93" t="str">
        <f t="shared" ca="1" si="6"/>
        <v>08909111613433866000</v>
      </c>
      <c r="AG98" s="117"/>
    </row>
    <row r="99" spans="1:33" s="41" customFormat="1" x14ac:dyDescent="0.3">
      <c r="A99" s="93" t="str">
        <f t="shared" si="4"/>
        <v>Energy_Plus</v>
      </c>
      <c r="B99" s="93" t="str">
        <f>Data!A57</f>
        <v>Energy_Plus</v>
      </c>
      <c r="C99" s="93" t="str">
        <f>Data!B57</f>
        <v>Electric</v>
      </c>
      <c r="D99" s="93"/>
      <c r="E99" s="98" t="s">
        <v>678</v>
      </c>
      <c r="F99" s="93" t="str">
        <f t="shared" si="5"/>
        <v>PECO</v>
      </c>
      <c r="G99" s="93" t="s">
        <v>60</v>
      </c>
      <c r="H99" s="93" t="s">
        <v>57</v>
      </c>
      <c r="I99" s="93" t="s">
        <v>508</v>
      </c>
      <c r="J99" s="105"/>
      <c r="K99" s="93" t="s">
        <v>510</v>
      </c>
      <c r="L99" s="98" t="s">
        <v>434</v>
      </c>
      <c r="M99" s="93" t="s">
        <v>183</v>
      </c>
      <c r="N99" s="98" t="s">
        <v>423</v>
      </c>
      <c r="O99" s="98" t="s">
        <v>424</v>
      </c>
      <c r="P99" s="93"/>
      <c r="Q99" s="93"/>
      <c r="R99" s="93"/>
      <c r="S99" s="93"/>
      <c r="T99" s="93"/>
      <c r="U99" s="93" t="s">
        <v>810</v>
      </c>
      <c r="V99" s="93" t="s">
        <v>265</v>
      </c>
      <c r="W99" s="98" t="s">
        <v>811</v>
      </c>
      <c r="X99" s="125">
        <v>60002</v>
      </c>
      <c r="Y99" s="93">
        <v>959</v>
      </c>
      <c r="Z99" s="93">
        <v>4134</v>
      </c>
      <c r="AA99" s="93" t="str">
        <f t="shared" ca="1" si="6"/>
        <v>08783137563857334000</v>
      </c>
      <c r="AG99" s="117"/>
    </row>
    <row r="100" spans="1:33" s="41" customFormat="1" x14ac:dyDescent="0.3">
      <c r="A100" s="93" t="str">
        <f t="shared" si="4"/>
        <v>Energy_Plus</v>
      </c>
      <c r="B100" s="93" t="str">
        <f>Data!A58</f>
        <v>Energy_Plus</v>
      </c>
      <c r="C100" s="93" t="str">
        <f>Data!B58</f>
        <v>Electric</v>
      </c>
      <c r="D100" s="93"/>
      <c r="E100" s="98" t="s">
        <v>679</v>
      </c>
      <c r="F100" s="93" t="str">
        <f t="shared" si="5"/>
        <v>Penelec</v>
      </c>
      <c r="G100" s="93" t="s">
        <v>60</v>
      </c>
      <c r="H100" s="93" t="s">
        <v>58</v>
      </c>
      <c r="I100" s="93" t="s">
        <v>508</v>
      </c>
      <c r="J100" s="105"/>
      <c r="K100" s="93" t="s">
        <v>510</v>
      </c>
      <c r="L100" s="98" t="s">
        <v>528</v>
      </c>
      <c r="M100" s="93" t="s">
        <v>1045</v>
      </c>
      <c r="N100" s="98" t="s">
        <v>659</v>
      </c>
      <c r="O100" s="98" t="s">
        <v>181</v>
      </c>
      <c r="P100" s="93"/>
      <c r="Q100" s="93"/>
      <c r="R100" s="93"/>
      <c r="S100" s="93"/>
      <c r="T100" s="93"/>
      <c r="U100" s="93" t="s">
        <v>812</v>
      </c>
      <c r="V100" s="93" t="s">
        <v>265</v>
      </c>
      <c r="W100" s="98" t="s">
        <v>813</v>
      </c>
      <c r="X100" s="125">
        <v>60002</v>
      </c>
      <c r="Y100" s="93">
        <v>959</v>
      </c>
      <c r="Z100" s="93">
        <v>4134</v>
      </c>
      <c r="AA100" s="93" t="str">
        <f t="shared" ca="1" si="6"/>
        <v>08313981288109054000</v>
      </c>
      <c r="AG100" s="117"/>
    </row>
    <row r="101" spans="1:33" s="41" customFormat="1" x14ac:dyDescent="0.3">
      <c r="A101" s="93" t="str">
        <f t="shared" si="4"/>
        <v>Energy_Plus</v>
      </c>
      <c r="B101" s="93" t="str">
        <f>Data!A59</f>
        <v>Energy_Plus</v>
      </c>
      <c r="C101" s="93" t="str">
        <f>Data!B59</f>
        <v>Electric</v>
      </c>
      <c r="D101" s="93"/>
      <c r="E101" s="98" t="s">
        <v>680</v>
      </c>
      <c r="F101" s="93" t="str">
        <f t="shared" si="5"/>
        <v>PPL Electric Utilities</v>
      </c>
      <c r="G101" s="93" t="s">
        <v>60</v>
      </c>
      <c r="H101" s="93" t="s">
        <v>59</v>
      </c>
      <c r="I101" s="93" t="s">
        <v>508</v>
      </c>
      <c r="J101" s="105"/>
      <c r="K101" s="93" t="s">
        <v>510</v>
      </c>
      <c r="L101" s="98" t="s">
        <v>635</v>
      </c>
      <c r="M101" s="93" t="s">
        <v>801</v>
      </c>
      <c r="N101" s="98" t="s">
        <v>182</v>
      </c>
      <c r="O101" s="98" t="s">
        <v>646</v>
      </c>
      <c r="P101" s="93"/>
      <c r="Q101" s="93"/>
      <c r="R101" s="93"/>
      <c r="S101" s="93"/>
      <c r="T101" s="93"/>
      <c r="U101" s="93" t="s">
        <v>814</v>
      </c>
      <c r="V101" s="93" t="s">
        <v>265</v>
      </c>
      <c r="W101" s="98" t="s">
        <v>815</v>
      </c>
      <c r="X101" s="125">
        <v>60002</v>
      </c>
      <c r="Y101" s="93">
        <v>959</v>
      </c>
      <c r="Z101" s="93">
        <v>4134</v>
      </c>
      <c r="AA101" s="93" t="str">
        <f t="shared" ca="1" si="6"/>
        <v>08578227611218071000</v>
      </c>
      <c r="AG101" s="117"/>
    </row>
    <row r="102" spans="1:33" s="41" customFormat="1" x14ac:dyDescent="0.3">
      <c r="A102" s="93" t="str">
        <f t="shared" si="4"/>
        <v>Energy_Plus</v>
      </c>
      <c r="B102" s="93" t="str">
        <f>Data!A60</f>
        <v>Energy_Plus</v>
      </c>
      <c r="C102" s="93" t="str">
        <f>Data!B60</f>
        <v>Electric</v>
      </c>
      <c r="D102" s="93"/>
      <c r="E102" s="98" t="s">
        <v>681</v>
      </c>
      <c r="F102" s="93" t="str">
        <f t="shared" si="5"/>
        <v>West Penn Power</v>
      </c>
      <c r="G102" s="93" t="s">
        <v>60</v>
      </c>
      <c r="H102" s="93" t="s">
        <v>89</v>
      </c>
      <c r="I102" s="93" t="s">
        <v>508</v>
      </c>
      <c r="J102" s="105"/>
      <c r="K102" s="93" t="s">
        <v>510</v>
      </c>
      <c r="L102" s="98" t="s">
        <v>544</v>
      </c>
      <c r="M102" s="93" t="s">
        <v>545</v>
      </c>
      <c r="N102" s="98" t="s">
        <v>530</v>
      </c>
      <c r="O102" s="98" t="s">
        <v>546</v>
      </c>
      <c r="P102" s="93"/>
      <c r="Q102" s="93"/>
      <c r="R102" s="93"/>
      <c r="S102" s="93"/>
      <c r="T102" s="93"/>
      <c r="U102" s="93" t="s">
        <v>816</v>
      </c>
      <c r="V102" s="93" t="s">
        <v>265</v>
      </c>
      <c r="W102" s="98" t="s">
        <v>817</v>
      </c>
      <c r="X102" s="125">
        <v>60002</v>
      </c>
      <c r="Y102" s="93">
        <v>959</v>
      </c>
      <c r="Z102" s="93">
        <v>4134</v>
      </c>
      <c r="AA102" s="93" t="str">
        <f t="shared" ca="1" si="6"/>
        <v>08342047174437919000</v>
      </c>
      <c r="AG102" s="117"/>
    </row>
    <row r="103" spans="1:33" s="41" customFormat="1" x14ac:dyDescent="0.3">
      <c r="A103" s="93" t="str">
        <f t="shared" si="4"/>
        <v>Energy_Plus</v>
      </c>
      <c r="B103" s="93" t="str">
        <f>Data!A61</f>
        <v>Energy_Plus</v>
      </c>
      <c r="C103" s="93" t="s">
        <v>522</v>
      </c>
      <c r="D103" s="93"/>
      <c r="E103" s="98" t="s">
        <v>682</v>
      </c>
      <c r="F103" s="93" t="str">
        <f t="shared" si="5"/>
        <v>BGE</v>
      </c>
      <c r="G103" s="93" t="s">
        <v>53</v>
      </c>
      <c r="H103" s="93" t="s">
        <v>50</v>
      </c>
      <c r="I103" s="93" t="s">
        <v>508</v>
      </c>
      <c r="J103" s="93" t="s">
        <v>527</v>
      </c>
      <c r="K103" s="93" t="s">
        <v>510</v>
      </c>
      <c r="L103" s="98" t="s">
        <v>532</v>
      </c>
      <c r="M103" s="93" t="s">
        <v>1046</v>
      </c>
      <c r="N103" s="98" t="s">
        <v>182</v>
      </c>
      <c r="O103" s="153" t="s">
        <v>502</v>
      </c>
      <c r="P103" s="93"/>
      <c r="Q103" s="93"/>
      <c r="R103" s="93"/>
      <c r="S103" s="93"/>
      <c r="T103" s="93"/>
      <c r="U103" s="93" t="s">
        <v>818</v>
      </c>
      <c r="V103" s="93" t="s">
        <v>265</v>
      </c>
      <c r="W103" s="98" t="s">
        <v>819</v>
      </c>
      <c r="X103" s="125">
        <v>60002</v>
      </c>
      <c r="Y103" s="93">
        <v>959</v>
      </c>
      <c r="Z103" s="93">
        <v>4134</v>
      </c>
      <c r="AA103" s="93" t="str">
        <f t="shared" ca="1" si="6"/>
        <v>08552601317276675000</v>
      </c>
      <c r="AG103" s="117"/>
    </row>
    <row r="104" spans="1:33" s="41" customFormat="1" x14ac:dyDescent="0.3">
      <c r="A104" s="93" t="str">
        <f t="shared" si="4"/>
        <v>Energy_Plus</v>
      </c>
      <c r="B104" s="93" t="str">
        <f>Data!A62</f>
        <v>Energy_Plus</v>
      </c>
      <c r="C104" s="93" t="s">
        <v>522</v>
      </c>
      <c r="D104" s="93"/>
      <c r="E104" s="98" t="s">
        <v>683</v>
      </c>
      <c r="F104" s="93" t="str">
        <f t="shared" si="5"/>
        <v>Washington Gas</v>
      </c>
      <c r="G104" s="93" t="s">
        <v>53</v>
      </c>
      <c r="H104" s="93" t="s">
        <v>202</v>
      </c>
      <c r="I104" s="93" t="s">
        <v>508</v>
      </c>
      <c r="J104" s="93" t="s">
        <v>526</v>
      </c>
      <c r="K104" s="93" t="s">
        <v>510</v>
      </c>
      <c r="L104" s="25" t="s">
        <v>534</v>
      </c>
      <c r="M104" s="68" t="s">
        <v>1047</v>
      </c>
      <c r="N104" s="65" t="s">
        <v>538</v>
      </c>
      <c r="O104" s="98" t="s">
        <v>425</v>
      </c>
      <c r="P104" s="93"/>
      <c r="Q104" s="93"/>
      <c r="R104" s="93"/>
      <c r="S104" s="93"/>
      <c r="T104" s="93"/>
      <c r="U104" s="93" t="s">
        <v>820</v>
      </c>
      <c r="V104" s="93" t="s">
        <v>265</v>
      </c>
      <c r="W104" s="98" t="s">
        <v>821</v>
      </c>
      <c r="X104" s="125">
        <v>60002</v>
      </c>
      <c r="Y104" s="93">
        <v>959</v>
      </c>
      <c r="Z104" s="93">
        <v>4134</v>
      </c>
      <c r="AA104" s="93" t="str">
        <f t="shared" ca="1" si="6"/>
        <v>08523814428199685000</v>
      </c>
      <c r="AG104" s="117"/>
    </row>
    <row r="105" spans="1:33" s="41" customFormat="1" x14ac:dyDescent="0.3">
      <c r="A105" s="93" t="str">
        <f t="shared" si="4"/>
        <v>Energy_Plus</v>
      </c>
      <c r="B105" s="93" t="str">
        <f>Data!A63</f>
        <v>Energy_Plus</v>
      </c>
      <c r="C105" s="93" t="s">
        <v>522</v>
      </c>
      <c r="D105" s="93"/>
      <c r="E105" s="98" t="s">
        <v>684</v>
      </c>
      <c r="F105" s="93" t="str">
        <f t="shared" si="5"/>
        <v>New Jersey Natural Gas</v>
      </c>
      <c r="G105" s="93" t="s">
        <v>8</v>
      </c>
      <c r="H105" s="93" t="s">
        <v>24</v>
      </c>
      <c r="I105" s="93" t="s">
        <v>508</v>
      </c>
      <c r="J105" s="93" t="s">
        <v>527</v>
      </c>
      <c r="K105" s="93" t="s">
        <v>510</v>
      </c>
      <c r="L105" s="98" t="s">
        <v>640</v>
      </c>
      <c r="M105" s="93" t="s">
        <v>1048</v>
      </c>
      <c r="N105" s="98" t="s">
        <v>182</v>
      </c>
      <c r="O105" s="98" t="s">
        <v>502</v>
      </c>
      <c r="P105" s="93"/>
      <c r="Q105" s="93"/>
      <c r="R105" s="93"/>
      <c r="S105" s="93"/>
      <c r="T105" s="93"/>
      <c r="U105" s="93" t="s">
        <v>822</v>
      </c>
      <c r="V105" s="93" t="s">
        <v>265</v>
      </c>
      <c r="W105" s="98" t="s">
        <v>823</v>
      </c>
      <c r="X105" s="125">
        <v>60002</v>
      </c>
      <c r="Y105" s="93">
        <v>959</v>
      </c>
      <c r="Z105" s="93">
        <v>4134</v>
      </c>
      <c r="AA105" s="93" t="str">
        <f t="shared" ca="1" si="6"/>
        <v>08736610937634832000</v>
      </c>
      <c r="AG105" s="117"/>
    </row>
    <row r="106" spans="1:33" s="41" customFormat="1" x14ac:dyDescent="0.3">
      <c r="A106" s="93" t="str">
        <f t="shared" si="4"/>
        <v>Energy_Plus</v>
      </c>
      <c r="B106" s="93" t="str">
        <f>Data!A64</f>
        <v>Energy_Plus</v>
      </c>
      <c r="C106" s="93" t="s">
        <v>522</v>
      </c>
      <c r="D106" s="93"/>
      <c r="E106" s="98" t="s">
        <v>685</v>
      </c>
      <c r="F106" s="93" t="str">
        <f t="shared" si="5"/>
        <v>PSE&amp;G Gas</v>
      </c>
      <c r="G106" s="93" t="s">
        <v>8</v>
      </c>
      <c r="H106" s="93" t="s">
        <v>422</v>
      </c>
      <c r="I106" s="93" t="s">
        <v>508</v>
      </c>
      <c r="J106" s="93" t="s">
        <v>526</v>
      </c>
      <c r="K106" s="93" t="s">
        <v>510</v>
      </c>
      <c r="L106" s="98" t="s">
        <v>635</v>
      </c>
      <c r="M106" s="93" t="s">
        <v>1049</v>
      </c>
      <c r="N106" s="98" t="s">
        <v>530</v>
      </c>
      <c r="O106" s="98" t="s">
        <v>1050</v>
      </c>
      <c r="P106" s="93"/>
      <c r="Q106" s="93"/>
      <c r="R106" s="93"/>
      <c r="S106" s="93"/>
      <c r="T106" s="93"/>
      <c r="U106" s="93" t="s">
        <v>824</v>
      </c>
      <c r="V106" s="93" t="s">
        <v>265</v>
      </c>
      <c r="W106" s="98" t="s">
        <v>825</v>
      </c>
      <c r="X106" s="125">
        <v>60002</v>
      </c>
      <c r="Y106" s="93">
        <v>959</v>
      </c>
      <c r="Z106" s="93">
        <v>4134</v>
      </c>
      <c r="AA106" s="93" t="str">
        <f t="shared" ca="1" si="6"/>
        <v>08752812915407436000</v>
      </c>
      <c r="AG106" s="117"/>
    </row>
    <row r="107" spans="1:33" s="41" customFormat="1" x14ac:dyDescent="0.3">
      <c r="A107" s="93" t="str">
        <f t="shared" si="4"/>
        <v>Energy_Plus</v>
      </c>
      <c r="B107" s="93" t="str">
        <f>Data!A65</f>
        <v>Energy_Plus</v>
      </c>
      <c r="C107" s="93" t="s">
        <v>522</v>
      </c>
      <c r="D107" s="93"/>
      <c r="E107" s="98" t="s">
        <v>686</v>
      </c>
      <c r="F107" s="93" t="str">
        <f t="shared" si="5"/>
        <v>Consolidated Edison</v>
      </c>
      <c r="G107" s="93" t="s">
        <v>33</v>
      </c>
      <c r="H107" s="93" t="s">
        <v>26</v>
      </c>
      <c r="I107" s="93" t="s">
        <v>508</v>
      </c>
      <c r="J107" s="93" t="s">
        <v>527</v>
      </c>
      <c r="K107" s="93" t="s">
        <v>510</v>
      </c>
      <c r="L107" s="98" t="s">
        <v>640</v>
      </c>
      <c r="M107" s="93" t="s">
        <v>1051</v>
      </c>
      <c r="N107" s="98" t="s">
        <v>182</v>
      </c>
      <c r="O107" s="98" t="s">
        <v>502</v>
      </c>
      <c r="P107" s="93"/>
      <c r="Q107" s="93"/>
      <c r="R107" s="93"/>
      <c r="S107" s="93"/>
      <c r="T107" s="93"/>
      <c r="U107" s="93" t="s">
        <v>826</v>
      </c>
      <c r="V107" s="93" t="s">
        <v>265</v>
      </c>
      <c r="W107" s="98" t="s">
        <v>827</v>
      </c>
      <c r="X107" s="125">
        <v>60002</v>
      </c>
      <c r="Y107" s="93">
        <v>959</v>
      </c>
      <c r="Z107" s="93">
        <v>4134</v>
      </c>
      <c r="AA107" s="93" t="str">
        <f t="shared" ca="1" si="6"/>
        <v>08529798021962619000</v>
      </c>
      <c r="AG107" s="117"/>
    </row>
    <row r="108" spans="1:33" s="41" customFormat="1" x14ac:dyDescent="0.3">
      <c r="A108" s="93" t="str">
        <f t="shared" si="4"/>
        <v>Energy_Plus</v>
      </c>
      <c r="B108" s="93" t="str">
        <f>Data!A66</f>
        <v>Energy_Plus</v>
      </c>
      <c r="C108" s="93" t="s">
        <v>522</v>
      </c>
      <c r="D108" s="93"/>
      <c r="E108" s="98" t="s">
        <v>687</v>
      </c>
      <c r="F108" s="93" t="str">
        <f t="shared" si="5"/>
        <v>National Grid (Niagara Mohawk)</v>
      </c>
      <c r="G108" s="93" t="s">
        <v>33</v>
      </c>
      <c r="H108" s="93" t="s">
        <v>38</v>
      </c>
      <c r="I108" s="93" t="s">
        <v>508</v>
      </c>
      <c r="J108" s="93" t="s">
        <v>526</v>
      </c>
      <c r="K108" s="93" t="s">
        <v>510</v>
      </c>
      <c r="L108" s="98" t="s">
        <v>640</v>
      </c>
      <c r="M108" s="153" t="s">
        <v>1052</v>
      </c>
      <c r="N108" s="98" t="s">
        <v>182</v>
      </c>
      <c r="O108" s="98" t="s">
        <v>502</v>
      </c>
      <c r="P108" s="93"/>
      <c r="Q108" s="93"/>
      <c r="R108" s="93"/>
      <c r="S108" s="93"/>
      <c r="T108" s="93"/>
      <c r="U108" s="93" t="s">
        <v>828</v>
      </c>
      <c r="V108" s="93" t="s">
        <v>265</v>
      </c>
      <c r="W108" s="98" t="s">
        <v>829</v>
      </c>
      <c r="X108" s="125">
        <v>60002</v>
      </c>
      <c r="Y108" s="93">
        <v>959</v>
      </c>
      <c r="Z108" s="93">
        <v>4134</v>
      </c>
      <c r="AA108" s="93" t="str">
        <f t="shared" ca="1" si="6"/>
        <v>08662195442227567000</v>
      </c>
      <c r="AG108" s="117"/>
    </row>
    <row r="109" spans="1:33" s="41" customFormat="1" x14ac:dyDescent="0.3">
      <c r="A109" s="93" t="str">
        <f t="shared" si="4"/>
        <v>Energy_Plus</v>
      </c>
      <c r="B109" s="93" t="str">
        <f>Data!A67</f>
        <v>Energy_Plus</v>
      </c>
      <c r="C109" s="93" t="s">
        <v>522</v>
      </c>
      <c r="D109" s="93"/>
      <c r="E109" s="98" t="s">
        <v>688</v>
      </c>
      <c r="F109" s="93" t="str">
        <f t="shared" si="5"/>
        <v>Orange &amp; Rockland</v>
      </c>
      <c r="G109" s="93" t="s">
        <v>33</v>
      </c>
      <c r="H109" s="93" t="s">
        <v>29</v>
      </c>
      <c r="I109" s="93" t="s">
        <v>508</v>
      </c>
      <c r="J109" s="93" t="s">
        <v>527</v>
      </c>
      <c r="K109" s="93" t="s">
        <v>510</v>
      </c>
      <c r="L109" s="98" t="s">
        <v>640</v>
      </c>
      <c r="M109" s="93" t="s">
        <v>1053</v>
      </c>
      <c r="N109" s="98" t="s">
        <v>182</v>
      </c>
      <c r="O109" s="98" t="s">
        <v>502</v>
      </c>
      <c r="P109" s="93"/>
      <c r="Q109" s="93"/>
      <c r="R109" s="93"/>
      <c r="S109" s="93"/>
      <c r="T109" s="93"/>
      <c r="U109" s="93" t="s">
        <v>830</v>
      </c>
      <c r="V109" s="93" t="s">
        <v>265</v>
      </c>
      <c r="W109" s="98" t="s">
        <v>831</v>
      </c>
      <c r="X109" s="125">
        <v>60002</v>
      </c>
      <c r="Y109" s="93">
        <v>959</v>
      </c>
      <c r="Z109" s="93">
        <v>4134</v>
      </c>
      <c r="AA109" s="93" t="str">
        <f t="shared" ca="1" si="6"/>
        <v>08510206044821048000</v>
      </c>
      <c r="AG109" s="117"/>
    </row>
    <row r="110" spans="1:33" s="41" customFormat="1" x14ac:dyDescent="0.3">
      <c r="A110" s="93" t="str">
        <f t="shared" si="4"/>
        <v>Energy_Plus</v>
      </c>
      <c r="B110" s="93" t="str">
        <f>Data!A68</f>
        <v>Energy_Plus</v>
      </c>
      <c r="C110" s="93" t="s">
        <v>522</v>
      </c>
      <c r="D110" s="93"/>
      <c r="E110" s="98" t="s">
        <v>689</v>
      </c>
      <c r="F110" s="93" t="str">
        <f t="shared" si="5"/>
        <v>NYSEG</v>
      </c>
      <c r="G110" s="93" t="s">
        <v>33</v>
      </c>
      <c r="H110" s="93" t="s">
        <v>28</v>
      </c>
      <c r="I110" s="93" t="s">
        <v>508</v>
      </c>
      <c r="J110" s="93" t="s">
        <v>526</v>
      </c>
      <c r="K110" s="93" t="s">
        <v>510</v>
      </c>
      <c r="L110" s="98" t="s">
        <v>640</v>
      </c>
      <c r="M110" s="93" t="s">
        <v>1054</v>
      </c>
      <c r="N110" s="98" t="s">
        <v>182</v>
      </c>
      <c r="O110" s="98" t="s">
        <v>502</v>
      </c>
      <c r="P110" s="93"/>
      <c r="Q110" s="93"/>
      <c r="R110" s="93"/>
      <c r="S110" s="93"/>
      <c r="T110" s="93"/>
      <c r="U110" s="93" t="s">
        <v>832</v>
      </c>
      <c r="V110" s="93" t="s">
        <v>265</v>
      </c>
      <c r="W110" s="98" t="s">
        <v>833</v>
      </c>
      <c r="X110" s="125">
        <v>60002</v>
      </c>
      <c r="Y110" s="93">
        <v>959</v>
      </c>
      <c r="Z110" s="93">
        <v>4134</v>
      </c>
      <c r="AA110" s="93" t="str">
        <f t="shared" ca="1" si="6"/>
        <v>N01864706995765</v>
      </c>
      <c r="AG110" s="117"/>
    </row>
    <row r="111" spans="1:33" s="41" customFormat="1" x14ac:dyDescent="0.3">
      <c r="A111" s="93" t="str">
        <f t="shared" si="4"/>
        <v>GreenMT</v>
      </c>
      <c r="B111" s="93" t="str">
        <f>Data!A69</f>
        <v>GreenMT</v>
      </c>
      <c r="C111" s="93" t="str">
        <f>Data!B69</f>
        <v>Electric</v>
      </c>
      <c r="D111" s="93"/>
      <c r="E111" s="98" t="s">
        <v>690</v>
      </c>
      <c r="F111" s="93" t="str">
        <f t="shared" si="5"/>
        <v>BGE</v>
      </c>
      <c r="G111" s="93" t="s">
        <v>53</v>
      </c>
      <c r="H111" s="93" t="s">
        <v>50</v>
      </c>
      <c r="I111" s="93" t="s">
        <v>508</v>
      </c>
      <c r="J111" s="105"/>
      <c r="K111" s="93" t="s">
        <v>510</v>
      </c>
      <c r="L111" s="98" t="s">
        <v>429</v>
      </c>
      <c r="M111" s="93"/>
      <c r="N111" s="98"/>
      <c r="O111" s="98"/>
      <c r="P111" s="93"/>
      <c r="Q111" s="93"/>
      <c r="R111" s="93"/>
      <c r="S111" s="93"/>
      <c r="T111" s="93"/>
      <c r="U111" s="93" t="s">
        <v>834</v>
      </c>
      <c r="V111" s="93" t="s">
        <v>265</v>
      </c>
      <c r="W111" s="98" t="s">
        <v>835</v>
      </c>
      <c r="X111" s="125">
        <v>60002</v>
      </c>
      <c r="Y111" s="93">
        <v>959</v>
      </c>
      <c r="Z111" s="93">
        <v>4134</v>
      </c>
      <c r="AA111" s="93"/>
      <c r="AG111" s="117"/>
    </row>
    <row r="112" spans="1:33" s="41" customFormat="1" x14ac:dyDescent="0.3">
      <c r="A112" s="93" t="str">
        <f t="shared" si="4"/>
        <v>GreenMT</v>
      </c>
      <c r="B112" s="93" t="s">
        <v>481</v>
      </c>
      <c r="C112" s="93" t="str">
        <f>Data!B70</f>
        <v>Electric</v>
      </c>
      <c r="D112" s="93"/>
      <c r="E112" s="98" t="s">
        <v>691</v>
      </c>
      <c r="F112" s="93" t="str">
        <f>H112</f>
        <v>Delmarva Power</v>
      </c>
      <c r="G112" s="93" t="s">
        <v>53</v>
      </c>
      <c r="H112" s="93" t="s">
        <v>51</v>
      </c>
      <c r="I112" s="93" t="s">
        <v>508</v>
      </c>
      <c r="J112" s="105"/>
      <c r="K112" s="93" t="s">
        <v>510</v>
      </c>
      <c r="L112" s="98" t="s">
        <v>427</v>
      </c>
      <c r="M112" s="93"/>
      <c r="N112" s="98"/>
      <c r="O112" s="98"/>
      <c r="P112" s="93"/>
      <c r="Q112" s="93"/>
      <c r="R112" s="93"/>
      <c r="S112" s="93"/>
      <c r="T112" s="93"/>
      <c r="U112" s="93" t="s">
        <v>836</v>
      </c>
      <c r="V112" s="93" t="s">
        <v>265</v>
      </c>
      <c r="W112" s="98" t="s">
        <v>837</v>
      </c>
      <c r="X112" s="125">
        <v>60002</v>
      </c>
      <c r="Y112" s="93">
        <v>959</v>
      </c>
      <c r="Z112" s="93">
        <v>4134</v>
      </c>
      <c r="AA112" s="93"/>
      <c r="AG112" s="117"/>
    </row>
    <row r="113" spans="1:33" s="41" customFormat="1" x14ac:dyDescent="0.3">
      <c r="A113" s="93" t="str">
        <f t="shared" si="4"/>
        <v>GreenMT</v>
      </c>
      <c r="B113" s="93" t="s">
        <v>481</v>
      </c>
      <c r="C113" s="93" t="str">
        <f>Data!B71</f>
        <v>Electric</v>
      </c>
      <c r="D113" s="93"/>
      <c r="E113" s="98" t="s">
        <v>692</v>
      </c>
      <c r="F113" s="93" t="str">
        <f t="shared" si="5"/>
        <v>Pepco</v>
      </c>
      <c r="G113" s="93" t="s">
        <v>53</v>
      </c>
      <c r="H113" s="93" t="s">
        <v>52</v>
      </c>
      <c r="I113" s="93" t="s">
        <v>508</v>
      </c>
      <c r="J113" s="105"/>
      <c r="K113" s="93" t="s">
        <v>510</v>
      </c>
      <c r="L113" s="98" t="s">
        <v>1055</v>
      </c>
      <c r="M113" s="93"/>
      <c r="N113" s="98"/>
      <c r="O113" s="98"/>
      <c r="P113" s="93"/>
      <c r="Q113" s="93"/>
      <c r="R113" s="93"/>
      <c r="S113" s="93"/>
      <c r="T113" s="93"/>
      <c r="U113" s="93" t="s">
        <v>838</v>
      </c>
      <c r="V113" s="93" t="s">
        <v>265</v>
      </c>
      <c r="W113" s="98" t="s">
        <v>839</v>
      </c>
      <c r="X113" s="125">
        <v>60002</v>
      </c>
      <c r="Y113" s="93">
        <v>959</v>
      </c>
      <c r="Z113" s="93">
        <v>4134</v>
      </c>
      <c r="AA113" s="93"/>
      <c r="AG113" s="117"/>
    </row>
    <row r="114" spans="1:33" s="140" customFormat="1" x14ac:dyDescent="0.3">
      <c r="A114" s="137" t="str">
        <f t="shared" si="4"/>
        <v>GreenMT</v>
      </c>
      <c r="B114" s="137" t="s">
        <v>481</v>
      </c>
      <c r="C114" s="137" t="str">
        <f>Data!B72</f>
        <v>Electric</v>
      </c>
      <c r="D114" s="137"/>
      <c r="E114" s="98" t="s">
        <v>693</v>
      </c>
      <c r="F114" s="137" t="str">
        <f t="shared" si="5"/>
        <v>Potomac Edison</v>
      </c>
      <c r="G114" s="137" t="s">
        <v>53</v>
      </c>
      <c r="H114" s="137" t="s">
        <v>251</v>
      </c>
      <c r="I114" s="137" t="s">
        <v>508</v>
      </c>
      <c r="J114" s="141"/>
      <c r="K114" s="137" t="s">
        <v>510</v>
      </c>
      <c r="L114" s="138" t="s">
        <v>1094</v>
      </c>
      <c r="M114" s="137"/>
      <c r="N114" s="138"/>
      <c r="O114" s="138"/>
      <c r="P114" s="137"/>
      <c r="Q114" s="137"/>
      <c r="R114" s="137"/>
      <c r="S114" s="137"/>
      <c r="T114" s="137"/>
      <c r="U114" s="137" t="s">
        <v>840</v>
      </c>
      <c r="V114" s="137" t="s">
        <v>265</v>
      </c>
      <c r="W114" s="138" t="s">
        <v>841</v>
      </c>
      <c r="X114" s="139">
        <v>60002</v>
      </c>
      <c r="Y114" s="137">
        <v>959</v>
      </c>
      <c r="Z114" s="137">
        <v>4134</v>
      </c>
      <c r="AA114" s="137"/>
      <c r="AG114" s="145"/>
    </row>
    <row r="115" spans="1:33" s="41" customFormat="1" x14ac:dyDescent="0.3">
      <c r="A115" s="93" t="str">
        <f t="shared" si="4"/>
        <v>GreenMT</v>
      </c>
      <c r="B115" s="93" t="s">
        <v>481</v>
      </c>
      <c r="C115" s="93" t="str">
        <f>Data!B73</f>
        <v>Electric</v>
      </c>
      <c r="D115" s="93"/>
      <c r="E115" s="98" t="s">
        <v>694</v>
      </c>
      <c r="F115" s="93" t="str">
        <f t="shared" si="5"/>
        <v>National Grid</v>
      </c>
      <c r="G115" s="93" t="s">
        <v>42</v>
      </c>
      <c r="H115" s="93" t="s">
        <v>41</v>
      </c>
      <c r="I115" s="93" t="s">
        <v>508</v>
      </c>
      <c r="J115" s="105"/>
      <c r="K115" s="93" t="s">
        <v>510</v>
      </c>
      <c r="L115" s="98" t="s">
        <v>1055</v>
      </c>
      <c r="M115" s="93"/>
      <c r="N115" s="98"/>
      <c r="O115" s="98"/>
      <c r="P115" s="93"/>
      <c r="Q115" s="93"/>
      <c r="R115" s="93"/>
      <c r="S115" s="93"/>
      <c r="T115" s="93"/>
      <c r="U115" s="93" t="s">
        <v>842</v>
      </c>
      <c r="V115" s="93" t="s">
        <v>265</v>
      </c>
      <c r="W115" s="98" t="s">
        <v>843</v>
      </c>
      <c r="X115" s="125">
        <v>60002</v>
      </c>
      <c r="Y115" s="93">
        <v>959</v>
      </c>
      <c r="Z115" s="93">
        <v>4134</v>
      </c>
      <c r="AA115" s="93"/>
      <c r="AG115" s="117"/>
    </row>
    <row r="116" spans="1:33" s="41" customFormat="1" x14ac:dyDescent="0.3">
      <c r="A116" s="93" t="str">
        <f t="shared" si="4"/>
        <v>GreenMT</v>
      </c>
      <c r="B116" s="93" t="s">
        <v>481</v>
      </c>
      <c r="C116" s="93" t="str">
        <f>Data!B76</f>
        <v>Electric</v>
      </c>
      <c r="D116" s="93"/>
      <c r="E116" s="98" t="s">
        <v>695</v>
      </c>
      <c r="F116" s="93" t="str">
        <f t="shared" si="5"/>
        <v>Eversource Energy (NSTAR)</v>
      </c>
      <c r="G116" s="93" t="s">
        <v>42</v>
      </c>
      <c r="H116" s="93" t="s">
        <v>90</v>
      </c>
      <c r="I116" s="93" t="s">
        <v>508</v>
      </c>
      <c r="J116" s="105"/>
      <c r="K116" s="93" t="s">
        <v>510</v>
      </c>
      <c r="L116" s="98" t="s">
        <v>427</v>
      </c>
      <c r="M116" s="93"/>
      <c r="N116" s="98"/>
      <c r="O116" s="98"/>
      <c r="P116" s="93"/>
      <c r="Q116" s="93"/>
      <c r="R116" s="93"/>
      <c r="S116" s="93"/>
      <c r="T116" s="93"/>
      <c r="U116" s="93" t="s">
        <v>844</v>
      </c>
      <c r="V116" s="93" t="s">
        <v>265</v>
      </c>
      <c r="W116" s="98" t="s">
        <v>845</v>
      </c>
      <c r="X116" s="125">
        <v>60002</v>
      </c>
      <c r="Y116" s="93">
        <v>959</v>
      </c>
      <c r="Z116" s="93">
        <v>4134</v>
      </c>
      <c r="AA116" s="93"/>
      <c r="AG116" s="117"/>
    </row>
    <row r="117" spans="1:33" s="41" customFormat="1" x14ac:dyDescent="0.3">
      <c r="A117" s="93" t="str">
        <f t="shared" si="4"/>
        <v>GreenMT</v>
      </c>
      <c r="B117" s="93" t="s">
        <v>481</v>
      </c>
      <c r="C117" s="93" t="str">
        <f>Data!B78</f>
        <v>Electric</v>
      </c>
      <c r="D117" s="93"/>
      <c r="E117" s="98" t="s">
        <v>696</v>
      </c>
      <c r="F117" s="93" t="str">
        <f t="shared" si="5"/>
        <v>Eversource Energy (WMECo)</v>
      </c>
      <c r="G117" s="93" t="s">
        <v>42</v>
      </c>
      <c r="H117" s="93" t="s">
        <v>91</v>
      </c>
      <c r="I117" s="93" t="s">
        <v>508</v>
      </c>
      <c r="J117" s="105"/>
      <c r="K117" s="93" t="s">
        <v>510</v>
      </c>
      <c r="L117" s="98" t="s">
        <v>427</v>
      </c>
      <c r="M117" s="93"/>
      <c r="N117" s="98"/>
      <c r="O117" s="98"/>
      <c r="P117" s="93"/>
      <c r="Q117" s="93"/>
      <c r="R117" s="93"/>
      <c r="S117" s="93"/>
      <c r="T117" s="93"/>
      <c r="U117" s="93" t="s">
        <v>846</v>
      </c>
      <c r="V117" s="93" t="s">
        <v>265</v>
      </c>
      <c r="W117" s="98" t="s">
        <v>847</v>
      </c>
      <c r="X117" s="125">
        <v>60002</v>
      </c>
      <c r="Y117" s="93">
        <v>959</v>
      </c>
      <c r="Z117" s="93">
        <v>4134</v>
      </c>
      <c r="AA117" s="93"/>
      <c r="AG117" s="117"/>
    </row>
    <row r="118" spans="1:33" s="41" customFormat="1" x14ac:dyDescent="0.3">
      <c r="A118" s="93" t="str">
        <f t="shared" si="4"/>
        <v>GreenMT</v>
      </c>
      <c r="B118" s="93" t="s">
        <v>481</v>
      </c>
      <c r="C118" s="93" t="str">
        <f>Data!B79</f>
        <v>Electric</v>
      </c>
      <c r="D118" s="93"/>
      <c r="E118" s="98" t="s">
        <v>697</v>
      </c>
      <c r="F118" s="93" t="str">
        <f t="shared" si="5"/>
        <v>Duquesne Light Company</v>
      </c>
      <c r="G118" s="93" t="s">
        <v>60</v>
      </c>
      <c r="H118" s="93" t="s">
        <v>55</v>
      </c>
      <c r="I118" s="93" t="s">
        <v>508</v>
      </c>
      <c r="J118" s="105"/>
      <c r="K118" s="93" t="s">
        <v>510</v>
      </c>
      <c r="L118" s="98" t="s">
        <v>427</v>
      </c>
      <c r="M118" s="93"/>
      <c r="N118" s="98"/>
      <c r="O118" s="98"/>
      <c r="P118" s="93"/>
      <c r="Q118" s="93"/>
      <c r="R118" s="93"/>
      <c r="S118" s="93"/>
      <c r="T118" s="93"/>
      <c r="U118" s="93" t="s">
        <v>848</v>
      </c>
      <c r="V118" s="93" t="s">
        <v>265</v>
      </c>
      <c r="W118" s="98" t="s">
        <v>849</v>
      </c>
      <c r="X118" s="125">
        <v>60002</v>
      </c>
      <c r="Y118" s="93">
        <v>959</v>
      </c>
      <c r="Z118" s="93">
        <v>4134</v>
      </c>
      <c r="AA118" s="93"/>
      <c r="AG118" s="117"/>
    </row>
    <row r="119" spans="1:33" s="41" customFormat="1" x14ac:dyDescent="0.3">
      <c r="A119" s="93" t="str">
        <f t="shared" si="4"/>
        <v>GreenMT</v>
      </c>
      <c r="B119" s="93" t="s">
        <v>481</v>
      </c>
      <c r="C119" s="93" t="str">
        <f>Data!B80</f>
        <v>Electric</v>
      </c>
      <c r="D119" s="93"/>
      <c r="E119" s="98" t="s">
        <v>698</v>
      </c>
      <c r="F119" s="93" t="str">
        <f t="shared" si="5"/>
        <v>Met-Ed</v>
      </c>
      <c r="G119" s="93" t="s">
        <v>60</v>
      </c>
      <c r="H119" s="93" t="s">
        <v>56</v>
      </c>
      <c r="I119" s="93" t="s">
        <v>508</v>
      </c>
      <c r="J119" s="105"/>
      <c r="K119" s="93" t="s">
        <v>510</v>
      </c>
      <c r="L119" s="98" t="s">
        <v>1056</v>
      </c>
      <c r="M119" s="93"/>
      <c r="N119" s="98"/>
      <c r="O119" s="98"/>
      <c r="P119" s="93"/>
      <c r="Q119" s="93"/>
      <c r="R119" s="93"/>
      <c r="S119" s="93"/>
      <c r="T119" s="93"/>
      <c r="U119" s="93" t="s">
        <v>850</v>
      </c>
      <c r="V119" s="93" t="s">
        <v>265</v>
      </c>
      <c r="W119" s="98" t="s">
        <v>851</v>
      </c>
      <c r="X119" s="125">
        <v>60002</v>
      </c>
      <c r="Y119" s="93">
        <v>959</v>
      </c>
      <c r="Z119" s="93">
        <v>4134</v>
      </c>
      <c r="AA119" s="93"/>
      <c r="AG119" s="117"/>
    </row>
    <row r="120" spans="1:33" s="41" customFormat="1" x14ac:dyDescent="0.3">
      <c r="A120" s="93" t="str">
        <f t="shared" si="4"/>
        <v>GreenMT</v>
      </c>
      <c r="B120" s="93" t="s">
        <v>481</v>
      </c>
      <c r="C120" s="93" t="str">
        <f>Data!B81</f>
        <v>Electric</v>
      </c>
      <c r="D120" s="93"/>
      <c r="E120" s="98" t="s">
        <v>699</v>
      </c>
      <c r="F120" s="93" t="str">
        <f t="shared" si="5"/>
        <v>PECO</v>
      </c>
      <c r="G120" s="93" t="s">
        <v>60</v>
      </c>
      <c r="H120" s="93" t="s">
        <v>57</v>
      </c>
      <c r="I120" s="93" t="s">
        <v>508</v>
      </c>
      <c r="J120" s="105"/>
      <c r="K120" s="93" t="s">
        <v>510</v>
      </c>
      <c r="L120" s="98" t="s">
        <v>1055</v>
      </c>
      <c r="M120" s="93"/>
      <c r="N120" s="98"/>
      <c r="O120" s="98"/>
      <c r="P120" s="93"/>
      <c r="Q120" s="93"/>
      <c r="R120" s="93"/>
      <c r="S120" s="93"/>
      <c r="T120" s="93"/>
      <c r="U120" s="93" t="s">
        <v>852</v>
      </c>
      <c r="V120" s="93" t="s">
        <v>265</v>
      </c>
      <c r="W120" s="98" t="s">
        <v>853</v>
      </c>
      <c r="X120" s="125">
        <v>60002</v>
      </c>
      <c r="Y120" s="93">
        <v>959</v>
      </c>
      <c r="Z120" s="93">
        <v>4134</v>
      </c>
      <c r="AA120" s="93"/>
      <c r="AG120" s="117"/>
    </row>
    <row r="121" spans="1:33" s="41" customFormat="1" x14ac:dyDescent="0.3">
      <c r="A121" s="93" t="str">
        <f t="shared" si="4"/>
        <v>GreenMT</v>
      </c>
      <c r="B121" s="93" t="s">
        <v>481</v>
      </c>
      <c r="C121" s="93" t="str">
        <f>Data!B82</f>
        <v>Electric</v>
      </c>
      <c r="D121" s="93"/>
      <c r="E121" s="98" t="s">
        <v>700</v>
      </c>
      <c r="F121" s="93" t="str">
        <f t="shared" si="5"/>
        <v>Penelec</v>
      </c>
      <c r="G121" s="93" t="s">
        <v>60</v>
      </c>
      <c r="H121" s="93" t="s">
        <v>58</v>
      </c>
      <c r="I121" s="93" t="s">
        <v>508</v>
      </c>
      <c r="J121" s="105"/>
      <c r="K121" s="93" t="s">
        <v>510</v>
      </c>
      <c r="L121" s="98" t="s">
        <v>427</v>
      </c>
      <c r="M121" s="93"/>
      <c r="N121" s="98"/>
      <c r="O121" s="98"/>
      <c r="P121" s="93"/>
      <c r="Q121" s="93"/>
      <c r="R121" s="93"/>
      <c r="S121" s="93"/>
      <c r="T121" s="93"/>
      <c r="U121" s="93" t="s">
        <v>854</v>
      </c>
      <c r="V121" s="93" t="s">
        <v>265</v>
      </c>
      <c r="W121" s="98" t="s">
        <v>855</v>
      </c>
      <c r="X121" s="125">
        <v>60002</v>
      </c>
      <c r="Y121" s="93">
        <v>959</v>
      </c>
      <c r="Z121" s="93">
        <v>4134</v>
      </c>
      <c r="AA121" s="93"/>
      <c r="AG121" s="117"/>
    </row>
    <row r="122" spans="1:33" s="41" customFormat="1" x14ac:dyDescent="0.3">
      <c r="A122" s="93" t="str">
        <f t="shared" si="4"/>
        <v>GreenMT</v>
      </c>
      <c r="B122" s="93" t="s">
        <v>481</v>
      </c>
      <c r="C122" s="93" t="str">
        <f>Data!B83</f>
        <v>Electric</v>
      </c>
      <c r="D122" s="93"/>
      <c r="E122" s="98" t="s">
        <v>701</v>
      </c>
      <c r="F122" s="93" t="str">
        <f t="shared" si="5"/>
        <v>PPL Electric Utilities</v>
      </c>
      <c r="G122" s="93" t="s">
        <v>60</v>
      </c>
      <c r="H122" s="93" t="s">
        <v>59</v>
      </c>
      <c r="I122" s="93" t="s">
        <v>508</v>
      </c>
      <c r="J122" s="105"/>
      <c r="K122" s="93" t="s">
        <v>510</v>
      </c>
      <c r="L122" s="98" t="s">
        <v>1057</v>
      </c>
      <c r="M122" s="93"/>
      <c r="N122" s="98"/>
      <c r="O122" s="98"/>
      <c r="P122" s="93"/>
      <c r="Q122" s="93"/>
      <c r="R122" s="93"/>
      <c r="S122" s="93"/>
      <c r="T122" s="93"/>
      <c r="U122" s="93" t="s">
        <v>856</v>
      </c>
      <c r="V122" s="93" t="s">
        <v>265</v>
      </c>
      <c r="W122" s="98" t="s">
        <v>857</v>
      </c>
      <c r="X122" s="125">
        <v>60002</v>
      </c>
      <c r="Y122" s="93">
        <v>959</v>
      </c>
      <c r="Z122" s="93">
        <v>4134</v>
      </c>
      <c r="AA122" s="93"/>
      <c r="AG122" s="117"/>
    </row>
    <row r="123" spans="1:33" s="41" customFormat="1" x14ac:dyDescent="0.3">
      <c r="A123" s="93" t="str">
        <f t="shared" si="4"/>
        <v>GreenMT</v>
      </c>
      <c r="B123" s="93" t="s">
        <v>481</v>
      </c>
      <c r="C123" s="93" t="str">
        <f>Data!B84</f>
        <v>Electric</v>
      </c>
      <c r="D123" s="93"/>
      <c r="E123" s="98" t="s">
        <v>702</v>
      </c>
      <c r="F123" s="93" t="str">
        <f t="shared" si="5"/>
        <v>West Penn Power</v>
      </c>
      <c r="G123" s="93" t="s">
        <v>60</v>
      </c>
      <c r="H123" s="93" t="s">
        <v>89</v>
      </c>
      <c r="I123" s="93" t="s">
        <v>508</v>
      </c>
      <c r="J123" s="105"/>
      <c r="K123" s="93" t="s">
        <v>510</v>
      </c>
      <c r="L123" s="98" t="s">
        <v>1055</v>
      </c>
      <c r="M123" s="93"/>
      <c r="N123" s="98"/>
      <c r="O123" s="98"/>
      <c r="P123" s="93"/>
      <c r="Q123" s="93"/>
      <c r="R123" s="93"/>
      <c r="S123" s="93"/>
      <c r="T123" s="93"/>
      <c r="U123" s="93" t="s">
        <v>858</v>
      </c>
      <c r="V123" s="93" t="s">
        <v>265</v>
      </c>
      <c r="W123" s="98" t="s">
        <v>859</v>
      </c>
      <c r="X123" s="125">
        <v>60002</v>
      </c>
      <c r="Y123" s="93">
        <v>959</v>
      </c>
      <c r="Z123" s="93">
        <v>4134</v>
      </c>
      <c r="AA123" s="93"/>
      <c r="AG123" s="117"/>
    </row>
    <row r="124" spans="1:33" s="41" customFormat="1" x14ac:dyDescent="0.3">
      <c r="A124" s="93" t="str">
        <f t="shared" si="4"/>
        <v>GreenMT</v>
      </c>
      <c r="B124" s="93" t="s">
        <v>481</v>
      </c>
      <c r="C124" s="93" t="str">
        <f>Data!B85</f>
        <v>Electric</v>
      </c>
      <c r="D124" s="93"/>
      <c r="E124" s="98" t="s">
        <v>703</v>
      </c>
      <c r="F124" s="93" t="str">
        <f t="shared" si="5"/>
        <v>Penn Power</v>
      </c>
      <c r="G124" s="93" t="s">
        <v>60</v>
      </c>
      <c r="H124" s="93" t="s">
        <v>285</v>
      </c>
      <c r="I124" s="93" t="s">
        <v>508</v>
      </c>
      <c r="J124" s="105"/>
      <c r="K124" s="93" t="s">
        <v>510</v>
      </c>
      <c r="L124" s="98" t="s">
        <v>427</v>
      </c>
      <c r="M124" s="93"/>
      <c r="N124" s="98"/>
      <c r="O124" s="98"/>
      <c r="P124" s="93"/>
      <c r="Q124" s="93"/>
      <c r="R124" s="93"/>
      <c r="S124" s="93"/>
      <c r="T124" s="93"/>
      <c r="U124" s="93" t="s">
        <v>860</v>
      </c>
      <c r="V124" s="93" t="s">
        <v>265</v>
      </c>
      <c r="W124" s="98" t="s">
        <v>861</v>
      </c>
      <c r="X124" s="125">
        <v>60002</v>
      </c>
      <c r="Y124" s="93">
        <v>959</v>
      </c>
      <c r="Z124" s="93">
        <v>4134</v>
      </c>
      <c r="AA124" s="93"/>
      <c r="AG124" s="117"/>
    </row>
    <row r="125" spans="1:33" s="41" customFormat="1" x14ac:dyDescent="0.3">
      <c r="A125" s="93" t="str">
        <f t="shared" si="4"/>
        <v>GreenMT</v>
      </c>
      <c r="B125" s="93" t="s">
        <v>481</v>
      </c>
      <c r="C125" s="93" t="str">
        <f>Data!B86</f>
        <v>Electric</v>
      </c>
      <c r="D125" s="93"/>
      <c r="E125" s="98" t="s">
        <v>704</v>
      </c>
      <c r="F125" s="93" t="str">
        <f t="shared" si="5"/>
        <v>Central Hudson</v>
      </c>
      <c r="G125" s="93" t="s">
        <v>33</v>
      </c>
      <c r="H125" s="93" t="s">
        <v>25</v>
      </c>
      <c r="I125" s="93" t="s">
        <v>508</v>
      </c>
      <c r="J125" s="105"/>
      <c r="K125" s="93" t="s">
        <v>510</v>
      </c>
      <c r="L125" s="98" t="s">
        <v>428</v>
      </c>
      <c r="M125" s="93"/>
      <c r="N125" s="98"/>
      <c r="O125" s="98"/>
      <c r="P125" s="93"/>
      <c r="Q125" s="93"/>
      <c r="R125" s="93"/>
      <c r="S125" s="93"/>
      <c r="T125" s="93"/>
      <c r="U125" s="93" t="s">
        <v>862</v>
      </c>
      <c r="V125" s="93" t="s">
        <v>265</v>
      </c>
      <c r="W125" s="98" t="s">
        <v>863</v>
      </c>
      <c r="X125" s="125">
        <v>60002</v>
      </c>
      <c r="Y125" s="93">
        <v>959</v>
      </c>
      <c r="Z125" s="93">
        <v>4134</v>
      </c>
      <c r="AA125" s="93"/>
      <c r="AG125" s="117"/>
    </row>
    <row r="126" spans="1:33" s="41" customFormat="1" x14ac:dyDescent="0.3">
      <c r="A126" s="93" t="str">
        <f t="shared" si="4"/>
        <v>GreenMT</v>
      </c>
      <c r="B126" s="93" t="s">
        <v>481</v>
      </c>
      <c r="C126" s="93" t="str">
        <f>Data!B87</f>
        <v>Electric</v>
      </c>
      <c r="D126" s="93"/>
      <c r="E126" s="98" t="s">
        <v>705</v>
      </c>
      <c r="F126" s="93" t="str">
        <f t="shared" si="5"/>
        <v>Consolidated Edison</v>
      </c>
      <c r="G126" s="93" t="s">
        <v>33</v>
      </c>
      <c r="H126" s="93" t="s">
        <v>26</v>
      </c>
      <c r="I126" s="93" t="s">
        <v>508</v>
      </c>
      <c r="J126" s="105"/>
      <c r="K126" s="93" t="s">
        <v>510</v>
      </c>
      <c r="L126" s="98" t="s">
        <v>1058</v>
      </c>
      <c r="M126" s="93"/>
      <c r="N126" s="98"/>
      <c r="O126" s="98"/>
      <c r="P126" s="93"/>
      <c r="Q126" s="93"/>
      <c r="R126" s="93"/>
      <c r="S126" s="93"/>
      <c r="T126" s="93"/>
      <c r="U126" s="93" t="s">
        <v>864</v>
      </c>
      <c r="V126" s="93" t="s">
        <v>265</v>
      </c>
      <c r="W126" s="98" t="s">
        <v>865</v>
      </c>
      <c r="X126" s="125">
        <v>60002</v>
      </c>
      <c r="Y126" s="93">
        <v>959</v>
      </c>
      <c r="Z126" s="93">
        <v>4134</v>
      </c>
      <c r="AA126" s="93"/>
      <c r="AG126" s="117"/>
    </row>
    <row r="127" spans="1:33" s="41" customFormat="1" x14ac:dyDescent="0.3">
      <c r="A127" s="93" t="str">
        <f t="shared" si="4"/>
        <v>GreenMT</v>
      </c>
      <c r="B127" s="93" t="s">
        <v>481</v>
      </c>
      <c r="C127" s="93" t="str">
        <f>Data!B88</f>
        <v>Electric</v>
      </c>
      <c r="D127" s="93"/>
      <c r="E127" s="98" t="s">
        <v>706</v>
      </c>
      <c r="F127" s="93" t="str">
        <f t="shared" si="5"/>
        <v>National Grid / Niagara Mohawk</v>
      </c>
      <c r="G127" s="93" t="s">
        <v>33</v>
      </c>
      <c r="H127" s="93" t="s">
        <v>27</v>
      </c>
      <c r="I127" s="93" t="s">
        <v>508</v>
      </c>
      <c r="J127" s="105"/>
      <c r="K127" s="93" t="s">
        <v>510</v>
      </c>
      <c r="L127" s="98" t="s">
        <v>1059</v>
      </c>
      <c r="M127" s="93"/>
      <c r="N127" s="98"/>
      <c r="O127" s="98"/>
      <c r="P127" s="93"/>
      <c r="Q127" s="93"/>
      <c r="R127" s="93"/>
      <c r="S127" s="93"/>
      <c r="T127" s="93"/>
      <c r="U127" s="93" t="s">
        <v>866</v>
      </c>
      <c r="V127" s="93" t="s">
        <v>265</v>
      </c>
      <c r="W127" s="98" t="s">
        <v>867</v>
      </c>
      <c r="X127" s="125">
        <v>60002</v>
      </c>
      <c r="Y127" s="93">
        <v>959</v>
      </c>
      <c r="Z127" s="93">
        <v>4134</v>
      </c>
      <c r="AA127" s="93"/>
      <c r="AG127" s="117"/>
    </row>
    <row r="128" spans="1:33" s="41" customFormat="1" x14ac:dyDescent="0.3">
      <c r="A128" s="93" t="str">
        <f t="shared" si="4"/>
        <v>GreenMT</v>
      </c>
      <c r="B128" s="93" t="s">
        <v>481</v>
      </c>
      <c r="C128" s="93" t="str">
        <f>Data!B89</f>
        <v>Electric</v>
      </c>
      <c r="D128" s="93"/>
      <c r="E128" s="98" t="s">
        <v>707</v>
      </c>
      <c r="F128" s="93" t="str">
        <f t="shared" si="5"/>
        <v>NYSEG</v>
      </c>
      <c r="G128" s="93" t="s">
        <v>33</v>
      </c>
      <c r="H128" s="93" t="s">
        <v>28</v>
      </c>
      <c r="I128" s="93" t="s">
        <v>508</v>
      </c>
      <c r="J128" s="105"/>
      <c r="K128" s="93" t="s">
        <v>510</v>
      </c>
      <c r="L128" s="98" t="s">
        <v>427</v>
      </c>
      <c r="M128" s="93"/>
      <c r="N128" s="98"/>
      <c r="O128" s="98"/>
      <c r="P128" s="93"/>
      <c r="Q128" s="93"/>
      <c r="R128" s="93"/>
      <c r="S128" s="93"/>
      <c r="T128" s="93"/>
      <c r="U128" s="93" t="s">
        <v>868</v>
      </c>
      <c r="V128" s="93" t="s">
        <v>265</v>
      </c>
      <c r="W128" s="98" t="s">
        <v>869</v>
      </c>
      <c r="X128" s="125">
        <v>60002</v>
      </c>
      <c r="Y128" s="93">
        <v>959</v>
      </c>
      <c r="Z128" s="93">
        <v>4134</v>
      </c>
      <c r="AA128" s="93"/>
      <c r="AG128" s="117"/>
    </row>
    <row r="129" spans="1:34" s="41" customFormat="1" x14ac:dyDescent="0.3">
      <c r="A129" s="93" t="str">
        <f t="shared" si="4"/>
        <v>GreenMT</v>
      </c>
      <c r="B129" s="93" t="s">
        <v>481</v>
      </c>
      <c r="C129" s="93" t="str">
        <f>Data!B90</f>
        <v>Electric</v>
      </c>
      <c r="D129" s="93"/>
      <c r="E129" s="98" t="s">
        <v>708</v>
      </c>
      <c r="F129" s="93" t="str">
        <f t="shared" si="5"/>
        <v>Orange &amp; Rockland</v>
      </c>
      <c r="G129" s="93" t="s">
        <v>33</v>
      </c>
      <c r="H129" s="93" t="s">
        <v>29</v>
      </c>
      <c r="I129" s="93" t="s">
        <v>508</v>
      </c>
      <c r="J129" s="105"/>
      <c r="K129" s="93" t="s">
        <v>510</v>
      </c>
      <c r="L129" s="98" t="s">
        <v>427</v>
      </c>
      <c r="M129" s="93"/>
      <c r="N129" s="98"/>
      <c r="O129" s="98"/>
      <c r="P129" s="93"/>
      <c r="Q129" s="93"/>
      <c r="R129" s="93"/>
      <c r="S129" s="93"/>
      <c r="T129" s="93"/>
      <c r="U129" s="93" t="s">
        <v>870</v>
      </c>
      <c r="V129" s="93" t="s">
        <v>265</v>
      </c>
      <c r="W129" s="98" t="s">
        <v>871</v>
      </c>
      <c r="X129" s="125">
        <v>60002</v>
      </c>
      <c r="Y129" s="93">
        <v>959</v>
      </c>
      <c r="Z129" s="93">
        <v>4134</v>
      </c>
      <c r="AA129" s="93"/>
      <c r="AG129" s="117"/>
    </row>
    <row r="130" spans="1:34" s="41" customFormat="1" x14ac:dyDescent="0.3">
      <c r="A130" s="93" t="str">
        <f t="shared" si="4"/>
        <v>GreenMT</v>
      </c>
      <c r="B130" s="93" t="s">
        <v>481</v>
      </c>
      <c r="C130" s="93" t="str">
        <f>Data!B91</f>
        <v>Electric</v>
      </c>
      <c r="D130" s="93"/>
      <c r="E130" s="98" t="s">
        <v>709</v>
      </c>
      <c r="F130" s="93" t="str">
        <f t="shared" si="5"/>
        <v>RG&amp;E</v>
      </c>
      <c r="G130" s="93" t="s">
        <v>33</v>
      </c>
      <c r="H130" s="93" t="s">
        <v>30</v>
      </c>
      <c r="I130" s="93" t="s">
        <v>508</v>
      </c>
      <c r="J130" s="105"/>
      <c r="K130" s="93" t="s">
        <v>510</v>
      </c>
      <c r="L130" s="98" t="s">
        <v>1059</v>
      </c>
      <c r="M130" s="93"/>
      <c r="N130" s="98"/>
      <c r="O130" s="98"/>
      <c r="P130" s="93"/>
      <c r="Q130" s="93"/>
      <c r="R130" s="93"/>
      <c r="S130" s="93"/>
      <c r="T130" s="93"/>
      <c r="U130" s="93" t="s">
        <v>872</v>
      </c>
      <c r="V130" s="93" t="s">
        <v>265</v>
      </c>
      <c r="W130" s="98" t="s">
        <v>873</v>
      </c>
      <c r="X130" s="125">
        <v>60002</v>
      </c>
      <c r="Y130" s="93">
        <v>959</v>
      </c>
      <c r="Z130" s="93">
        <v>4134</v>
      </c>
      <c r="AA130" s="93"/>
      <c r="AG130" s="117"/>
    </row>
    <row r="131" spans="1:34" s="41" customFormat="1" x14ac:dyDescent="0.3">
      <c r="A131" s="93" t="str">
        <f t="shared" si="4"/>
        <v>GreenMT</v>
      </c>
      <c r="B131" s="93" t="s">
        <v>481</v>
      </c>
      <c r="C131" s="93" t="str">
        <f>Data!B92</f>
        <v>Electric</v>
      </c>
      <c r="D131" s="93"/>
      <c r="E131" s="98" t="s">
        <v>710</v>
      </c>
      <c r="F131" s="93" t="str">
        <f t="shared" si="5"/>
        <v>Jersey Central Power &amp; Light (JCP&amp;L)</v>
      </c>
      <c r="G131" s="93" t="s">
        <v>8</v>
      </c>
      <c r="H131" s="93" t="s">
        <v>13</v>
      </c>
      <c r="I131" s="93" t="s">
        <v>508</v>
      </c>
      <c r="J131" s="105"/>
      <c r="K131" s="93" t="s">
        <v>510</v>
      </c>
      <c r="L131" s="98" t="s">
        <v>427</v>
      </c>
      <c r="M131" s="93"/>
      <c r="N131" s="98"/>
      <c r="O131" s="98"/>
      <c r="P131" s="93"/>
      <c r="Q131" s="93"/>
      <c r="R131" s="93"/>
      <c r="S131" s="93"/>
      <c r="T131" s="93"/>
      <c r="U131" s="93" t="s">
        <v>874</v>
      </c>
      <c r="V131" s="93" t="s">
        <v>265</v>
      </c>
      <c r="W131" s="98" t="s">
        <v>875</v>
      </c>
      <c r="X131" s="125">
        <v>60002</v>
      </c>
      <c r="Y131" s="93">
        <v>959</v>
      </c>
      <c r="Z131" s="93">
        <v>4134</v>
      </c>
      <c r="AA131" s="93"/>
      <c r="AG131" s="117"/>
    </row>
    <row r="132" spans="1:34" s="41" customFormat="1" x14ac:dyDescent="0.3">
      <c r="A132" s="93" t="str">
        <f t="shared" si="4"/>
        <v>GreenMT</v>
      </c>
      <c r="B132" s="93" t="s">
        <v>481</v>
      </c>
      <c r="C132" s="93" t="str">
        <f>Data!B93</f>
        <v>Electric</v>
      </c>
      <c r="D132" s="93"/>
      <c r="E132" s="98" t="s">
        <v>711</v>
      </c>
      <c r="F132" s="93" t="str">
        <f t="shared" si="5"/>
        <v>PSE&amp;G</v>
      </c>
      <c r="G132" s="93" t="s">
        <v>8</v>
      </c>
      <c r="H132" s="93" t="s">
        <v>14</v>
      </c>
      <c r="I132" s="93" t="s">
        <v>508</v>
      </c>
      <c r="J132" s="105"/>
      <c r="K132" s="93" t="s">
        <v>510</v>
      </c>
      <c r="L132" s="98" t="s">
        <v>1055</v>
      </c>
      <c r="M132" s="93"/>
      <c r="N132" s="98"/>
      <c r="O132" s="98"/>
      <c r="P132" s="93"/>
      <c r="Q132" s="93"/>
      <c r="R132" s="93"/>
      <c r="S132" s="93"/>
      <c r="T132" s="93"/>
      <c r="U132" s="93" t="s">
        <v>876</v>
      </c>
      <c r="V132" s="93" t="s">
        <v>265</v>
      </c>
      <c r="W132" s="98" t="s">
        <v>877</v>
      </c>
      <c r="X132" s="125">
        <v>60002</v>
      </c>
      <c r="Y132" s="93">
        <v>959</v>
      </c>
      <c r="Z132" s="93">
        <v>4134</v>
      </c>
      <c r="AA132" s="93"/>
      <c r="AG132" s="117"/>
    </row>
    <row r="133" spans="1:34" s="41" customFormat="1" x14ac:dyDescent="0.3">
      <c r="A133" s="93" t="str">
        <f t="shared" si="4"/>
        <v>GreenMT</v>
      </c>
      <c r="B133" s="93" t="s">
        <v>481</v>
      </c>
      <c r="C133" s="93" t="str">
        <f>Data!B94</f>
        <v>Electric</v>
      </c>
      <c r="D133" s="93"/>
      <c r="E133" s="98" t="s">
        <v>712</v>
      </c>
      <c r="F133" s="93" t="str">
        <f t="shared" si="5"/>
        <v>Rockland Electric Company (O&amp;R)</v>
      </c>
      <c r="G133" s="93" t="s">
        <v>8</v>
      </c>
      <c r="H133" s="93" t="s">
        <v>15</v>
      </c>
      <c r="I133" s="93" t="s">
        <v>508</v>
      </c>
      <c r="J133" s="105"/>
      <c r="K133" s="93" t="s">
        <v>510</v>
      </c>
      <c r="L133" s="98" t="s">
        <v>427</v>
      </c>
      <c r="M133" s="93"/>
      <c r="N133" s="98"/>
      <c r="O133" s="98"/>
      <c r="P133" s="93"/>
      <c r="Q133" s="93"/>
      <c r="R133" s="93"/>
      <c r="S133" s="93"/>
      <c r="T133" s="93"/>
      <c r="U133" s="93" t="s">
        <v>878</v>
      </c>
      <c r="V133" s="93" t="s">
        <v>265</v>
      </c>
      <c r="W133" s="98" t="s">
        <v>879</v>
      </c>
      <c r="X133" s="125">
        <v>60002</v>
      </c>
      <c r="Y133" s="93">
        <v>959</v>
      </c>
      <c r="Z133" s="93">
        <v>4134</v>
      </c>
      <c r="AA133" s="93"/>
      <c r="AG133" s="117"/>
    </row>
    <row r="134" spans="1:34" s="41" customFormat="1" x14ac:dyDescent="0.3">
      <c r="A134" s="93" t="str">
        <f t="shared" si="4"/>
        <v>GreenMT</v>
      </c>
      <c r="B134" s="93" t="s">
        <v>481</v>
      </c>
      <c r="C134" s="93" t="str">
        <f>Data!B95</f>
        <v>Electric</v>
      </c>
      <c r="D134" s="93"/>
      <c r="E134" s="98" t="s">
        <v>713</v>
      </c>
      <c r="F134" s="93" t="str">
        <f t="shared" si="5"/>
        <v>Atlantic City Electric</v>
      </c>
      <c r="G134" s="93" t="s">
        <v>8</v>
      </c>
      <c r="H134" s="93" t="s">
        <v>7</v>
      </c>
      <c r="I134" s="93" t="s">
        <v>508</v>
      </c>
      <c r="J134" s="105"/>
      <c r="K134" s="93" t="s">
        <v>510</v>
      </c>
      <c r="L134" s="98" t="s">
        <v>1055</v>
      </c>
      <c r="M134" s="93"/>
      <c r="N134" s="98"/>
      <c r="O134" s="98"/>
      <c r="P134" s="93"/>
      <c r="Q134" s="93"/>
      <c r="R134" s="93"/>
      <c r="S134" s="93"/>
      <c r="T134" s="93"/>
      <c r="U134" s="93" t="s">
        <v>880</v>
      </c>
      <c r="V134" s="93" t="s">
        <v>265</v>
      </c>
      <c r="W134" s="98" t="s">
        <v>881</v>
      </c>
      <c r="X134" s="125">
        <v>60002</v>
      </c>
      <c r="Y134" s="93">
        <v>959</v>
      </c>
      <c r="Z134" s="93">
        <v>4134</v>
      </c>
      <c r="AA134" s="93"/>
      <c r="AG134" s="117"/>
    </row>
    <row r="135" spans="1:34" s="41" customFormat="1" x14ac:dyDescent="0.3">
      <c r="A135" s="93" t="str">
        <f t="shared" si="4"/>
        <v>GreenMT</v>
      </c>
      <c r="B135" s="93" t="s">
        <v>481</v>
      </c>
      <c r="C135" s="93" t="str">
        <f>Data!B96</f>
        <v>Electric</v>
      </c>
      <c r="D135" s="93"/>
      <c r="E135" s="98" t="s">
        <v>714</v>
      </c>
      <c r="F135" s="93" t="str">
        <f t="shared" si="5"/>
        <v>ComEd</v>
      </c>
      <c r="G135" s="93" t="s">
        <v>47</v>
      </c>
      <c r="H135" s="93" t="s">
        <v>46</v>
      </c>
      <c r="I135" s="93" t="s">
        <v>508</v>
      </c>
      <c r="J135" s="105"/>
      <c r="K135" s="93" t="s">
        <v>510</v>
      </c>
      <c r="L135" s="98" t="s">
        <v>429</v>
      </c>
      <c r="M135" s="93"/>
      <c r="N135" s="98"/>
      <c r="O135" s="98"/>
      <c r="P135" s="93"/>
      <c r="Q135" s="93"/>
      <c r="R135" s="93"/>
      <c r="S135" s="93"/>
      <c r="T135" s="93"/>
      <c r="U135" s="93" t="s">
        <v>882</v>
      </c>
      <c r="V135" s="93" t="s">
        <v>265</v>
      </c>
      <c r="W135" s="98" t="s">
        <v>883</v>
      </c>
      <c r="X135" s="125">
        <v>60002</v>
      </c>
      <c r="Y135" s="93">
        <v>959</v>
      </c>
      <c r="Z135" s="93">
        <v>4134</v>
      </c>
      <c r="AA135" s="93"/>
      <c r="AG135" s="117"/>
    </row>
    <row r="136" spans="1:34" s="41" customFormat="1" x14ac:dyDescent="0.3">
      <c r="A136" s="93" t="str">
        <f t="shared" si="4"/>
        <v>GreenMT</v>
      </c>
      <c r="B136" s="93" t="s">
        <v>481</v>
      </c>
      <c r="C136" s="93" t="str">
        <f>Data!B97</f>
        <v>Electric</v>
      </c>
      <c r="D136" s="93"/>
      <c r="E136" s="98" t="s">
        <v>715</v>
      </c>
      <c r="F136" s="93" t="str">
        <f t="shared" si="5"/>
        <v>Duquesne Light Company</v>
      </c>
      <c r="G136" s="93" t="s">
        <v>60</v>
      </c>
      <c r="H136" s="93" t="s">
        <v>55</v>
      </c>
      <c r="I136" s="93" t="s">
        <v>508</v>
      </c>
      <c r="J136" s="105"/>
      <c r="K136" s="93" t="s">
        <v>510</v>
      </c>
      <c r="L136" s="98" t="s">
        <v>427</v>
      </c>
      <c r="M136" s="93"/>
      <c r="N136" s="98"/>
      <c r="O136" s="98"/>
      <c r="P136" s="93"/>
      <c r="Q136" s="93"/>
      <c r="R136" s="93"/>
      <c r="S136" s="93"/>
      <c r="T136" s="93"/>
      <c r="U136" s="93" t="s">
        <v>884</v>
      </c>
      <c r="V136" s="93" t="s">
        <v>265</v>
      </c>
      <c r="W136" s="98" t="s">
        <v>885</v>
      </c>
      <c r="X136" s="125">
        <v>60002</v>
      </c>
      <c r="Y136" s="93">
        <v>959</v>
      </c>
      <c r="Z136" s="93">
        <v>4134</v>
      </c>
      <c r="AA136" s="93"/>
      <c r="AG136" s="117"/>
    </row>
    <row r="137" spans="1:34" s="41" customFormat="1" x14ac:dyDescent="0.3">
      <c r="A137" s="93" t="str">
        <f t="shared" si="4"/>
        <v>GreenMT</v>
      </c>
      <c r="B137" s="93" t="s">
        <v>481</v>
      </c>
      <c r="C137" s="93" t="s">
        <v>522</v>
      </c>
      <c r="D137" s="93"/>
      <c r="E137" s="98" t="s">
        <v>716</v>
      </c>
      <c r="F137" s="93" t="str">
        <f t="shared" si="5"/>
        <v>Nicor Gas</v>
      </c>
      <c r="G137" s="93" t="s">
        <v>47</v>
      </c>
      <c r="H137" s="93" t="s">
        <v>106</v>
      </c>
      <c r="I137" s="93" t="s">
        <v>508</v>
      </c>
      <c r="J137" s="93" t="s">
        <v>527</v>
      </c>
      <c r="K137" s="93" t="s">
        <v>510</v>
      </c>
      <c r="L137" s="98" t="s">
        <v>1060</v>
      </c>
      <c r="M137" s="93"/>
      <c r="N137" s="98"/>
      <c r="O137" s="98"/>
      <c r="P137" s="93"/>
      <c r="Q137" s="93"/>
      <c r="R137" s="93"/>
      <c r="S137" s="93"/>
      <c r="T137" s="93"/>
      <c r="U137" s="93" t="s">
        <v>886</v>
      </c>
      <c r="V137" s="93" t="s">
        <v>265</v>
      </c>
      <c r="W137" s="98" t="s">
        <v>887</v>
      </c>
      <c r="X137" s="125">
        <v>60002</v>
      </c>
      <c r="Y137" s="93">
        <v>959</v>
      </c>
      <c r="Z137" s="93">
        <v>4134</v>
      </c>
      <c r="AA137" s="93"/>
      <c r="AG137" s="117"/>
    </row>
    <row r="138" spans="1:34" s="41" customFormat="1" x14ac:dyDescent="0.3">
      <c r="A138" s="93" t="str">
        <f t="shared" si="4"/>
        <v>GreenMT</v>
      </c>
      <c r="B138" s="93" t="s">
        <v>481</v>
      </c>
      <c r="C138" s="93" t="s">
        <v>522</v>
      </c>
      <c r="D138" s="93"/>
      <c r="E138" s="98" t="s">
        <v>717</v>
      </c>
      <c r="F138" s="93" t="str">
        <f t="shared" si="5"/>
        <v>Peoples Gas</v>
      </c>
      <c r="G138" s="93" t="s">
        <v>47</v>
      </c>
      <c r="H138" s="93" t="s">
        <v>322</v>
      </c>
      <c r="I138" s="93" t="s">
        <v>508</v>
      </c>
      <c r="J138" s="93" t="s">
        <v>526</v>
      </c>
      <c r="K138" s="93" t="s">
        <v>510</v>
      </c>
      <c r="L138" s="98" t="s">
        <v>1060</v>
      </c>
      <c r="M138" s="93"/>
      <c r="N138" s="98"/>
      <c r="O138" s="98"/>
      <c r="P138" s="93"/>
      <c r="Q138" s="93"/>
      <c r="R138" s="93"/>
      <c r="S138" s="93"/>
      <c r="T138" s="93"/>
      <c r="U138" s="93" t="s">
        <v>888</v>
      </c>
      <c r="V138" s="93" t="s">
        <v>265</v>
      </c>
      <c r="W138" s="98" t="s">
        <v>889</v>
      </c>
      <c r="X138" s="125">
        <v>60002</v>
      </c>
      <c r="Y138" s="93">
        <v>959</v>
      </c>
      <c r="Z138" s="93">
        <v>4134</v>
      </c>
      <c r="AA138" s="93"/>
      <c r="AG138" s="117"/>
    </row>
    <row r="139" spans="1:34" s="41" customFormat="1" x14ac:dyDescent="0.3">
      <c r="A139" s="93" t="str">
        <f t="shared" si="4"/>
        <v>GreenMT</v>
      </c>
      <c r="B139" s="93" t="s">
        <v>481</v>
      </c>
      <c r="C139" s="93" t="s">
        <v>522</v>
      </c>
      <c r="D139" s="93"/>
      <c r="E139" s="98" t="s">
        <v>718</v>
      </c>
      <c r="F139" s="93" t="str">
        <f t="shared" si="5"/>
        <v>BGE</v>
      </c>
      <c r="G139" s="93" t="s">
        <v>53</v>
      </c>
      <c r="H139" s="93" t="s">
        <v>50</v>
      </c>
      <c r="I139" s="93" t="s">
        <v>508</v>
      </c>
      <c r="J139" s="93" t="s">
        <v>527</v>
      </c>
      <c r="K139" s="93" t="s">
        <v>510</v>
      </c>
      <c r="L139" s="98" t="s">
        <v>1060</v>
      </c>
      <c r="M139" s="93"/>
      <c r="N139" s="98"/>
      <c r="O139" s="98"/>
      <c r="P139" s="93"/>
      <c r="Q139" s="93"/>
      <c r="R139" s="93"/>
      <c r="S139" s="93"/>
      <c r="T139" s="93"/>
      <c r="U139" s="93" t="s">
        <v>890</v>
      </c>
      <c r="V139" s="93" t="s">
        <v>265</v>
      </c>
      <c r="W139" s="98" t="s">
        <v>891</v>
      </c>
      <c r="X139" s="125">
        <v>60002</v>
      </c>
      <c r="Y139" s="93">
        <v>959</v>
      </c>
      <c r="Z139" s="93">
        <v>4134</v>
      </c>
      <c r="AA139" s="93"/>
      <c r="AG139" s="117"/>
    </row>
    <row r="140" spans="1:34" s="41" customFormat="1" x14ac:dyDescent="0.3">
      <c r="A140" s="93" t="str">
        <f t="shared" si="4"/>
        <v>GreenMT</v>
      </c>
      <c r="B140" s="93" t="s">
        <v>481</v>
      </c>
      <c r="C140" s="93" t="s">
        <v>522</v>
      </c>
      <c r="D140" s="93"/>
      <c r="E140" s="98" t="s">
        <v>719</v>
      </c>
      <c r="F140" s="93" t="str">
        <f t="shared" si="5"/>
        <v>Consolidated Edison</v>
      </c>
      <c r="G140" s="93" t="s">
        <v>33</v>
      </c>
      <c r="H140" s="93" t="s">
        <v>26</v>
      </c>
      <c r="I140" s="93" t="s">
        <v>508</v>
      </c>
      <c r="J140" s="93" t="s">
        <v>526</v>
      </c>
      <c r="K140" s="93" t="s">
        <v>510</v>
      </c>
      <c r="L140" s="98" t="s">
        <v>1060</v>
      </c>
      <c r="M140" s="93"/>
      <c r="N140" s="98"/>
      <c r="O140" s="98"/>
      <c r="P140" s="93"/>
      <c r="Q140" s="93"/>
      <c r="R140" s="93"/>
      <c r="S140" s="93"/>
      <c r="T140" s="93"/>
      <c r="U140" s="93" t="s">
        <v>892</v>
      </c>
      <c r="V140" s="93" t="s">
        <v>265</v>
      </c>
      <c r="W140" s="98" t="s">
        <v>893</v>
      </c>
      <c r="X140" s="125">
        <v>60002</v>
      </c>
      <c r="Y140" s="93">
        <v>959</v>
      </c>
      <c r="Z140" s="93">
        <v>4134</v>
      </c>
      <c r="AA140" s="93"/>
      <c r="AG140" s="117"/>
      <c r="AH140" s="41" t="s">
        <v>1062</v>
      </c>
    </row>
    <row r="141" spans="1:34" s="41" customFormat="1" x14ac:dyDescent="0.3">
      <c r="A141" s="93" t="str">
        <f t="shared" si="4"/>
        <v>GreenMT</v>
      </c>
      <c r="B141" s="93" t="s">
        <v>481</v>
      </c>
      <c r="C141" s="93" t="s">
        <v>522</v>
      </c>
      <c r="D141" s="93"/>
      <c r="E141" s="98" t="s">
        <v>720</v>
      </c>
      <c r="F141" s="93" t="str">
        <f t="shared" si="5"/>
        <v>Orange &amp; Rockland</v>
      </c>
      <c r="G141" s="93" t="s">
        <v>33</v>
      </c>
      <c r="H141" s="93" t="s">
        <v>29</v>
      </c>
      <c r="I141" s="93" t="s">
        <v>508</v>
      </c>
      <c r="J141" s="93" t="s">
        <v>527</v>
      </c>
      <c r="K141" s="93" t="s">
        <v>510</v>
      </c>
      <c r="L141" s="98" t="s">
        <v>1060</v>
      </c>
      <c r="M141" s="93"/>
      <c r="N141" s="98"/>
      <c r="O141" s="98"/>
      <c r="P141" s="93"/>
      <c r="Q141" s="93"/>
      <c r="R141" s="93"/>
      <c r="S141" s="93"/>
      <c r="T141" s="93"/>
      <c r="U141" s="93" t="s">
        <v>894</v>
      </c>
      <c r="V141" s="93" t="s">
        <v>265</v>
      </c>
      <c r="W141" s="98" t="s">
        <v>895</v>
      </c>
      <c r="X141" s="125">
        <v>60002</v>
      </c>
      <c r="Y141" s="93">
        <v>959</v>
      </c>
      <c r="Z141" s="93">
        <v>4134</v>
      </c>
      <c r="AA141" s="93"/>
      <c r="AG141" s="117"/>
    </row>
    <row r="142" spans="1:34" s="41" customFormat="1" x14ac:dyDescent="0.3">
      <c r="A142" s="93" t="str">
        <f t="shared" si="4"/>
        <v>GreenMT</v>
      </c>
      <c r="B142" s="93" t="s">
        <v>481</v>
      </c>
      <c r="C142" s="93" t="s">
        <v>522</v>
      </c>
      <c r="D142" s="93"/>
      <c r="E142" s="98" t="s">
        <v>721</v>
      </c>
      <c r="F142" s="93" t="str">
        <f t="shared" si="5"/>
        <v>National Grid (Keyspan NY)</v>
      </c>
      <c r="G142" s="93" t="s">
        <v>33</v>
      </c>
      <c r="H142" s="93" t="s">
        <v>32</v>
      </c>
      <c r="I142" s="93" t="s">
        <v>508</v>
      </c>
      <c r="J142" s="93" t="s">
        <v>526</v>
      </c>
      <c r="K142" s="93" t="s">
        <v>510</v>
      </c>
      <c r="L142" s="98" t="s">
        <v>1060</v>
      </c>
      <c r="M142" s="93"/>
      <c r="N142" s="98"/>
      <c r="O142" s="98"/>
      <c r="P142" s="93"/>
      <c r="Q142" s="93"/>
      <c r="R142" s="93"/>
      <c r="S142" s="93"/>
      <c r="T142" s="93"/>
      <c r="U142" s="93" t="s">
        <v>896</v>
      </c>
      <c r="V142" s="93" t="s">
        <v>265</v>
      </c>
      <c r="W142" s="98" t="s">
        <v>897</v>
      </c>
      <c r="X142" s="125">
        <v>60002</v>
      </c>
      <c r="Y142" s="93">
        <v>959</v>
      </c>
      <c r="Z142" s="93">
        <v>4134</v>
      </c>
      <c r="AA142" s="93"/>
      <c r="AG142" s="117"/>
    </row>
    <row r="143" spans="1:34" s="41" customFormat="1" x14ac:dyDescent="0.3">
      <c r="A143" s="93" t="str">
        <f t="shared" si="4"/>
        <v>GreenMT</v>
      </c>
      <c r="B143" s="93" t="s">
        <v>481</v>
      </c>
      <c r="C143" s="93" t="s">
        <v>522</v>
      </c>
      <c r="D143" s="93"/>
      <c r="E143" s="98" t="s">
        <v>722</v>
      </c>
      <c r="F143" s="93" t="str">
        <f t="shared" si="5"/>
        <v>UGI South</v>
      </c>
      <c r="G143" s="93" t="s">
        <v>60</v>
      </c>
      <c r="H143" s="93" t="s">
        <v>625</v>
      </c>
      <c r="I143" s="93" t="s">
        <v>508</v>
      </c>
      <c r="J143" s="93" t="s">
        <v>527</v>
      </c>
      <c r="K143" s="93" t="s">
        <v>510</v>
      </c>
      <c r="L143" s="98" t="s">
        <v>1060</v>
      </c>
      <c r="M143" s="93"/>
      <c r="N143" s="98"/>
      <c r="O143" s="98"/>
      <c r="P143" s="93"/>
      <c r="Q143" s="93"/>
      <c r="R143" s="93"/>
      <c r="S143" s="93"/>
      <c r="T143" s="93"/>
      <c r="U143" s="93" t="s">
        <v>898</v>
      </c>
      <c r="V143" s="93" t="s">
        <v>265</v>
      </c>
      <c r="W143" s="98" t="s">
        <v>899</v>
      </c>
      <c r="X143" s="125">
        <v>60002</v>
      </c>
      <c r="Y143" s="93">
        <v>959</v>
      </c>
      <c r="Z143" s="93">
        <v>4134</v>
      </c>
      <c r="AA143" s="93"/>
      <c r="AG143" s="117"/>
    </row>
    <row r="144" spans="1:34" s="41" customFormat="1" x14ac:dyDescent="0.3">
      <c r="A144" s="93" t="str">
        <f t="shared" si="4"/>
        <v>GreenMT</v>
      </c>
      <c r="B144" s="93" t="s">
        <v>481</v>
      </c>
      <c r="C144" s="93" t="s">
        <v>522</v>
      </c>
      <c r="D144" s="93"/>
      <c r="E144" s="98" t="s">
        <v>723</v>
      </c>
      <c r="F144" s="93" t="str">
        <f t="shared" si="5"/>
        <v>UGI North</v>
      </c>
      <c r="G144" s="93" t="s">
        <v>60</v>
      </c>
      <c r="H144" s="93" t="s">
        <v>449</v>
      </c>
      <c r="I144" s="93" t="s">
        <v>508</v>
      </c>
      <c r="J144" s="93" t="s">
        <v>526</v>
      </c>
      <c r="K144" s="93" t="s">
        <v>510</v>
      </c>
      <c r="L144" s="98" t="s">
        <v>1060</v>
      </c>
      <c r="M144" s="93"/>
      <c r="N144" s="98"/>
      <c r="O144" s="98"/>
      <c r="P144" s="93"/>
      <c r="Q144" s="93"/>
      <c r="R144" s="93"/>
      <c r="S144" s="93"/>
      <c r="T144" s="93"/>
      <c r="U144" s="93" t="s">
        <v>900</v>
      </c>
      <c r="V144" s="93" t="s">
        <v>265</v>
      </c>
      <c r="W144" s="98" t="s">
        <v>901</v>
      </c>
      <c r="X144" s="125">
        <v>60002</v>
      </c>
      <c r="Y144" s="93">
        <v>959</v>
      </c>
      <c r="Z144" s="93">
        <v>4134</v>
      </c>
      <c r="AA144" s="93"/>
      <c r="AG144" s="117"/>
    </row>
    <row r="145" spans="1:33" s="41" customFormat="1" x14ac:dyDescent="0.3">
      <c r="A145" s="93" t="str">
        <f t="shared" si="4"/>
        <v>GreenMT</v>
      </c>
      <c r="B145" s="93" t="s">
        <v>481</v>
      </c>
      <c r="C145" s="93" t="s">
        <v>522</v>
      </c>
      <c r="D145" s="93"/>
      <c r="E145" s="98" t="s">
        <v>724</v>
      </c>
      <c r="F145" s="93" t="str">
        <f t="shared" si="5"/>
        <v>PECO Gas</v>
      </c>
      <c r="G145" s="93" t="s">
        <v>60</v>
      </c>
      <c r="H145" s="93" t="s">
        <v>357</v>
      </c>
      <c r="I145" s="93" t="s">
        <v>508</v>
      </c>
      <c r="J145" s="93" t="s">
        <v>527</v>
      </c>
      <c r="K145" s="93" t="s">
        <v>510</v>
      </c>
      <c r="L145" s="98" t="s">
        <v>1060</v>
      </c>
      <c r="M145" s="93"/>
      <c r="N145" s="98"/>
      <c r="O145" s="98"/>
      <c r="P145" s="93"/>
      <c r="Q145" s="93"/>
      <c r="R145" s="93"/>
      <c r="S145" s="93"/>
      <c r="T145" s="93"/>
      <c r="U145" s="93" t="s">
        <v>902</v>
      </c>
      <c r="V145" s="93" t="s">
        <v>265</v>
      </c>
      <c r="W145" s="98" t="s">
        <v>903</v>
      </c>
      <c r="X145" s="125">
        <v>60002</v>
      </c>
      <c r="Y145" s="93">
        <v>959</v>
      </c>
      <c r="Z145" s="93">
        <v>4134</v>
      </c>
      <c r="AA145" s="93"/>
      <c r="AG145" s="117"/>
    </row>
    <row r="146" spans="1:33" s="41" customFormat="1" x14ac:dyDescent="0.3">
      <c r="A146" s="93" t="str">
        <f t="shared" si="4"/>
        <v>GreenMT</v>
      </c>
      <c r="B146" s="93" t="s">
        <v>481</v>
      </c>
      <c r="C146" s="93" t="s">
        <v>522</v>
      </c>
      <c r="D146" s="93"/>
      <c r="E146" s="98" t="s">
        <v>725</v>
      </c>
      <c r="F146" s="93" t="str">
        <f t="shared" si="5"/>
        <v>Philadelphia Gas Works</v>
      </c>
      <c r="G146" s="93" t="s">
        <v>60</v>
      </c>
      <c r="H146" s="93" t="s">
        <v>243</v>
      </c>
      <c r="I146" s="93" t="s">
        <v>508</v>
      </c>
      <c r="J146" s="93" t="s">
        <v>526</v>
      </c>
      <c r="K146" s="93" t="s">
        <v>510</v>
      </c>
      <c r="L146" s="98" t="s">
        <v>1060</v>
      </c>
      <c r="M146" s="93"/>
      <c r="N146" s="98"/>
      <c r="O146" s="98"/>
      <c r="P146" s="93"/>
      <c r="Q146" s="93"/>
      <c r="R146" s="93"/>
      <c r="S146" s="93"/>
      <c r="T146" s="93"/>
      <c r="U146" s="93" t="s">
        <v>904</v>
      </c>
      <c r="V146" s="93" t="s">
        <v>265</v>
      </c>
      <c r="W146" s="98" t="s">
        <v>905</v>
      </c>
      <c r="X146" s="125">
        <v>60002</v>
      </c>
      <c r="Y146" s="93">
        <v>959</v>
      </c>
      <c r="Z146" s="93">
        <v>4134</v>
      </c>
      <c r="AA146" s="93"/>
      <c r="AG146" s="117"/>
    </row>
    <row r="147" spans="1:33" s="41" customFormat="1" x14ac:dyDescent="0.3">
      <c r="A147" s="93" t="str">
        <f t="shared" si="4"/>
        <v>NRG</v>
      </c>
      <c r="B147" s="93" t="s">
        <v>505</v>
      </c>
      <c r="C147" s="93" t="str">
        <f>Data!B108</f>
        <v>Electric</v>
      </c>
      <c r="D147" s="93"/>
      <c r="E147" s="98" t="s">
        <v>726</v>
      </c>
      <c r="F147" s="93" t="str">
        <f t="shared" si="5"/>
        <v>Eversource (Eastern Massachusetts)</v>
      </c>
      <c r="G147" s="93" t="s">
        <v>42</v>
      </c>
      <c r="H147" s="93" t="s">
        <v>549</v>
      </c>
      <c r="I147" s="93" t="s">
        <v>508</v>
      </c>
      <c r="J147" s="105"/>
      <c r="K147" s="93" t="s">
        <v>510</v>
      </c>
      <c r="L147" s="98" t="s">
        <v>547</v>
      </c>
      <c r="M147" s="93"/>
      <c r="N147" s="98"/>
      <c r="O147" s="98"/>
      <c r="P147" s="93"/>
      <c r="Q147" s="93"/>
      <c r="R147" s="93"/>
      <c r="S147" s="93"/>
      <c r="T147" s="93"/>
      <c r="U147" s="93" t="s">
        <v>906</v>
      </c>
      <c r="V147" s="93" t="s">
        <v>265</v>
      </c>
      <c r="W147" s="98" t="s">
        <v>907</v>
      </c>
      <c r="X147" s="125">
        <v>60002</v>
      </c>
      <c r="Y147" s="93">
        <v>959</v>
      </c>
      <c r="Z147" s="93">
        <v>4134</v>
      </c>
      <c r="AA147" s="93"/>
      <c r="AG147" s="117"/>
    </row>
    <row r="148" spans="1:33" s="41" customFormat="1" x14ac:dyDescent="0.3">
      <c r="A148" s="93" t="str">
        <f t="shared" si="4"/>
        <v>NRG</v>
      </c>
      <c r="B148" s="93" t="s">
        <v>505</v>
      </c>
      <c r="C148" s="93" t="str">
        <f>Data!B109</f>
        <v>Electric</v>
      </c>
      <c r="D148" s="93"/>
      <c r="E148" s="98" t="s">
        <v>727</v>
      </c>
      <c r="F148" s="93" t="str">
        <f t="shared" si="5"/>
        <v>Eversource (Western Massachusetts)</v>
      </c>
      <c r="G148" s="93" t="s">
        <v>42</v>
      </c>
      <c r="H148" s="93" t="s">
        <v>548</v>
      </c>
      <c r="I148" s="93" t="s">
        <v>508</v>
      </c>
      <c r="J148" s="105"/>
      <c r="K148" s="93" t="s">
        <v>510</v>
      </c>
      <c r="L148" s="98" t="s">
        <v>180</v>
      </c>
      <c r="M148" s="93"/>
      <c r="N148" s="98"/>
      <c r="O148" s="98"/>
      <c r="P148" s="93"/>
      <c r="Q148" s="93"/>
      <c r="R148" s="93"/>
      <c r="S148" s="93"/>
      <c r="T148" s="93"/>
      <c r="U148" s="93" t="s">
        <v>908</v>
      </c>
      <c r="V148" s="93" t="s">
        <v>265</v>
      </c>
      <c r="W148" s="98" t="s">
        <v>909</v>
      </c>
      <c r="X148" s="125">
        <v>60002</v>
      </c>
      <c r="Y148" s="93">
        <v>959</v>
      </c>
      <c r="Z148" s="93">
        <v>4134</v>
      </c>
      <c r="AA148" s="93"/>
      <c r="AG148" s="117"/>
    </row>
    <row r="149" spans="1:33" s="41" customFormat="1" x14ac:dyDescent="0.3">
      <c r="A149" s="93" t="str">
        <f t="shared" si="4"/>
        <v>NRG</v>
      </c>
      <c r="B149" s="93" t="s">
        <v>505</v>
      </c>
      <c r="C149" s="93" t="str">
        <f>Data!B110</f>
        <v>Electric</v>
      </c>
      <c r="D149" s="93"/>
      <c r="E149" s="98" t="s">
        <v>728</v>
      </c>
      <c r="F149" s="93" t="str">
        <f t="shared" si="5"/>
        <v>Atlantic City Electric</v>
      </c>
      <c r="G149" s="93" t="s">
        <v>8</v>
      </c>
      <c r="H149" s="93" t="s">
        <v>7</v>
      </c>
      <c r="I149" s="93" t="s">
        <v>508</v>
      </c>
      <c r="J149" s="105"/>
      <c r="K149" s="93" t="s">
        <v>510</v>
      </c>
      <c r="L149" s="98" t="s">
        <v>1063</v>
      </c>
      <c r="M149" s="93"/>
      <c r="N149" s="98"/>
      <c r="O149" s="98"/>
      <c r="P149" s="93"/>
      <c r="Q149" s="93"/>
      <c r="R149" s="93"/>
      <c r="S149" s="93"/>
      <c r="T149" s="93"/>
      <c r="U149" s="93" t="s">
        <v>910</v>
      </c>
      <c r="V149" s="93" t="s">
        <v>265</v>
      </c>
      <c r="W149" s="98" t="s">
        <v>911</v>
      </c>
      <c r="X149" s="125">
        <v>60002</v>
      </c>
      <c r="Y149" s="93">
        <v>959</v>
      </c>
      <c r="Z149" s="93">
        <v>4134</v>
      </c>
      <c r="AA149" s="93"/>
      <c r="AG149" s="117"/>
    </row>
    <row r="150" spans="1:33" s="41" customFormat="1" x14ac:dyDescent="0.3">
      <c r="A150" s="93" t="str">
        <f t="shared" si="4"/>
        <v>NRG</v>
      </c>
      <c r="B150" s="93" t="s">
        <v>505</v>
      </c>
      <c r="C150" s="93" t="str">
        <f>Data!B112</f>
        <v>Electric</v>
      </c>
      <c r="D150" s="93"/>
      <c r="E150" s="98" t="s">
        <v>729</v>
      </c>
      <c r="F150" s="93" t="str">
        <f t="shared" si="5"/>
        <v>Jersey Central Power &amp; Light (JCP&amp;L)</v>
      </c>
      <c r="G150" s="93" t="s">
        <v>8</v>
      </c>
      <c r="H150" s="93" t="s">
        <v>13</v>
      </c>
      <c r="I150" s="93" t="s">
        <v>508</v>
      </c>
      <c r="J150" s="105"/>
      <c r="K150" s="93" t="s">
        <v>510</v>
      </c>
      <c r="L150" s="98" t="s">
        <v>1064</v>
      </c>
      <c r="M150" s="93"/>
      <c r="N150" s="98"/>
      <c r="O150" s="98"/>
      <c r="P150" s="93"/>
      <c r="Q150" s="93"/>
      <c r="R150" s="93"/>
      <c r="S150" s="93"/>
      <c r="T150" s="93"/>
      <c r="U150" s="93" t="s">
        <v>912</v>
      </c>
      <c r="V150" s="93" t="s">
        <v>265</v>
      </c>
      <c r="W150" s="98" t="s">
        <v>913</v>
      </c>
      <c r="X150" s="125">
        <v>60002</v>
      </c>
      <c r="Y150" s="93">
        <v>959</v>
      </c>
      <c r="Z150" s="93">
        <v>4134</v>
      </c>
      <c r="AA150" s="93"/>
      <c r="AG150" s="117"/>
    </row>
    <row r="151" spans="1:33" s="41" customFormat="1" x14ac:dyDescent="0.3">
      <c r="A151" s="93" t="str">
        <f t="shared" si="4"/>
        <v>NRG</v>
      </c>
      <c r="B151" s="93" t="s">
        <v>505</v>
      </c>
      <c r="C151" s="93" t="str">
        <f>Data!B113</f>
        <v>Electric</v>
      </c>
      <c r="D151" s="93"/>
      <c r="E151" s="98" t="s">
        <v>730</v>
      </c>
      <c r="F151" s="93" t="str">
        <f t="shared" si="5"/>
        <v>PSE&amp;G</v>
      </c>
      <c r="G151" s="93" t="s">
        <v>8</v>
      </c>
      <c r="H151" s="93" t="s">
        <v>14</v>
      </c>
      <c r="I151" s="93" t="s">
        <v>508</v>
      </c>
      <c r="J151" s="105"/>
      <c r="K151" s="93" t="s">
        <v>510</v>
      </c>
      <c r="L151" s="98" t="s">
        <v>1065</v>
      </c>
      <c r="M151" s="93"/>
      <c r="N151" s="98"/>
      <c r="O151" s="98"/>
      <c r="P151" s="93"/>
      <c r="Q151" s="93"/>
      <c r="R151" s="93"/>
      <c r="S151" s="93"/>
      <c r="T151" s="93"/>
      <c r="U151" s="93" t="s">
        <v>914</v>
      </c>
      <c r="V151" s="93" t="s">
        <v>265</v>
      </c>
      <c r="W151" s="98" t="s">
        <v>915</v>
      </c>
      <c r="X151" s="125">
        <v>60002</v>
      </c>
      <c r="Y151" s="93">
        <v>959</v>
      </c>
      <c r="Z151" s="93">
        <v>4134</v>
      </c>
      <c r="AA151" s="93"/>
      <c r="AG151" s="117"/>
    </row>
    <row r="152" spans="1:33" s="41" customFormat="1" x14ac:dyDescent="0.3">
      <c r="A152" s="93" t="str">
        <f t="shared" si="4"/>
        <v>NRG</v>
      </c>
      <c r="B152" s="93" t="s">
        <v>505</v>
      </c>
      <c r="C152" s="93" t="str">
        <f>Data!B114</f>
        <v>Electric</v>
      </c>
      <c r="D152" s="93"/>
      <c r="E152" s="98" t="s">
        <v>731</v>
      </c>
      <c r="F152" s="93" t="str">
        <f t="shared" si="5"/>
        <v>Rockland Electric Company (O&amp;R)</v>
      </c>
      <c r="G152" s="93" t="s">
        <v>8</v>
      </c>
      <c r="H152" s="93" t="s">
        <v>15</v>
      </c>
      <c r="I152" s="93" t="s">
        <v>508</v>
      </c>
      <c r="J152" s="105"/>
      <c r="K152" s="93" t="s">
        <v>510</v>
      </c>
      <c r="L152" s="98" t="s">
        <v>1066</v>
      </c>
      <c r="M152" s="93"/>
      <c r="N152" s="98"/>
      <c r="O152" s="98"/>
      <c r="P152" s="93"/>
      <c r="Q152" s="93"/>
      <c r="R152" s="93"/>
      <c r="S152" s="93"/>
      <c r="T152" s="93"/>
      <c r="U152" s="93" t="s">
        <v>916</v>
      </c>
      <c r="V152" s="93" t="s">
        <v>265</v>
      </c>
      <c r="W152" s="98" t="s">
        <v>917</v>
      </c>
      <c r="X152" s="125">
        <v>60002</v>
      </c>
      <c r="Y152" s="93">
        <v>959</v>
      </c>
      <c r="Z152" s="93">
        <v>4134</v>
      </c>
      <c r="AA152" s="93"/>
      <c r="AG152" s="117"/>
    </row>
    <row r="153" spans="1:33" s="41" customFormat="1" x14ac:dyDescent="0.3">
      <c r="A153" s="93" t="str">
        <f t="shared" si="4"/>
        <v>NRG</v>
      </c>
      <c r="B153" s="93" t="s">
        <v>505</v>
      </c>
      <c r="C153" s="93" t="str">
        <f>Data!B115</f>
        <v>Electric</v>
      </c>
      <c r="D153" s="93"/>
      <c r="E153" s="98" t="s">
        <v>732</v>
      </c>
      <c r="F153" s="93" t="str">
        <f t="shared" si="5"/>
        <v>Duquesne Light Company</v>
      </c>
      <c r="G153" s="93" t="s">
        <v>60</v>
      </c>
      <c r="H153" s="93" t="s">
        <v>55</v>
      </c>
      <c r="I153" s="93" t="s">
        <v>508</v>
      </c>
      <c r="J153" s="105"/>
      <c r="K153" s="93" t="s">
        <v>510</v>
      </c>
      <c r="L153" s="98" t="s">
        <v>1067</v>
      </c>
      <c r="M153" s="93"/>
      <c r="N153" s="98"/>
      <c r="O153" s="98"/>
      <c r="P153" s="93"/>
      <c r="Q153" s="93"/>
      <c r="R153" s="93"/>
      <c r="S153" s="93"/>
      <c r="T153" s="93"/>
      <c r="U153" s="93" t="s">
        <v>918</v>
      </c>
      <c r="V153" s="93" t="s">
        <v>265</v>
      </c>
      <c r="W153" s="98" t="s">
        <v>919</v>
      </c>
      <c r="X153" s="125">
        <v>60002</v>
      </c>
      <c r="Y153" s="93">
        <v>959</v>
      </c>
      <c r="Z153" s="93">
        <v>4134</v>
      </c>
      <c r="AA153" s="93"/>
      <c r="AG153" s="117"/>
    </row>
    <row r="154" spans="1:33" s="41" customFormat="1" x14ac:dyDescent="0.3">
      <c r="A154" s="93" t="str">
        <f t="shared" ref="A154:A215" si="7">B154</f>
        <v>NRG</v>
      </c>
      <c r="B154" s="93" t="s">
        <v>505</v>
      </c>
      <c r="C154" s="93" t="str">
        <f>Data!B116</f>
        <v>Electric</v>
      </c>
      <c r="D154" s="93"/>
      <c r="E154" s="98" t="s">
        <v>733</v>
      </c>
      <c r="F154" s="93" t="str">
        <f t="shared" ref="F154:F215" si="8">H154</f>
        <v>Met-Ed</v>
      </c>
      <c r="G154" s="93" t="s">
        <v>60</v>
 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 </c>
      <c r="M154" s="93"/>
      <c r="N154" s="98"/>
      <c r="O154" s="98"/>
      <c r="P154" s="93"/>
      <c r="Q154" s="93"/>
      <c r="R154" s="93"/>
      <c r="S154" s="93"/>
      <c r="T154" s="93"/>
      <c r="U154" s="93" t="s">
        <v>920</v>
      </c>
      <c r="V154" s="93" t="s">
        <v>265</v>
      </c>
      <c r="W154" s="98" t="s">
        <v>921</v>
      </c>
      <c r="X154" s="125">
        <v>60002</v>
      </c>
      <c r="Y154" s="93">
        <v>959</v>
      </c>
      <c r="Z154" s="93">
        <v>4134</v>
      </c>
      <c r="AA154" s="93"/>
      <c r="AG154" s="117"/>
    </row>
    <row r="155" spans="1:33" s="41" customFormat="1" x14ac:dyDescent="0.3">
      <c r="A155" s="93" t="str">
        <f t="shared" si="7"/>
        <v>NRG</v>
      </c>
      <c r="B155" s="93" t="s">
        <v>505</v>
      </c>
      <c r="C155" s="93" t="str">
        <f>Data!B117</f>
        <v>Electric</v>
      </c>
      <c r="D155" s="93"/>
      <c r="E155" s="98" t="s">
        <v>734</v>
      </c>
      <c r="F155" s="93" t="str">
        <f t="shared" si="8"/>
        <v>PECO</v>
      </c>
      <c r="G155" s="93" t="s">
        <v>60</v>
      </c>
      <c r="H155" s="93" t="s">
        <v>57</v>
      </c>
      <c r="I155" s="93" t="s">
        <v>508</v>
      </c>
      <c r="J155" s="105"/>
      <c r="K155" s="93" t="s">
        <v>510</v>
      </c>
      <c r="L155" s="98" t="s">
        <v>1069</v>
      </c>
      <c r="M155" s="93"/>
      <c r="N155" s="98"/>
      <c r="O155" s="98"/>
      <c r="P155" s="93"/>
      <c r="Q155" s="93"/>
      <c r="R155" s="93"/>
      <c r="S155" s="93"/>
      <c r="T155" s="93"/>
      <c r="U155" s="93" t="s">
        <v>922</v>
      </c>
      <c r="V155" s="93" t="s">
        <v>265</v>
      </c>
      <c r="W155" s="98" t="s">
        <v>923</v>
      </c>
      <c r="X155" s="125">
        <v>60002</v>
      </c>
      <c r="Y155" s="93">
        <v>959</v>
      </c>
      <c r="Z155" s="93">
        <v>4134</v>
      </c>
      <c r="AA155" s="93"/>
      <c r="AG155" s="117"/>
    </row>
    <row r="156" spans="1:33" s="41" customFormat="1" x14ac:dyDescent="0.3">
      <c r="A156" s="93" t="str">
        <f t="shared" si="7"/>
        <v>NRG</v>
      </c>
      <c r="B156" s="93" t="s">
        <v>505</v>
      </c>
      <c r="C156" s="93" t="str">
        <f>Data!B118</f>
        <v>Electric</v>
      </c>
      <c r="D156" s="93"/>
      <c r="E156" s="98" t="s">
        <v>735</v>
      </c>
      <c r="F156" s="93" t="str">
        <f t="shared" si="8"/>
        <v>Penelec</v>
      </c>
      <c r="G156" s="93" t="s">
        <v>60</v>
      </c>
      <c r="H156" s="93" t="s">
        <v>58</v>
      </c>
      <c r="I156" s="93" t="s">
        <v>508</v>
      </c>
      <c r="J156" s="105"/>
      <c r="K156" s="93" t="s">
        <v>510</v>
      </c>
      <c r="L156" s="98" t="s">
        <v>1070</v>
      </c>
      <c r="M156" s="93"/>
      <c r="N156" s="98"/>
      <c r="O156" s="98"/>
      <c r="P156" s="93"/>
      <c r="Q156" s="93"/>
      <c r="R156" s="93"/>
      <c r="S156" s="93"/>
      <c r="T156" s="93"/>
      <c r="U156" s="93" t="s">
        <v>924</v>
      </c>
      <c r="V156" s="93" t="s">
        <v>265</v>
      </c>
      <c r="W156" s="98" t="s">
        <v>925</v>
      </c>
      <c r="X156" s="125">
        <v>60002</v>
      </c>
      <c r="Y156" s="93">
        <v>959</v>
      </c>
      <c r="Z156" s="93">
        <v>4134</v>
      </c>
      <c r="AA156" s="93"/>
      <c r="AG156" s="117"/>
    </row>
    <row r="157" spans="1:33" s="41" customFormat="1" x14ac:dyDescent="0.3">
      <c r="A157" s="93" t="str">
        <f t="shared" si="7"/>
        <v>NRG</v>
      </c>
      <c r="B157" s="93" t="s">
        <v>505</v>
      </c>
      <c r="C157" s="93" t="str">
        <f>Data!B119</f>
        <v>Electric</v>
      </c>
      <c r="D157" s="93"/>
      <c r="E157" s="98" t="s">
        <v>736</v>
      </c>
      <c r="F157" s="93" t="str">
        <f t="shared" si="8"/>
        <v>PPL Electric Utilities</v>
      </c>
      <c r="G157" s="93" t="s">
        <v>60</v>
      </c>
      <c r="H157" s="93" t="s">
        <v>59</v>
      </c>
      <c r="I157" s="93" t="s">
        <v>508</v>
      </c>
      <c r="J157" s="105"/>
      <c r="K157" s="93" t="s">
        <v>510</v>
      </c>
      <c r="L157" s="98" t="s">
        <v>1071</v>
      </c>
      <c r="M157" s="93"/>
      <c r="N157" s="98"/>
      <c r="O157" s="98"/>
      <c r="P157" s="93"/>
      <c r="Q157" s="93"/>
      <c r="R157" s="93"/>
      <c r="S157" s="93"/>
      <c r="T157" s="93"/>
      <c r="U157" s="93" t="s">
        <v>926</v>
      </c>
      <c r="V157" s="93" t="s">
        <v>265</v>
      </c>
      <c r="W157" s="98" t="s">
        <v>927</v>
      </c>
      <c r="X157" s="125">
        <v>60002</v>
      </c>
      <c r="Y157" s="93">
        <v>959</v>
      </c>
      <c r="Z157" s="93">
        <v>4134</v>
      </c>
      <c r="AA157" s="93"/>
      <c r="AG157" s="117"/>
    </row>
    <row r="158" spans="1:33" s="41" customFormat="1" x14ac:dyDescent="0.3">
      <c r="A158" s="93" t="str">
        <f t="shared" si="7"/>
        <v>NRG</v>
      </c>
      <c r="B158" s="93" t="s">
        <v>505</v>
      </c>
      <c r="C158" s="93" t="str">
        <f>Data!B120</f>
        <v>Electric</v>
      </c>
      <c r="D158" s="93"/>
      <c r="E158" s="98" t="s">
        <v>737</v>
      </c>
      <c r="F158" s="93" t="str">
        <f t="shared" si="8"/>
        <v>West Penn Power</v>
      </c>
      <c r="G158" s="93" t="s">
        <v>60</v>
      </c>
      <c r="H158" s="93" t="s">
        <v>89</v>
      </c>
      <c r="I158" s="93" t="s">
        <v>508</v>
      </c>
      <c r="J158" s="105"/>
      <c r="K158" s="93" t="s">
        <v>510</v>
      </c>
      <c r="L158" s="98" t="s">
        <v>1071</v>
      </c>
      <c r="M158" s="93"/>
      <c r="N158" s="98"/>
      <c r="O158" s="98"/>
      <c r="P158" s="93"/>
      <c r="Q158" s="93"/>
      <c r="R158" s="93"/>
      <c r="S158" s="93"/>
      <c r="T158" s="93"/>
      <c r="U158" s="93" t="s">
        <v>928</v>
      </c>
      <c r="V158" s="93" t="s">
        <v>265</v>
      </c>
      <c r="W158" s="98" t="s">
        <v>929</v>
      </c>
      <c r="X158" s="125">
        <v>60002</v>
      </c>
      <c r="Y158" s="93">
        <v>959</v>
      </c>
      <c r="Z158" s="93">
        <v>4134</v>
      </c>
      <c r="AA158" s="93"/>
      <c r="AG158" s="117"/>
    </row>
    <row r="159" spans="1:33" s="41" customFormat="1" x14ac:dyDescent="0.3">
      <c r="A159" s="93" t="str">
        <f t="shared" si="7"/>
        <v>NRG</v>
      </c>
      <c r="B159" s="93" t="s">
        <v>505</v>
      </c>
      <c r="C159" s="93" t="str">
        <f>Data!B121</f>
        <v>Electric</v>
      </c>
      <c r="D159" s="93"/>
      <c r="E159" s="98" t="s">
        <v>738</v>
      </c>
      <c r="F159" s="93" t="str">
        <f t="shared" si="8"/>
        <v>Penn Power</v>
      </c>
      <c r="G159" s="93" t="s">
        <v>60</v>
      </c>
      <c r="H159" s="93" t="s">
        <v>285</v>
      </c>
      <c r="I159" s="93" t="s">
        <v>508</v>
      </c>
      <c r="J159" s="105"/>
      <c r="K159" s="93" t="s">
        <v>510</v>
      </c>
      <c r="L159" s="98" t="s">
        <v>1072</v>
      </c>
      <c r="M159" s="93"/>
      <c r="N159" s="98"/>
      <c r="O159" s="98"/>
      <c r="P159" s="93"/>
      <c r="Q159" s="93"/>
      <c r="R159" s="93"/>
      <c r="S159" s="93"/>
      <c r="T159" s="93"/>
      <c r="U159" s="93" t="s">
        <v>930</v>
      </c>
      <c r="V159" s="93" t="s">
        <v>265</v>
      </c>
      <c r="W159" s="98" t="s">
        <v>931</v>
      </c>
      <c r="X159" s="125">
        <v>60002</v>
      </c>
      <c r="Y159" s="93">
        <v>959</v>
      </c>
      <c r="Z159" s="93">
        <v>4134</v>
      </c>
      <c r="AA159" s="93"/>
      <c r="AG159" s="117"/>
    </row>
    <row r="160" spans="1:33" s="41" customFormat="1" x14ac:dyDescent="0.3">
      <c r="A160" s="93" t="str">
        <f t="shared" si="7"/>
        <v>NRG</v>
      </c>
      <c r="B160" s="93" t="s">
        <v>505</v>
      </c>
      <c r="C160" s="93" t="str">
        <f>Data!B123</f>
        <v>Electric</v>
      </c>
      <c r="D160" s="93"/>
      <c r="E160" s="98" t="s">
        <v>739</v>
      </c>
      <c r="F160" s="93" t="str">
        <f t="shared" si="8"/>
        <v>Potomac Edison</v>
      </c>
      <c r="G160" s="93" t="s">
        <v>53</v>
      </c>
      <c r="H160" s="93" t="s">
        <v>251</v>
      </c>
      <c r="I160" s="93" t="s">
        <v>508</v>
      </c>
      <c r="J160" s="105"/>
      <c r="K160" s="93" t="s">
        <v>510</v>
      </c>
      <c r="L160" s="98" t="s">
        <v>1073</v>
      </c>
      <c r="M160" s="93"/>
      <c r="N160" s="98"/>
      <c r="O160" s="98"/>
      <c r="P160" s="93"/>
      <c r="Q160" s="93"/>
      <c r="R160" s="93"/>
      <c r="S160" s="93"/>
      <c r="T160" s="93"/>
      <c r="U160" s="93" t="s">
        <v>932</v>
      </c>
      <c r="V160" s="93" t="s">
        <v>265</v>
      </c>
      <c r="W160" s="98" t="s">
        <v>933</v>
      </c>
      <c r="X160" s="125">
        <v>60002</v>
      </c>
      <c r="Y160" s="93">
        <v>959</v>
      </c>
      <c r="Z160" s="93">
        <v>4134</v>
      </c>
      <c r="AA160" s="93"/>
      <c r="AG160" s="117"/>
    </row>
    <row r="161" spans="1:33" s="41" customFormat="1" x14ac:dyDescent="0.3">
      <c r="A161" s="93" t="str">
        <f t="shared" si="7"/>
        <v>NRG</v>
      </c>
      <c r="B161" s="93" t="s">
        <v>505</v>
      </c>
      <c r="C161" s="93" t="str">
        <f>Data!B124</f>
        <v>Electric</v>
      </c>
      <c r="D161" s="93"/>
      <c r="E161" s="98" t="s">
        <v>740</v>
      </c>
      <c r="F161" s="93" t="str">
        <f t="shared" si="8"/>
        <v>National Grid</v>
      </c>
      <c r="G161" s="93" t="s">
        <v>42</v>
      </c>
      <c r="H161" s="93" t="s">
        <v>41</v>
      </c>
      <c r="I161" s="93" t="s">
        <v>508</v>
      </c>
      <c r="J161" s="105"/>
      <c r="K161" s="93" t="s">
        <v>510</v>
      </c>
      <c r="L161" s="98" t="s">
        <v>1074</v>
      </c>
      <c r="M161" s="93"/>
      <c r="N161" s="98"/>
      <c r="O161" s="98"/>
      <c r="P161" s="93"/>
      <c r="Q161" s="93"/>
      <c r="R161" s="93"/>
      <c r="S161" s="93"/>
      <c r="T161" s="93"/>
      <c r="U161" s="93" t="s">
        <v>934</v>
      </c>
      <c r="V161" s="93" t="s">
        <v>265</v>
      </c>
      <c r="W161" s="98" t="s">
        <v>935</v>
      </c>
      <c r="X161" s="125">
        <v>60002</v>
      </c>
      <c r="Y161" s="93">
        <v>959</v>
      </c>
      <c r="Z161" s="93">
        <v>4134</v>
      </c>
      <c r="AA161" s="93"/>
      <c r="AG161" s="117"/>
    </row>
    <row r="162" spans="1:33" s="41" customFormat="1" x14ac:dyDescent="0.3">
      <c r="A162" s="93" t="str">
        <f t="shared" si="7"/>
        <v>NRG</v>
      </c>
      <c r="B162" s="93" t="s">
        <v>505</v>
      </c>
      <c r="C162" s="93" t="str">
        <f>Data!B125</f>
        <v>Electric</v>
      </c>
      <c r="D162" s="93"/>
      <c r="E162" s="98" t="s">
        <v>741</v>
      </c>
      <c r="F162" s="93" t="str">
        <f t="shared" si="8"/>
        <v>Eversource (Eastern Massachusetts)</v>
      </c>
      <c r="G162" s="93" t="s">
        <v>42</v>
      </c>
      <c r="H162" s="93" t="s">
        <v>549</v>
      </c>
      <c r="I162" s="93" t="s">
        <v>508</v>
      </c>
      <c r="J162" s="105"/>
      <c r="K162" s="93" t="s">
        <v>510</v>
      </c>
      <c r="L162" s="98" t="s">
        <v>1075</v>
      </c>
      <c r="M162" s="93"/>
      <c r="N162" s="98"/>
      <c r="O162" s="98"/>
      <c r="P162" s="93"/>
      <c r="Q162" s="93"/>
      <c r="R162" s="93"/>
      <c r="S162" s="93"/>
      <c r="T162" s="93"/>
      <c r="U162" s="93" t="s">
        <v>936</v>
      </c>
      <c r="V162" s="93" t="s">
        <v>265</v>
      </c>
      <c r="W162" s="98" t="s">
        <v>937</v>
      </c>
      <c r="X162" s="125">
        <v>60002</v>
      </c>
      <c r="Y162" s="93">
        <v>959</v>
      </c>
      <c r="Z162" s="93">
        <v>4134</v>
      </c>
      <c r="AA162" s="93"/>
      <c r="AG162" s="117"/>
    </row>
    <row r="163" spans="1:33" s="41" customFormat="1" x14ac:dyDescent="0.3">
      <c r="A163" s="93" t="str">
        <f t="shared" si="7"/>
        <v>NRG</v>
      </c>
      <c r="B163" s="93" t="s">
        <v>505</v>
      </c>
      <c r="C163" s="93" t="str">
        <f>Data!B126</f>
        <v>Electric</v>
      </c>
      <c r="D163" s="93"/>
      <c r="E163" s="98" t="s">
        <v>742</v>
      </c>
      <c r="F163" s="93" t="str">
        <f t="shared" si="8"/>
        <v>Eversource (Western Massachusetts)</v>
      </c>
      <c r="G163" s="93" t="s">
        <v>42</v>
      </c>
      <c r="H163" s="93" t="s">
        <v>548</v>
      </c>
      <c r="I163" s="93" t="s">
        <v>508</v>
      </c>
      <c r="J163" s="105"/>
      <c r="K163" s="93" t="s">
        <v>510</v>
      </c>
      <c r="L163" s="98" t="s">
        <v>1076</v>
      </c>
      <c r="M163" s="93"/>
      <c r="N163" s="98"/>
      <c r="O163" s="98"/>
      <c r="P163" s="93"/>
      <c r="Q163" s="93"/>
      <c r="R163" s="93"/>
      <c r="S163" s="93"/>
      <c r="T163" s="93"/>
      <c r="U163" s="93" t="s">
        <v>938</v>
      </c>
      <c r="V163" s="93" t="s">
        <v>265</v>
      </c>
      <c r="W163" s="98" t="s">
        <v>939</v>
      </c>
      <c r="X163" s="125">
        <v>60002</v>
      </c>
      <c r="Y163" s="93">
        <v>959</v>
      </c>
      <c r="Z163" s="93">
        <v>4134</v>
      </c>
      <c r="AA163" s="93"/>
      <c r="AG163" s="117"/>
    </row>
    <row r="164" spans="1:33" s="41" customFormat="1" x14ac:dyDescent="0.3">
      <c r="A164" s="93" t="str">
        <f t="shared" si="7"/>
        <v>NRG</v>
      </c>
      <c r="B164" s="93" t="s">
        <v>505</v>
      </c>
      <c r="C164" s="93" t="str">
        <f>Data!B127</f>
        <v>Gas</v>
      </c>
      <c r="D164" s="93"/>
      <c r="E164" s="98" t="s">
        <v>743</v>
      </c>
      <c r="F164" s="93" t="str">
        <f t="shared" si="8"/>
        <v>Nicor Gas</v>
      </c>
      <c r="G164" s="93" t="s">
        <v>47</v>
      </c>
      <c r="H164" s="93" t="s">
        <v>106</v>
      </c>
      <c r="I164" s="93" t="s">
        <v>508</v>
      </c>
      <c r="J164" s="93" t="s">
        <v>527</v>
      </c>
      <c r="K164" s="93" t="s">
        <v>510</v>
      </c>
      <c r="L164" s="98" t="s">
        <v>550</v>
      </c>
      <c r="M164" s="93"/>
      <c r="N164" s="98"/>
      <c r="O164" s="98"/>
      <c r="P164" s="93"/>
      <c r="Q164" s="93"/>
      <c r="R164" s="93"/>
      <c r="S164" s="93"/>
      <c r="T164" s="93"/>
      <c r="U164" s="93" t="s">
        <v>940</v>
      </c>
      <c r="V164" s="93" t="s">
        <v>265</v>
      </c>
      <c r="W164" s="98" t="s">
        <v>941</v>
      </c>
      <c r="X164" s="125">
        <v>60002</v>
      </c>
      <c r="Y164" s="93">
        <v>959</v>
      </c>
      <c r="Z164" s="93">
        <v>4134</v>
      </c>
      <c r="AA164" s="93"/>
      <c r="AG164" s="117"/>
    </row>
    <row r="165" spans="1:33" s="41" customFormat="1" x14ac:dyDescent="0.3">
      <c r="A165" s="93" t="str">
        <f t="shared" si="7"/>
        <v>NRG</v>
      </c>
      <c r="B165" s="93" t="s">
        <v>505</v>
      </c>
      <c r="C165" s="93" t="str">
        <f>Data!B128</f>
        <v>Gas</v>
      </c>
      <c r="D165" s="93"/>
      <c r="E165" s="98" t="s">
        <v>744</v>
      </c>
      <c r="F165" s="93" t="str">
        <f t="shared" si="8"/>
        <v>Peoples Gas</v>
      </c>
      <c r="G165" s="93" t="s">
        <v>47</v>
      </c>
      <c r="H165" s="93" t="s">
        <v>322</v>
      </c>
      <c r="I165" s="93" t="s">
        <v>508</v>
      </c>
      <c r="J165" s="93" t="s">
        <v>526</v>
      </c>
      <c r="K165" s="93" t="s">
        <v>510</v>
      </c>
      <c r="L165" s="98" t="s">
        <v>180</v>
      </c>
      <c r="M165" s="93"/>
      <c r="N165" s="98"/>
      <c r="O165" s="98"/>
      <c r="P165" s="93"/>
      <c r="Q165" s="93"/>
      <c r="R165" s="93"/>
      <c r="S165" s="93"/>
      <c r="T165" s="93"/>
      <c r="U165" s="93" t="s">
        <v>942</v>
      </c>
      <c r="V165" s="93" t="s">
        <v>265</v>
      </c>
      <c r="W165" s="98" t="s">
        <v>943</v>
      </c>
      <c r="X165" s="125">
        <v>60002</v>
      </c>
      <c r="Y165" s="93">
        <v>959</v>
      </c>
      <c r="Z165" s="93">
        <v>4134</v>
      </c>
      <c r="AA165" s="93"/>
      <c r="AG165" s="117"/>
    </row>
    <row r="166" spans="1:33" s="41" customFormat="1" x14ac:dyDescent="0.3">
      <c r="A166" s="93" t="str">
        <f t="shared" si="7"/>
        <v>NRG</v>
      </c>
      <c r="B166" s="93" t="s">
        <v>505</v>
      </c>
      <c r="C166" s="93" t="str">
        <f>Data!B129</f>
        <v>Gas</v>
      </c>
      <c r="D166" s="93"/>
      <c r="E166" s="98" t="s">
        <v>745</v>
      </c>
      <c r="F166" s="93" t="str">
        <f t="shared" si="8"/>
        <v>BGE</v>
      </c>
      <c r="G166" s="93" t="s">
        <v>53</v>
      </c>
      <c r="H166" s="93" t="s">
        <v>50</v>
      </c>
      <c r="I166" s="93" t="s">
        <v>508</v>
      </c>
      <c r="J166" s="93" t="s">
        <v>527</v>
      </c>
      <c r="K166" s="93" t="s">
        <v>510</v>
      </c>
      <c r="L166" s="98" t="s">
        <v>551</v>
      </c>
      <c r="M166" s="93"/>
      <c r="N166" s="98"/>
      <c r="O166" s="98"/>
      <c r="P166" s="93"/>
      <c r="Q166" s="93"/>
      <c r="R166" s="93"/>
      <c r="S166" s="93"/>
      <c r="T166" s="93"/>
      <c r="U166" s="93" t="s">
        <v>944</v>
      </c>
      <c r="V166" s="93" t="s">
        <v>265</v>
      </c>
      <c r="W166" s="98" t="s">
        <v>945</v>
      </c>
      <c r="X166" s="125">
        <v>60002</v>
      </c>
      <c r="Y166" s="93">
        <v>959</v>
      </c>
      <c r="Z166" s="93">
        <v>4134</v>
      </c>
      <c r="AA166" s="93"/>
      <c r="AG166" s="117"/>
    </row>
    <row r="167" spans="1:33" s="41" customFormat="1" x14ac:dyDescent="0.3">
      <c r="A167" s="93" t="str">
        <f t="shared" si="7"/>
        <v>NRG</v>
      </c>
      <c r="B167" s="93" t="s">
        <v>505</v>
      </c>
      <c r="C167" s="93" t="str">
        <f>Data!B130</f>
        <v>Gas</v>
      </c>
      <c r="D167" s="93"/>
      <c r="E167" s="98" t="s">
        <v>746</v>
      </c>
      <c r="F167" s="93" t="str">
        <f t="shared" si="8"/>
        <v>Washington Gas</v>
      </c>
      <c r="G167" s="93" t="s">
        <v>53</v>
      </c>
      <c r="H167" s="93" t="s">
        <v>202</v>
      </c>
      <c r="I167" s="93" t="s">
        <v>508</v>
      </c>
      <c r="J167" s="93" t="s">
        <v>526</v>
      </c>
      <c r="K167" s="93" t="s">
        <v>510</v>
      </c>
      <c r="L167" s="98" t="s">
        <v>1077</v>
      </c>
      <c r="M167" s="93"/>
      <c r="N167" s="98"/>
      <c r="O167" s="98"/>
      <c r="P167" s="93"/>
      <c r="Q167" s="93"/>
      <c r="R167" s="93"/>
      <c r="S167" s="93"/>
      <c r="T167" s="93"/>
      <c r="U167" s="93" t="s">
        <v>946</v>
      </c>
      <c r="V167" s="93" t="s">
        <v>265</v>
      </c>
      <c r="W167" s="98" t="s">
        <v>947</v>
      </c>
      <c r="X167" s="125">
        <v>60002</v>
      </c>
      <c r="Y167" s="93">
        <v>959</v>
      </c>
      <c r="Z167" s="93">
        <v>4134</v>
      </c>
      <c r="AA167" s="93"/>
      <c r="AG167" s="117"/>
    </row>
    <row r="168" spans="1:33" s="41" customFormat="1" x14ac:dyDescent="0.3">
      <c r="A168" s="93" t="str">
        <f t="shared" si="7"/>
        <v>NRG</v>
      </c>
      <c r="B168" s="93" t="s">
        <v>505</v>
      </c>
      <c r="C168" s="93" t="str">
        <f>Data!B131</f>
        <v>Gas</v>
      </c>
      <c r="D168" s="93"/>
      <c r="E168" s="98" t="s">
        <v>747</v>
      </c>
      <c r="F168" s="93" t="str">
        <f t="shared" si="8"/>
        <v>UGI North</v>
      </c>
      <c r="G168" s="93" t="s">
        <v>60</v>
      </c>
      <c r="H168" s="93" t="s">
        <v>449</v>
      </c>
      <c r="I168" s="93" t="s">
        <v>508</v>
      </c>
      <c r="J168" s="93" t="s">
        <v>527</v>
      </c>
      <c r="K168" s="93" t="s">
        <v>510</v>
      </c>
      <c r="L168" s="98" t="s">
        <v>1078</v>
      </c>
      <c r="M168" s="93"/>
      <c r="N168" s="98"/>
      <c r="O168" s="98"/>
      <c r="P168" s="93"/>
      <c r="Q168" s="93"/>
      <c r="R168" s="93"/>
      <c r="S168" s="93"/>
      <c r="T168" s="93"/>
      <c r="U168" s="93" t="s">
        <v>948</v>
      </c>
      <c r="V168" s="93" t="s">
        <v>265</v>
      </c>
      <c r="W168" s="98" t="s">
        <v>949</v>
      </c>
      <c r="X168" s="125">
        <v>60002</v>
      </c>
      <c r="Y168" s="93">
        <v>959</v>
      </c>
      <c r="Z168" s="93">
        <v>4134</v>
      </c>
      <c r="AA168" s="93"/>
      <c r="AG168" s="117"/>
    </row>
    <row r="169" spans="1:33" s="41" customFormat="1" x14ac:dyDescent="0.3">
      <c r="A169" s="93" t="str">
        <f t="shared" si="7"/>
        <v>NRG</v>
      </c>
      <c r="B169" s="93" t="s">
        <v>505</v>
      </c>
      <c r="C169" s="93" t="str">
        <f>Data!B132</f>
        <v>Gas</v>
      </c>
      <c r="D169" s="93"/>
      <c r="E169" s="98" t="s">
        <v>748</v>
      </c>
      <c r="F169" s="93" t="str">
        <f t="shared" si="8"/>
        <v>UGI Central</v>
      </c>
      <c r="G169" s="93" t="s">
        <v>60</v>
      </c>
      <c r="H169" s="93" t="s">
        <v>448</v>
      </c>
      <c r="I169" s="93" t="s">
        <v>508</v>
      </c>
      <c r="J169" s="93" t="s">
        <v>526</v>
      </c>
      <c r="K169" s="93" t="s">
        <v>510</v>
      </c>
      <c r="L169" s="98" t="s">
        <v>1070</v>
      </c>
      <c r="M169" s="93"/>
      <c r="N169" s="98"/>
      <c r="O169" s="98"/>
      <c r="P169" s="93"/>
      <c r="Q169" s="93"/>
      <c r="R169" s="93"/>
      <c r="S169" s="93"/>
      <c r="T169" s="93"/>
      <c r="U169" s="93" t="s">
        <v>950</v>
      </c>
      <c r="V169" s="93" t="s">
        <v>265</v>
      </c>
      <c r="W169" s="98" t="s">
        <v>951</v>
      </c>
      <c r="X169" s="125">
        <v>60002</v>
      </c>
      <c r="Y169" s="93">
        <v>959</v>
      </c>
      <c r="Z169" s="93">
        <v>4134</v>
      </c>
      <c r="AA169" s="93"/>
      <c r="AG169" s="117"/>
    </row>
    <row r="170" spans="1:33" s="41" customFormat="1" x14ac:dyDescent="0.3">
      <c r="A170" s="93" t="str">
        <f t="shared" si="7"/>
        <v>NRG</v>
      </c>
      <c r="B170" s="93" t="s">
        <v>505</v>
      </c>
      <c r="C170" s="93" t="str">
        <f>Data!B133</f>
        <v>Gas</v>
      </c>
      <c r="D170" s="93"/>
      <c r="E170" s="98" t="s">
        <v>749</v>
      </c>
      <c r="F170" s="93" t="str">
        <f t="shared" si="8"/>
        <v>Columbia Gas of Pennsylvania</v>
      </c>
      <c r="G170" s="93" t="s">
        <v>60</v>
      </c>
      <c r="H170" s="93" t="s">
        <v>430</v>
      </c>
      <c r="I170" s="93" t="s">
        <v>508</v>
      </c>
      <c r="J170" s="93" t="s">
        <v>527</v>
      </c>
      <c r="K170" s="93" t="s">
        <v>510</v>
      </c>
      <c r="L170" s="98" t="s">
        <v>550</v>
      </c>
      <c r="M170" s="93"/>
      <c r="N170" s="98"/>
      <c r="O170" s="98"/>
      <c r="P170" s="93"/>
      <c r="Q170" s="93"/>
      <c r="R170" s="93"/>
      <c r="S170" s="93"/>
      <c r="T170" s="93"/>
      <c r="U170" s="93" t="s">
        <v>952</v>
      </c>
      <c r="V170" s="93" t="s">
        <v>265</v>
      </c>
      <c r="W170" s="98" t="s">
        <v>953</v>
      </c>
      <c r="X170" s="125">
        <v>60002</v>
      </c>
      <c r="Y170" s="93">
        <v>959</v>
      </c>
      <c r="Z170" s="93">
        <v>4134</v>
      </c>
      <c r="AA170" s="93"/>
      <c r="AG170" s="117"/>
    </row>
    <row r="171" spans="1:33" s="41" customFormat="1" x14ac:dyDescent="0.3">
      <c r="A171" s="93" t="str">
        <f t="shared" si="7"/>
        <v>NRG</v>
      </c>
      <c r="B171" s="93" t="s">
        <v>505</v>
      </c>
      <c r="C171" s="93" t="str">
        <f>Data!B134</f>
        <v>Gas</v>
      </c>
      <c r="D171" s="93"/>
      <c r="E171" s="98" t="s">
        <v>750</v>
      </c>
      <c r="F171" s="93" t="str">
        <f t="shared" si="8"/>
        <v>PECO Gas</v>
      </c>
      <c r="G171" s="93" t="s">
        <v>60</v>
      </c>
      <c r="H171" s="93" t="s">
        <v>357</v>
      </c>
      <c r="I171" s="93" t="s">
        <v>508</v>
      </c>
      <c r="J171" s="93" t="s">
        <v>526</v>
      </c>
      <c r="K171" s="93" t="s">
        <v>510</v>
      </c>
      <c r="L171" s="98" t="s">
        <v>551</v>
      </c>
      <c r="M171" s="93"/>
      <c r="N171" s="98"/>
      <c r="O171" s="98"/>
      <c r="P171" s="93"/>
      <c r="Q171" s="93"/>
      <c r="R171" s="93"/>
      <c r="S171" s="93"/>
      <c r="T171" s="93"/>
      <c r="U171" s="93" t="s">
        <v>954</v>
      </c>
      <c r="V171" s="93" t="s">
        <v>265</v>
      </c>
      <c r="W171" s="98" t="s">
        <v>955</v>
      </c>
      <c r="X171" s="125">
        <v>60002</v>
      </c>
      <c r="Y171" s="93">
        <v>959</v>
      </c>
      <c r="Z171" s="93">
        <v>4134</v>
      </c>
      <c r="AA171" s="93"/>
      <c r="AG171" s="117"/>
    </row>
    <row r="172" spans="1:33" s="41" customFormat="1" x14ac:dyDescent="0.3">
      <c r="A172" s="93" t="str">
        <f t="shared" si="7"/>
        <v>NRG</v>
      </c>
      <c r="B172" s="93" t="s">
        <v>505</v>
      </c>
      <c r="C172" s="93" t="str">
        <f>Data!B135</f>
        <v>Gas</v>
      </c>
      <c r="D172" s="93"/>
      <c r="E172" s="98" t="s">
        <v>751</v>
      </c>
      <c r="F172" s="93" t="str">
        <f t="shared" si="8"/>
        <v>National Fuel Gas Company (PA)</v>
      </c>
      <c r="G172" s="93" t="s">
        <v>60</v>
      </c>
      <c r="H172" s="93" t="s">
        <v>242</v>
      </c>
      <c r="I172" s="93" t="s">
        <v>508</v>
      </c>
      <c r="J172" s="93" t="s">
        <v>527</v>
      </c>
      <c r="K172" s="93" t="s">
        <v>510</v>
      </c>
      <c r="L172" s="98" t="s">
        <v>180</v>
      </c>
      <c r="M172" s="93"/>
      <c r="N172" s="98"/>
      <c r="O172" s="98"/>
      <c r="P172" s="93"/>
      <c r="Q172" s="93"/>
      <c r="R172" s="93"/>
      <c r="S172" s="93"/>
      <c r="T172" s="93"/>
      <c r="U172" s="93" t="s">
        <v>956</v>
      </c>
      <c r="V172" s="93" t="s">
        <v>265</v>
      </c>
      <c r="W172" s="98" t="s">
        <v>957</v>
      </c>
      <c r="X172" s="125">
        <v>60002</v>
      </c>
      <c r="Y172" s="93">
        <v>959</v>
      </c>
      <c r="Z172" s="93">
        <v>4134</v>
      </c>
      <c r="AA172" s="93"/>
      <c r="AG172" s="117"/>
    </row>
    <row r="173" spans="1:33" s="41" customFormat="1" x14ac:dyDescent="0.3">
      <c r="A173" s="93" t="str">
        <f t="shared" si="7"/>
        <v>NRG</v>
      </c>
      <c r="B173" s="93" t="s">
        <v>505</v>
      </c>
      <c r="C173" s="93" t="str">
        <f>Data!B136</f>
        <v>Gas</v>
      </c>
      <c r="D173" s="93"/>
      <c r="E173" s="98" t="s">
        <v>752</v>
      </c>
      <c r="F173" s="93" t="str">
        <f t="shared" si="8"/>
        <v>Philadelphia Gas Works</v>
      </c>
      <c r="G173" s="93" t="s">
        <v>60</v>
      </c>
      <c r="H173" s="93" t="s">
        <v>243</v>
      </c>
      <c r="I173" s="93" t="s">
        <v>508</v>
      </c>
      <c r="J173" s="93" t="s">
        <v>526</v>
      </c>
      <c r="K173" s="93" t="s">
        <v>510</v>
      </c>
      <c r="L173" s="98" t="s">
        <v>1079</v>
      </c>
      <c r="M173" s="93"/>
      <c r="N173" s="98"/>
      <c r="O173" s="98"/>
      <c r="P173" s="93"/>
      <c r="Q173" s="93"/>
      <c r="R173" s="93"/>
      <c r="S173" s="93"/>
      <c r="T173" s="93"/>
      <c r="U173" s="93" t="s">
        <v>958</v>
      </c>
      <c r="V173" s="93" t="s">
        <v>265</v>
      </c>
      <c r="W173" s="98" t="s">
        <v>959</v>
      </c>
      <c r="X173" s="125">
        <v>60002</v>
      </c>
      <c r="Y173" s="93">
        <v>959</v>
      </c>
      <c r="Z173" s="93">
        <v>4134</v>
      </c>
      <c r="AA173" s="93"/>
      <c r="AG173" s="117"/>
    </row>
    <row r="174" spans="1:33" s="41" customFormat="1" x14ac:dyDescent="0.3">
      <c r="A174" s="93" t="str">
        <f t="shared" si="7"/>
        <v>NRG</v>
      </c>
      <c r="B174" s="93" t="s">
        <v>505</v>
      </c>
      <c r="C174" s="93" t="str">
        <f>Data!B137</f>
        <v>Gas</v>
      </c>
      <c r="D174" s="93"/>
      <c r="E174" s="98" t="s">
        <v>753</v>
      </c>
      <c r="F174" s="93" t="str">
        <f t="shared" si="8"/>
        <v>National Grid</v>
      </c>
      <c r="G174" s="93" t="s">
        <v>42</v>
      </c>
      <c r="H174" s="93" t="s">
        <v>41</v>
      </c>
      <c r="I174" s="93" t="s">
        <v>508</v>
      </c>
      <c r="J174" s="93" t="s">
        <v>527</v>
      </c>
      <c r="K174" s="93" t="s">
        <v>510</v>
      </c>
      <c r="L174" s="98" t="s">
        <v>1076</v>
      </c>
      <c r="M174" s="93"/>
      <c r="N174" s="98"/>
      <c r="O174" s="98"/>
      <c r="P174" s="93"/>
      <c r="Q174" s="93"/>
      <c r="R174" s="93"/>
      <c r="S174" s="93"/>
      <c r="T174" s="93"/>
      <c r="U174" s="93" t="s">
        <v>960</v>
      </c>
      <c r="V174" s="93" t="s">
        <v>265</v>
      </c>
      <c r="W174" s="98" t="s">
        <v>961</v>
      </c>
      <c r="X174" s="125">
        <v>60002</v>
      </c>
      <c r="Y174" s="93">
        <v>959</v>
      </c>
      <c r="Z174" s="93">
        <v>4134</v>
      </c>
      <c r="AA174" s="93"/>
      <c r="AG174" s="117"/>
    </row>
    <row r="175" spans="1:33" s="41" customFormat="1" x14ac:dyDescent="0.3">
      <c r="A175" s="93" t="str">
        <f t="shared" si="7"/>
        <v>NRG</v>
      </c>
      <c r="B175" s="93" t="s">
        <v>505</v>
      </c>
      <c r="C175" s="93" t="str">
        <f>Data!B138</f>
        <v>Gas</v>
      </c>
      <c r="D175" s="93"/>
      <c r="E175" s="98" t="s">
        <v>754</v>
      </c>
      <c r="F175" s="93" t="str">
        <f t="shared" si="8"/>
        <v>Eversource (Eastern Massachusetts)</v>
      </c>
      <c r="G175" s="93" t="s">
        <v>42</v>
      </c>
      <c r="H175" s="93" t="s">
        <v>549</v>
      </c>
      <c r="I175" s="93" t="s">
        <v>508</v>
      </c>
      <c r="J175" s="93" t="s">
        <v>526</v>
      </c>
      <c r="K175" s="93" t="s">
        <v>510</v>
      </c>
      <c r="L175" s="98" t="s">
        <v>1075</v>
      </c>
      <c r="M175" s="93"/>
      <c r="N175" s="98"/>
      <c r="O175" s="98"/>
      <c r="P175" s="93"/>
      <c r="Q175" s="93"/>
      <c r="R175" s="93"/>
      <c r="S175" s="93"/>
      <c r="T175" s="93"/>
      <c r="U175" s="93" t="s">
        <v>962</v>
      </c>
      <c r="V175" s="93" t="s">
        <v>265</v>
      </c>
      <c r="W175" s="98" t="s">
        <v>963</v>
      </c>
      <c r="X175" s="125">
        <v>60002</v>
      </c>
      <c r="Y175" s="93">
        <v>959</v>
      </c>
      <c r="Z175" s="93">
        <v>4134</v>
      </c>
      <c r="AA175" s="93"/>
      <c r="AG175" s="117"/>
    </row>
    <row r="176" spans="1:33" s="41" customFormat="1" x14ac:dyDescent="0.3">
      <c r="A176" s="93" t="str">
        <f t="shared" si="7"/>
        <v>NRG</v>
      </c>
      <c r="B176" s="93" t="s">
        <v>505</v>
      </c>
      <c r="C176" s="93" t="str">
        <f>Data!B139</f>
        <v>Gas</v>
      </c>
      <c r="D176" s="93"/>
      <c r="E176" s="98" t="s">
        <v>755</v>
      </c>
      <c r="F176" s="93" t="str">
        <f t="shared" si="8"/>
        <v>Eversource (Western Massachusetts)</v>
      </c>
      <c r="G176" s="93" t="s">
        <v>42</v>
      </c>
      <c r="H176" s="93" t="s">
        <v>548</v>
      </c>
      <c r="I176" s="93" t="s">
        <v>508</v>
      </c>
      <c r="J176" s="93" t="s">
        <v>527</v>
      </c>
      <c r="K176" s="93" t="s">
        <v>510</v>
      </c>
      <c r="L176" s="98" t="s">
        <v>180</v>
      </c>
      <c r="M176" s="93"/>
      <c r="N176" s="98"/>
      <c r="O176" s="98"/>
      <c r="P176" s="93"/>
      <c r="Q176" s="93"/>
      <c r="R176" s="93"/>
      <c r="S176" s="93"/>
      <c r="T176" s="93"/>
      <c r="U176" s="93" t="s">
        <v>964</v>
      </c>
      <c r="V176" s="93" t="s">
        <v>265</v>
      </c>
      <c r="W176" s="98" t="s">
        <v>965</v>
      </c>
      <c r="X176" s="125">
        <v>60002</v>
      </c>
      <c r="Y176" s="93">
        <v>959</v>
      </c>
      <c r="Z176" s="93">
        <v>4134</v>
      </c>
      <c r="AA176" s="93"/>
      <c r="AG176" s="117"/>
    </row>
    <row r="177" spans="1:33" s="41" customFormat="1" x14ac:dyDescent="0.3">
      <c r="A177" s="93" t="str">
        <f t="shared" si="7"/>
        <v>NRG</v>
      </c>
      <c r="B177" s="93" t="s">
        <v>505</v>
      </c>
      <c r="C177" s="93" t="str">
        <f>Data!B140</f>
        <v>Gas</v>
      </c>
      <c r="D177" s="93"/>
      <c r="E177" s="98" t="s">
        <v>756</v>
      </c>
      <c r="F177" s="93" t="str">
        <f t="shared" si="8"/>
        <v>PSE&amp;G Gas</v>
      </c>
      <c r="G177" s="93" t="s">
        <v>8</v>
      </c>
      <c r="H177" s="93" t="s">
        <v>422</v>
      </c>
      <c r="I177" s="93" t="s">
        <v>508</v>
      </c>
      <c r="J177" s="93" t="s">
        <v>526</v>
      </c>
      <c r="K177" s="93" t="s">
        <v>510</v>
      </c>
      <c r="L177" s="98" t="s">
        <v>1078</v>
      </c>
      <c r="M177" s="93"/>
      <c r="N177" s="98"/>
      <c r="O177" s="98"/>
      <c r="P177" s="93"/>
      <c r="Q177" s="93"/>
      <c r="R177" s="93"/>
      <c r="S177" s="93"/>
      <c r="T177" s="93"/>
      <c r="U177" s="93" t="s">
        <v>966</v>
      </c>
      <c r="V177" s="93" t="s">
        <v>265</v>
      </c>
      <c r="W177" s="98" t="s">
        <v>967</v>
      </c>
      <c r="X177" s="125">
        <v>60002</v>
      </c>
      <c r="Y177" s="93">
        <v>959</v>
      </c>
      <c r="Z177" s="93">
        <v>4134</v>
      </c>
      <c r="AA177" s="93"/>
      <c r="AG177" s="117"/>
    </row>
    <row r="178" spans="1:33" s="41" customFormat="1" x14ac:dyDescent="0.3">
      <c r="A178" s="93" t="str">
        <f t="shared" si="7"/>
        <v>NRG</v>
      </c>
      <c r="B178" s="93" t="s">
        <v>505</v>
      </c>
      <c r="C178" s="93" t="str">
        <f>Data!B141</f>
        <v>Gas</v>
      </c>
      <c r="D178" s="93"/>
      <c r="E178" s="98" t="s">
        <v>757</v>
      </c>
      <c r="F178" s="93" t="str">
        <f t="shared" si="8"/>
        <v>South Jersey Gas</v>
      </c>
      <c r="G178" s="93" t="s">
        <v>8</v>
      </c>
      <c r="H178" s="93" t="s">
        <v>633</v>
      </c>
      <c r="I178" s="93" t="s">
        <v>508</v>
      </c>
      <c r="J178" s="93" t="s">
        <v>527</v>
      </c>
      <c r="K178" s="93" t="s">
        <v>510</v>
      </c>
      <c r="L178" s="98" t="s">
        <v>1080</v>
      </c>
      <c r="M178" s="93"/>
      <c r="N178" s="98"/>
      <c r="O178" s="98"/>
      <c r="P178" s="93"/>
      <c r="Q178" s="93"/>
      <c r="R178" s="93"/>
      <c r="S178" s="93"/>
      <c r="T178" s="93"/>
      <c r="U178" s="93" t="s">
        <v>968</v>
      </c>
      <c r="V178" s="93" t="s">
        <v>265</v>
      </c>
      <c r="W178" s="98" t="s">
        <v>969</v>
      </c>
      <c r="X178" s="125">
        <v>60002</v>
      </c>
      <c r="Y178" s="93">
        <v>959</v>
      </c>
      <c r="Z178" s="93">
        <v>4134</v>
      </c>
      <c r="AA178" s="93"/>
      <c r="AG178" s="117"/>
    </row>
    <row r="179" spans="1:33" s="127" customFormat="1" x14ac:dyDescent="0.3">
      <c r="A179" s="129" t="str">
        <f t="shared" si="7"/>
        <v>NRG</v>
      </c>
      <c r="B179" s="129" t="s">
        <v>505</v>
      </c>
      <c r="C179" s="129" t="str">
        <f>Data!B142</f>
        <v>Gas</v>
      </c>
      <c r="D179" s="129"/>
      <c r="E179" s="98" t="s">
        <v>758</v>
      </c>
      <c r="F179" s="129" t="str">
        <f t="shared" si="8"/>
        <v>Consolidated Edison</v>
      </c>
      <c r="G179" s="129" t="s">
        <v>33</v>
      </c>
      <c r="H179" s="129" t="s">
        <v>26</v>
      </c>
      <c r="I179" s="129" t="s">
        <v>508</v>
      </c>
      <c r="J179" s="129" t="s">
        <v>526</v>
      </c>
      <c r="K179" s="129" t="s">
        <v>510</v>
      </c>
      <c r="L179" s="128" t="s">
        <v>1081</v>
      </c>
      <c r="N179" s="128"/>
      <c r="O179" s="128"/>
      <c r="P179" s="129"/>
      <c r="Q179" s="129"/>
      <c r="R179" s="129"/>
      <c r="S179" s="129"/>
      <c r="T179" s="129"/>
      <c r="U179" s="129" t="s">
        <v>970</v>
      </c>
      <c r="V179" s="129" t="s">
        <v>265</v>
      </c>
      <c r="W179" s="128" t="s">
        <v>971</v>
      </c>
      <c r="X179" s="142">
        <v>60002</v>
      </c>
      <c r="Y179" s="129">
        <v>959</v>
      </c>
      <c r="Z179" s="129">
        <v>4134</v>
      </c>
      <c r="AA179" s="129"/>
      <c r="AG179" s="123"/>
    </row>
    <row r="180" spans="1:33" s="127" customFormat="1" x14ac:dyDescent="0.3">
      <c r="A180" s="129" t="str">
        <f t="shared" si="7"/>
        <v>NRG</v>
      </c>
      <c r="B180" s="129" t="s">
        <v>505</v>
      </c>
      <c r="C180" s="129" t="str">
        <f>Data!B143</f>
        <v>Gas</v>
      </c>
      <c r="D180" s="129"/>
      <c r="E180" s="98" t="s">
        <v>759</v>
      </c>
      <c r="F180" s="129" t="str">
        <f t="shared" si="8"/>
        <v>National Grid (Niagara Mohawk)</v>
      </c>
      <c r="G180" s="129" t="s">
        <v>33</v>
      </c>
      <c r="H180" s="129" t="s">
        <v>38</v>
      </c>
      <c r="I180" s="129" t="s">
        <v>508</v>
      </c>
      <c r="J180" s="129" t="s">
        <v>527</v>
      </c>
      <c r="K180" s="129" t="s">
        <v>510</v>
      </c>
      <c r="L180" s="128" t="s">
        <v>1081</v>
      </c>
      <c r="N180" s="128"/>
      <c r="O180" s="128"/>
      <c r="P180" s="129"/>
      <c r="Q180" s="129"/>
      <c r="R180" s="129"/>
      <c r="S180" s="129"/>
      <c r="T180" s="129"/>
      <c r="U180" s="129" t="s">
        <v>972</v>
      </c>
      <c r="V180" s="129" t="s">
        <v>265</v>
      </c>
      <c r="W180" s="128" t="s">
        <v>973</v>
      </c>
      <c r="X180" s="142">
        <v>60002</v>
      </c>
      <c r="Y180" s="129">
        <v>959</v>
      </c>
      <c r="Z180" s="129">
        <v>4134</v>
      </c>
      <c r="AA180" s="129"/>
      <c r="AG180" s="123"/>
    </row>
    <row r="181" spans="1:33" s="127" customFormat="1" x14ac:dyDescent="0.3">
      <c r="A181" s="129" t="str">
        <f t="shared" si="7"/>
        <v>NRG</v>
      </c>
      <c r="B181" s="129" t="s">
        <v>505</v>
      </c>
      <c r="C181" s="129" t="str">
        <f>Data!B144</f>
        <v>Gas</v>
      </c>
      <c r="D181" s="129"/>
      <c r="E181" s="98" t="s">
        <v>760</v>
      </c>
      <c r="F181" s="129" t="str">
        <f t="shared" si="8"/>
        <v>Orange &amp; Rockland</v>
      </c>
      <c r="G181" s="129" t="s">
        <v>33</v>
      </c>
      <c r="H181" s="129" t="s">
        <v>29</v>
      </c>
      <c r="I181" s="129" t="s">
        <v>508</v>
      </c>
      <c r="J181" s="129" t="s">
        <v>526</v>
      </c>
      <c r="K181" s="129" t="s">
        <v>510</v>
      </c>
      <c r="L181" s="128" t="s">
        <v>1081</v>
      </c>
      <c r="N181" s="128"/>
      <c r="O181" s="128"/>
      <c r="P181" s="129"/>
      <c r="Q181" s="129"/>
      <c r="R181" s="129"/>
      <c r="S181" s="129"/>
      <c r="T181" s="129"/>
      <c r="U181" s="129" t="s">
        <v>974</v>
      </c>
      <c r="V181" s="129" t="s">
        <v>265</v>
      </c>
      <c r="W181" s="128" t="s">
        <v>975</v>
      </c>
      <c r="X181" s="142">
        <v>60002</v>
      </c>
      <c r="Y181" s="129">
        <v>959</v>
      </c>
      <c r="Z181" s="129">
        <v>4134</v>
      </c>
      <c r="AA181" s="129"/>
      <c r="AG181" s="123"/>
    </row>
    <row r="182" spans="1:33" s="127" customFormat="1" x14ac:dyDescent="0.3">
      <c r="A182" s="129" t="str">
        <f t="shared" si="7"/>
        <v>NRG</v>
      </c>
      <c r="B182" s="129" t="s">
        <v>505</v>
      </c>
      <c r="C182" s="129" t="str">
        <f>Data!B145</f>
        <v>Gas</v>
      </c>
      <c r="D182" s="129"/>
      <c r="E182" s="98" t="s">
        <v>761</v>
      </c>
      <c r="F182" s="129" t="str">
        <f t="shared" si="8"/>
        <v>National Grid (Keyspan NY)</v>
      </c>
      <c r="G182" s="129" t="s">
        <v>33</v>
      </c>
      <c r="H182" s="129" t="s">
        <v>32</v>
      </c>
      <c r="I182" s="129" t="s">
        <v>508</v>
      </c>
      <c r="J182" s="129" t="s">
        <v>527</v>
      </c>
      <c r="K182" s="129" t="s">
        <v>510</v>
      </c>
      <c r="L182" s="128" t="s">
        <v>1081</v>
      </c>
      <c r="N182" s="128"/>
      <c r="O182" s="128"/>
      <c r="P182" s="129"/>
      <c r="Q182" s="129"/>
      <c r="R182" s="129"/>
      <c r="S182" s="129"/>
      <c r="T182" s="129"/>
      <c r="U182" s="129" t="s">
        <v>976</v>
      </c>
      <c r="V182" s="129" t="s">
        <v>265</v>
      </c>
      <c r="W182" s="128" t="s">
        <v>977</v>
      </c>
      <c r="X182" s="142">
        <v>60002</v>
      </c>
      <c r="Y182" s="129">
        <v>959</v>
      </c>
      <c r="Z182" s="129">
        <v>4134</v>
      </c>
      <c r="AA182" s="129"/>
      <c r="AG182" s="123"/>
    </row>
    <row r="183" spans="1:33" s="127" customFormat="1" x14ac:dyDescent="0.3">
      <c r="A183" s="129" t="str">
        <f t="shared" si="7"/>
        <v>NRG</v>
      </c>
      <c r="B183" s="129" t="s">
        <v>505</v>
      </c>
      <c r="C183" s="129" t="str">
        <f>Data!B146</f>
        <v>Gas</v>
      </c>
      <c r="D183" s="129"/>
      <c r="E183" s="98" t="s">
        <v>762</v>
      </c>
      <c r="F183" s="129" t="str">
        <f t="shared" si="8"/>
        <v>NYSEG</v>
      </c>
      <c r="G183" s="129" t="s">
        <v>33</v>
      </c>
      <c r="H183" s="129" t="s">
        <v>28</v>
      </c>
      <c r="I183" s="129" t="s">
        <v>508</v>
      </c>
      <c r="J183" s="129" t="s">
        <v>526</v>
      </c>
      <c r="K183" s="129" t="s">
        <v>510</v>
      </c>
      <c r="L183" s="128" t="s">
        <v>1081</v>
      </c>
      <c r="N183" s="128"/>
      <c r="O183" s="128"/>
      <c r="P183" s="129"/>
      <c r="Q183" s="129"/>
      <c r="R183" s="129"/>
      <c r="S183" s="129"/>
      <c r="T183" s="129"/>
      <c r="U183" s="129" t="s">
        <v>978</v>
      </c>
      <c r="V183" s="129" t="s">
        <v>265</v>
      </c>
      <c r="W183" s="128" t="s">
        <v>979</v>
      </c>
      <c r="X183" s="142">
        <v>60002</v>
      </c>
      <c r="Y183" s="129">
        <v>959</v>
      </c>
      <c r="Z183" s="129">
        <v>4134</v>
      </c>
      <c r="AA183" s="129"/>
      <c r="AG183" s="123"/>
    </row>
    <row r="184" spans="1:33" s="127" customFormat="1" x14ac:dyDescent="0.3">
      <c r="A184" s="129" t="str">
        <f t="shared" si="7"/>
        <v>NRG</v>
      </c>
      <c r="B184" s="129" t="s">
        <v>505</v>
      </c>
      <c r="C184" s="129" t="str">
        <f>Data!B147</f>
        <v>Gas</v>
      </c>
      <c r="D184" s="129"/>
      <c r="E184" s="98" t="s">
        <v>763</v>
      </c>
      <c r="F184" s="129" t="str">
        <f t="shared" si="8"/>
        <v>National Grid (Keyspan LI)</v>
      </c>
      <c r="G184" s="129" t="s">
        <v>33</v>
      </c>
      <c r="H184" s="129" t="s">
        <v>310</v>
      </c>
      <c r="I184" s="129" t="s">
        <v>508</v>
      </c>
      <c r="J184" s="129" t="s">
        <v>527</v>
      </c>
      <c r="K184" s="129" t="s">
        <v>510</v>
      </c>
      <c r="L184" s="128" t="s">
        <v>1081</v>
      </c>
      <c r="M184" s="129"/>
      <c r="N184" s="128"/>
      <c r="O184" s="128"/>
      <c r="P184" s="129"/>
      <c r="Q184" s="129"/>
      <c r="R184" s="129"/>
      <c r="S184" s="129"/>
      <c r="T184" s="129"/>
      <c r="U184" s="129" t="s">
        <v>980</v>
      </c>
      <c r="V184" s="129" t="s">
        <v>265</v>
      </c>
      <c r="W184" s="128" t="s">
        <v>981</v>
      </c>
      <c r="X184" s="142">
        <v>60002</v>
      </c>
      <c r="Y184" s="129">
        <v>959</v>
      </c>
      <c r="Z184" s="129">
        <v>4134</v>
      </c>
      <c r="AA184" s="129"/>
      <c r="AG184" s="123"/>
    </row>
    <row r="185" spans="1:33" s="41" customFormat="1" x14ac:dyDescent="0.3">
      <c r="A185" s="93" t="str">
        <f t="shared" si="7"/>
        <v>NRG</v>
      </c>
      <c r="B185" s="93" t="s">
        <v>505</v>
      </c>
      <c r="C185" s="93" t="str">
        <f>Data!B148</f>
        <v>Gas</v>
      </c>
      <c r="D185" s="93"/>
      <c r="E185" s="98" t="s">
        <v>764</v>
      </c>
      <c r="F185" s="93" t="str">
        <f t="shared" si="8"/>
        <v>Columbia Gas of Ohio</v>
      </c>
      <c r="G185" s="93" t="s">
        <v>39</v>
      </c>
      <c r="H185" s="93" t="s">
        <v>36</v>
      </c>
      <c r="I185" s="93" t="s">
        <v>508</v>
      </c>
      <c r="J185" s="93" t="s">
        <v>526</v>
      </c>
      <c r="K185" s="93" t="s">
        <v>510</v>
      </c>
      <c r="L185" s="98" t="s">
        <v>1082</v>
      </c>
      <c r="M185" s="93"/>
      <c r="N185" s="98"/>
      <c r="O185" s="98"/>
      <c r="P185" s="93"/>
      <c r="Q185" s="93"/>
      <c r="R185" s="93"/>
      <c r="S185" s="93"/>
      <c r="T185" s="93"/>
      <c r="U185" s="93" t="s">
        <v>982</v>
      </c>
      <c r="V185" s="93" t="s">
        <v>265</v>
      </c>
      <c r="W185" s="98" t="s">
        <v>983</v>
      </c>
      <c r="X185" s="125">
        <v>60002</v>
      </c>
      <c r="Y185" s="93">
        <v>959</v>
      </c>
      <c r="Z185" s="93">
        <v>4134</v>
      </c>
      <c r="AA185" s="93"/>
      <c r="AG185" s="117"/>
    </row>
    <row r="186" spans="1:33" s="41" customFormat="1" x14ac:dyDescent="0.3">
      <c r="A186" s="93" t="str">
        <f t="shared" si="7"/>
        <v>NRG</v>
      </c>
      <c r="B186" s="93" t="s">
        <v>505</v>
      </c>
      <c r="C186" s="93" t="str">
        <f>Data!B149</f>
        <v>Gas</v>
      </c>
      <c r="D186" s="93"/>
      <c r="E186" s="98" t="s">
        <v>765</v>
      </c>
      <c r="F186" s="93" t="str">
        <f t="shared" si="8"/>
        <v>Duke Energy Ohio</v>
      </c>
      <c r="G186" s="93" t="s">
        <v>39</v>
      </c>
      <c r="H186" s="93" t="s">
        <v>35</v>
      </c>
      <c r="I186" s="93" t="s">
        <v>508</v>
      </c>
      <c r="J186" s="93" t="s">
        <v>527</v>
      </c>
      <c r="K186" s="93" t="s">
        <v>510</v>
      </c>
      <c r="L186" s="98" t="s">
        <v>1083</v>
      </c>
      <c r="M186" s="93"/>
      <c r="N186" s="98"/>
      <c r="O186" s="98"/>
      <c r="P186" s="93"/>
      <c r="Q186" s="93"/>
      <c r="R186" s="93"/>
      <c r="S186" s="93"/>
      <c r="T186" s="93"/>
      <c r="U186" s="93" t="s">
        <v>984</v>
      </c>
      <c r="V186" s="93" t="s">
        <v>265</v>
      </c>
      <c r="W186" s="98" t="s">
        <v>985</v>
      </c>
      <c r="X186" s="125">
        <v>60002</v>
      </c>
      <c r="Y186" s="93">
        <v>959</v>
      </c>
      <c r="Z186" s="93">
        <v>4134</v>
      </c>
      <c r="AA186" s="93"/>
      <c r="AG186" s="117"/>
    </row>
    <row r="187" spans="1:33" s="41" customFormat="1" x14ac:dyDescent="0.3">
      <c r="A187" s="93" t="str">
        <f t="shared" si="7"/>
        <v>NRG</v>
      </c>
      <c r="B187" s="93" t="s">
        <v>505</v>
      </c>
      <c r="C187" s="93" t="str">
        <f>Data!B150</f>
        <v>Gas</v>
      </c>
      <c r="D187" s="93"/>
      <c r="E187" s="98" t="s">
        <v>766</v>
      </c>
      <c r="F187" s="93" t="str">
        <f t="shared" si="8"/>
        <v>Dominion East Ohio</v>
      </c>
      <c r="G187" s="93" t="s">
        <v>39</v>
      </c>
      <c r="H187" s="93" t="s">
        <v>37</v>
      </c>
      <c r="I187" s="93" t="s">
        <v>508</v>
      </c>
      <c r="J187" s="93" t="s">
        <v>526</v>
      </c>
      <c r="K187" s="93" t="s">
        <v>510</v>
      </c>
      <c r="L187" s="98" t="s">
        <v>1084</v>
      </c>
      <c r="M187" s="93"/>
      <c r="N187" s="98"/>
      <c r="O187" s="98"/>
      <c r="P187" s="93"/>
      <c r="Q187" s="93"/>
      <c r="R187" s="93"/>
      <c r="S187" s="93"/>
      <c r="T187" s="93"/>
      <c r="U187" s="93" t="s">
        <v>986</v>
      </c>
      <c r="V187" s="93" t="s">
        <v>265</v>
      </c>
      <c r="W187" s="98" t="s">
        <v>987</v>
      </c>
      <c r="X187" s="125">
        <v>60002</v>
      </c>
      <c r="Y187" s="93">
        <v>959</v>
      </c>
      <c r="Z187" s="93">
        <v>4134</v>
      </c>
      <c r="AA187" s="93"/>
      <c r="AG187" s="117"/>
    </row>
    <row r="188" spans="1:33" s="41" customFormat="1" x14ac:dyDescent="0.3">
      <c r="A188" s="93" t="str">
        <f t="shared" si="7"/>
        <v>NRG</v>
      </c>
      <c r="B188" s="93" t="s">
        <v>505</v>
      </c>
      <c r="C188" s="93" t="str">
        <f>Data!B151</f>
        <v>Gas</v>
      </c>
      <c r="D188" s="93"/>
      <c r="E188" s="98" t="s">
        <v>767</v>
      </c>
      <c r="F188" s="93" t="str">
        <f t="shared" si="8"/>
        <v>Columbia Gas of Pennsylvania</v>
      </c>
      <c r="G188" s="93" t="s">
        <v>60</v>
      </c>
      <c r="H188" s="93" t="s">
        <v>430</v>
      </c>
      <c r="I188" s="93" t="s">
        <v>508</v>
      </c>
      <c r="J188" s="93" t="s">
        <v>527</v>
      </c>
      <c r="K188" s="93" t="s">
        <v>510</v>
      </c>
      <c r="L188" s="98" t="s">
        <v>550</v>
      </c>
      <c r="M188" s="93"/>
      <c r="N188" s="98"/>
      <c r="O188" s="98"/>
      <c r="P188" s="93"/>
      <c r="Q188" s="93"/>
      <c r="R188" s="93"/>
      <c r="S188" s="93"/>
      <c r="T188" s="93"/>
      <c r="U188" s="93" t="s">
        <v>988</v>
      </c>
      <c r="V188" s="93" t="s">
        <v>265</v>
      </c>
      <c r="W188" s="98" t="s">
        <v>989</v>
      </c>
      <c r="X188" s="125">
        <v>60002</v>
      </c>
      <c r="Y188" s="93">
        <v>959</v>
      </c>
      <c r="Z188" s="93">
        <v>4134</v>
      </c>
      <c r="AA188" s="93"/>
      <c r="AG188" s="117"/>
    </row>
    <row r="189" spans="1:33" s="41" customFormat="1" x14ac:dyDescent="0.3">
      <c r="A189" s="93" t="str">
        <f t="shared" si="7"/>
        <v>NRG</v>
      </c>
      <c r="B189" s="93" t="s">
        <v>505</v>
      </c>
      <c r="C189" s="93" t="str">
        <f>Data!B152</f>
        <v>Gas</v>
      </c>
      <c r="D189" s="93"/>
      <c r="E189" s="98" t="s">
        <v>768</v>
      </c>
      <c r="F189" s="93" t="str">
        <f>H189</f>
        <v>Peoples Gas</v>
      </c>
      <c r="G189" s="93" t="s">
        <v>60</v>
      </c>
      <c r="H189" s="93" t="s">
        <v>322</v>
      </c>
      <c r="I189" s="93" t="s">
        <v>508</v>
      </c>
      <c r="J189" s="93" t="s">
        <v>526</v>
      </c>
      <c r="K189" s="93" t="s">
        <v>510</v>
      </c>
      <c r="L189" s="98" t="s">
        <v>551</v>
      </c>
      <c r="M189" s="93"/>
      <c r="N189" s="98"/>
      <c r="O189" s="98"/>
      <c r="P189" s="93"/>
      <c r="Q189" s="93"/>
      <c r="R189" s="93"/>
      <c r="S189" s="93"/>
      <c r="T189" s="93"/>
      <c r="U189" s="93" t="s">
        <v>990</v>
      </c>
      <c r="V189" s="93" t="s">
        <v>265</v>
      </c>
      <c r="W189" s="98" t="s">
        <v>115</v>
      </c>
      <c r="X189" s="125">
        <v>60002</v>
      </c>
      <c r="Y189" s="93">
        <v>959</v>
      </c>
      <c r="Z189" s="93">
        <v>4134</v>
      </c>
      <c r="AA189" s="93"/>
      <c r="AG189" s="117"/>
    </row>
    <row r="190" spans="1:33" s="41" customFormat="1" x14ac:dyDescent="0.3">
      <c r="A190" s="93" t="str">
        <f t="shared" si="7"/>
        <v>NRG</v>
      </c>
      <c r="B190" s="93" t="s">
        <v>505</v>
      </c>
      <c r="C190" s="93" t="str">
        <f>Data!B153</f>
        <v>Gas</v>
      </c>
      <c r="D190" s="93"/>
      <c r="E190" s="98" t="s">
        <v>769</v>
      </c>
      <c r="F190" s="93" t="str">
        <f t="shared" si="8"/>
        <v>UGI South</v>
      </c>
      <c r="G190" s="93" t="s">
        <v>60</v>
      </c>
      <c r="H190" s="93" t="s">
        <v>625</v>
      </c>
      <c r="I190" s="93" t="s">
        <v>508</v>
      </c>
      <c r="J190" s="93" t="s">
        <v>527</v>
      </c>
      <c r="K190" s="93" t="s">
        <v>510</v>
      </c>
      <c r="L190" s="98" t="s">
        <v>550</v>
      </c>
      <c r="M190" s="93"/>
      <c r="N190" s="98"/>
      <c r="O190" s="98"/>
      <c r="P190" s="93"/>
      <c r="Q190" s="93"/>
      <c r="R190" s="93"/>
      <c r="S190" s="93"/>
      <c r="T190" s="93"/>
      <c r="U190" s="93" t="s">
        <v>991</v>
      </c>
      <c r="V190" s="93" t="s">
        <v>265</v>
      </c>
      <c r="W190" s="98" t="s">
        <v>992</v>
      </c>
      <c r="X190" s="125">
        <v>60002</v>
      </c>
      <c r="Y190" s="93">
        <v>959</v>
      </c>
      <c r="Z190" s="93">
        <v>4134</v>
      </c>
      <c r="AA190" s="93"/>
      <c r="AG190" s="117"/>
    </row>
    <row r="191" spans="1:33" s="41" customFormat="1" x14ac:dyDescent="0.3">
      <c r="A191" s="93" t="str">
        <f t="shared" si="7"/>
        <v>NRG</v>
      </c>
      <c r="B191" s="93" t="s">
        <v>505</v>
      </c>
      <c r="C191" s="93" t="str">
        <f>Data!B154</f>
        <v>Gas</v>
      </c>
      <c r="D191" s="93"/>
      <c r="E191" s="98" t="s">
        <v>770</v>
      </c>
      <c r="F191" s="93" t="str">
        <f t="shared" si="8"/>
        <v>UGI Central</v>
      </c>
      <c r="G191" s="93" t="s">
        <v>60</v>
      </c>
      <c r="H191" s="93" t="s">
        <v>448</v>
      </c>
      <c r="I191" s="93" t="s">
        <v>508</v>
      </c>
      <c r="J191" s="93" t="s">
        <v>526</v>
      </c>
      <c r="K191" s="93" t="s">
        <v>510</v>
      </c>
      <c r="L191" s="98" t="s">
        <v>1085</v>
      </c>
      <c r="M191" s="93"/>
      <c r="N191" s="98"/>
      <c r="O191" s="98"/>
      <c r="P191" s="93"/>
      <c r="Q191" s="93"/>
      <c r="R191" s="93"/>
      <c r="S191" s="93"/>
      <c r="T191" s="93"/>
      <c r="U191" s="93" t="s">
        <v>993</v>
      </c>
      <c r="V191" s="93" t="s">
        <v>265</v>
      </c>
      <c r="W191" s="98" t="s">
        <v>994</v>
      </c>
      <c r="X191" s="125">
        <v>60002</v>
      </c>
      <c r="Y191" s="93">
        <v>959</v>
      </c>
      <c r="Z191" s="93">
        <v>4134</v>
      </c>
      <c r="AA191" s="93"/>
      <c r="AG191" s="117"/>
    </row>
    <row r="192" spans="1:33" s="41" customFormat="1" x14ac:dyDescent="0.3">
      <c r="A192" s="93" t="str">
        <f t="shared" si="7"/>
        <v>NRG</v>
      </c>
      <c r="B192" s="93" t="s">
        <v>505</v>
      </c>
      <c r="C192" s="93" t="str">
        <f>Data!B155</f>
        <v>Gas</v>
      </c>
      <c r="D192" s="93"/>
      <c r="E192" s="98" t="s">
        <v>771</v>
      </c>
      <c r="F192" s="93" t="str">
        <f t="shared" si="8"/>
        <v>UGI North</v>
      </c>
      <c r="G192" s="93" t="s">
        <v>60</v>
      </c>
      <c r="H192" s="93" t="s">
        <v>449</v>
      </c>
      <c r="I192" s="93" t="s">
        <v>508</v>
      </c>
      <c r="J192" s="93" t="s">
        <v>527</v>
      </c>
      <c r="K192" s="93" t="s">
        <v>510</v>
      </c>
      <c r="L192" s="98" t="s">
        <v>1086</v>
      </c>
      <c r="M192" s="93"/>
      <c r="N192" s="98"/>
      <c r="O192" s="98"/>
      <c r="P192" s="93"/>
      <c r="Q192" s="93"/>
      <c r="R192" s="93"/>
      <c r="S192" s="93"/>
      <c r="T192" s="93"/>
      <c r="U192" s="93" t="s">
        <v>995</v>
      </c>
      <c r="V192" s="93" t="s">
        <v>265</v>
      </c>
      <c r="W192" s="98" t="s">
        <v>996</v>
      </c>
      <c r="X192" s="125">
        <v>60002</v>
      </c>
      <c r="Y192" s="93">
        <v>959</v>
      </c>
      <c r="Z192" s="93">
        <v>4134</v>
      </c>
      <c r="AA192" s="93"/>
      <c r="AG192" s="117"/>
    </row>
    <row r="193" spans="1:33" s="41" customFormat="1" x14ac:dyDescent="0.3">
      <c r="A193" s="93" t="str">
        <f t="shared" si="7"/>
        <v>NRG</v>
      </c>
      <c r="B193" s="93" t="s">
        <v>505</v>
      </c>
      <c r="C193" s="93" t="str">
        <f>Data!B156</f>
        <v>Gas</v>
      </c>
      <c r="D193" s="93"/>
      <c r="E193" s="98" t="s">
        <v>772</v>
      </c>
      <c r="F193" s="93" t="str">
        <f t="shared" si="8"/>
        <v>PECO Gas</v>
      </c>
      <c r="G193" s="93" t="s">
        <v>60</v>
      </c>
      <c r="H193" s="93" t="s">
        <v>357</v>
      </c>
      <c r="I193" s="93" t="s">
        <v>508</v>
      </c>
      <c r="J193" s="93" t="s">
        <v>526</v>
      </c>
      <c r="K193" s="93" t="s">
        <v>510</v>
      </c>
      <c r="L193" s="98" t="s">
        <v>1085</v>
      </c>
      <c r="M193" s="93"/>
      <c r="N193" s="98"/>
      <c r="O193" s="98"/>
      <c r="P193" s="93"/>
      <c r="Q193" s="93"/>
      <c r="R193" s="93"/>
      <c r="S193" s="93"/>
      <c r="T193" s="93"/>
      <c r="U193" s="93" t="s">
        <v>997</v>
      </c>
      <c r="V193" s="93" t="s">
        <v>265</v>
      </c>
      <c r="W193" s="98" t="s">
        <v>998</v>
      </c>
      <c r="X193" s="125">
        <v>60002</v>
      </c>
      <c r="Y193" s="93">
        <v>959</v>
      </c>
      <c r="Z193" s="93">
        <v>4134</v>
      </c>
      <c r="AA193" s="93"/>
      <c r="AG193" s="117"/>
    </row>
    <row r="194" spans="1:33" s="41" customFormat="1" x14ac:dyDescent="0.3">
      <c r="A194" s="93" t="str">
        <f t="shared" si="7"/>
        <v>NRG</v>
      </c>
      <c r="B194" s="93" t="s">
        <v>505</v>
      </c>
      <c r="C194" s="93" t="str">
        <f>Data!B157</f>
        <v>Gas</v>
      </c>
      <c r="D194" s="93"/>
      <c r="E194" s="98" t="s">
        <v>773</v>
      </c>
      <c r="F194" s="93" t="str">
        <f t="shared" si="8"/>
        <v>Philadelphia Gas Works</v>
      </c>
      <c r="G194" s="93" t="s">
        <v>60</v>
      </c>
      <c r="H194" s="93" t="s">
        <v>243</v>
      </c>
      <c r="I194" s="93" t="s">
        <v>508</v>
      </c>
      <c r="J194" s="93" t="s">
        <v>527</v>
      </c>
      <c r="K194" s="93" t="s">
        <v>510</v>
      </c>
      <c r="L194" s="98" t="s">
        <v>1079</v>
      </c>
      <c r="M194" s="93"/>
      <c r="N194" s="98"/>
      <c r="O194" s="98"/>
      <c r="P194" s="93"/>
      <c r="Q194" s="93"/>
      <c r="R194" s="93"/>
      <c r="S194" s="93"/>
      <c r="T194" s="93"/>
      <c r="U194" s="93" t="s">
        <v>999</v>
      </c>
      <c r="V194" s="93" t="s">
        <v>265</v>
      </c>
      <c r="W194" s="98" t="s">
        <v>1000</v>
      </c>
      <c r="X194" s="125">
        <v>60002</v>
      </c>
      <c r="Y194" s="93">
        <v>959</v>
      </c>
      <c r="Z194" s="93">
        <v>4134</v>
      </c>
      <c r="AA194" s="93"/>
      <c r="AG194" s="117"/>
    </row>
    <row r="195" spans="1:33" s="41" customFormat="1" x14ac:dyDescent="0.3">
      <c r="A195" s="93" t="str">
        <f t="shared" si="7"/>
        <v>NRG</v>
      </c>
      <c r="B195" s="93" t="s">
        <v>505</v>
      </c>
      <c r="C195" s="93" t="str">
        <f>Data!B158</f>
        <v>Gas</v>
      </c>
      <c r="D195" s="93"/>
      <c r="E195" s="98" t="s">
        <v>774</v>
      </c>
      <c r="F195" s="93" t="str">
        <f t="shared" si="8"/>
        <v>National Fuel Gas Company (PA)</v>
      </c>
      <c r="G195" s="93" t="s">
        <v>60</v>
      </c>
      <c r="H195" s="93" t="s">
        <v>242</v>
      </c>
      <c r="I195" s="93" t="s">
        <v>508</v>
      </c>
      <c r="J195" s="93" t="s">
        <v>526</v>
      </c>
      <c r="K195" s="93" t="s">
        <v>510</v>
      </c>
      <c r="L195" s="98" t="s">
        <v>1087</v>
      </c>
      <c r="M195" s="93"/>
      <c r="N195" s="98"/>
      <c r="O195" s="98"/>
      <c r="P195" s="93"/>
      <c r="Q195" s="93"/>
      <c r="R195" s="93"/>
      <c r="S195" s="93"/>
      <c r="T195" s="93"/>
      <c r="U195" s="93" t="s">
        <v>1001</v>
      </c>
      <c r="V195" s="93" t="s">
        <v>265</v>
      </c>
      <c r="W195" s="98" t="s">
        <v>1002</v>
      </c>
      <c r="X195" s="125">
        <v>60002</v>
      </c>
      <c r="Y195" s="93">
        <v>959</v>
      </c>
      <c r="Z195" s="93">
        <v>4134</v>
      </c>
      <c r="AA195" s="93"/>
      <c r="AG195" s="117"/>
    </row>
    <row r="196" spans="1:33" s="41" customFormat="1" x14ac:dyDescent="0.3">
      <c r="A196" s="93" t="str">
        <f t="shared" si="7"/>
        <v>NRG</v>
      </c>
      <c r="B196" s="93" t="s">
        <v>505</v>
      </c>
      <c r="C196" s="93" t="str">
        <f>Data!B159</f>
        <v>Electric</v>
      </c>
      <c r="D196" s="93"/>
      <c r="E196" s="98" t="s">
        <v>775</v>
      </c>
      <c r="F196" s="93" t="str">
        <f t="shared" si="8"/>
        <v>PECO</v>
      </c>
      <c r="G196" s="93" t="s">
        <v>60</v>
      </c>
      <c r="H196" s="93" t="s">
        <v>57</v>
      </c>
      <c r="I196" s="93" t="s">
        <v>508</v>
      </c>
      <c r="J196" s="93"/>
      <c r="K196" s="93" t="s">
        <v>510</v>
      </c>
      <c r="L196" s="98" t="s">
        <v>180</v>
      </c>
      <c r="M196" s="93"/>
      <c r="N196" s="98"/>
      <c r="O196" s="98"/>
      <c r="P196" s="93"/>
      <c r="Q196" s="93"/>
      <c r="R196" s="93"/>
      <c r="S196" s="93"/>
      <c r="T196" s="93"/>
      <c r="U196" s="93" t="s">
        <v>1003</v>
      </c>
      <c r="V196" s="93" t="s">
        <v>265</v>
      </c>
      <c r="W196" s="98" t="s">
        <v>1004</v>
      </c>
      <c r="X196" s="125">
        <v>60002</v>
      </c>
      <c r="Y196" s="93">
        <v>959</v>
      </c>
      <c r="Z196" s="93">
        <v>4134</v>
      </c>
      <c r="AA196" s="93"/>
      <c r="AG196" s="117"/>
    </row>
    <row r="197" spans="1:33" s="127" customFormat="1" x14ac:dyDescent="0.3">
      <c r="A197" s="129" t="str">
        <f t="shared" si="7"/>
        <v>NRG</v>
      </c>
      <c r="B197" s="129" t="s">
        <v>505</v>
      </c>
      <c r="C197" s="129" t="str">
        <f>Data!B160</f>
        <v>Electric</v>
      </c>
      <c r="D197" s="129"/>
      <c r="E197" s="98" t="s">
        <v>776</v>
      </c>
      <c r="F197" s="129" t="str">
        <f t="shared" si="8"/>
        <v>Eversource Energy (CL&amp;P)</v>
      </c>
      <c r="G197" s="129" t="s">
        <v>620</v>
      </c>
      <c r="H197" s="129" t="s">
        <v>621</v>
      </c>
      <c r="I197" s="129" t="s">
        <v>508</v>
      </c>
      <c r="J197" s="129"/>
      <c r="K197" s="129" t="s">
        <v>510</v>
      </c>
      <c r="L197" s="128"/>
      <c r="M197" s="129"/>
      <c r="N197" s="128"/>
      <c r="O197" s="128"/>
      <c r="P197" s="129"/>
      <c r="Q197" s="129"/>
      <c r="R197" s="129"/>
      <c r="S197" s="129"/>
      <c r="T197" s="129"/>
      <c r="U197" s="129" t="s">
        <v>1005</v>
      </c>
      <c r="V197" s="129" t="s">
        <v>265</v>
      </c>
      <c r="W197" s="128" t="s">
        <v>1006</v>
      </c>
      <c r="X197" s="142">
        <v>60002</v>
      </c>
      <c r="Y197" s="129">
        <v>959</v>
      </c>
      <c r="Z197" s="129">
        <v>4134</v>
      </c>
      <c r="AA197" s="129"/>
      <c r="AG197" s="123"/>
    </row>
    <row r="198" spans="1:33" s="127" customFormat="1" x14ac:dyDescent="0.3">
      <c r="A198" s="129" t="str">
        <f t="shared" si="7"/>
        <v>NRG</v>
      </c>
      <c r="B198" s="129" t="s">
        <v>505</v>
      </c>
      <c r="C198" s="129" t="str">
        <f>Data!B161</f>
        <v>Electric</v>
      </c>
      <c r="D198" s="129"/>
      <c r="E198" s="98" t="s">
        <v>777</v>
      </c>
      <c r="F198" s="129" t="str">
        <f t="shared" si="8"/>
        <v>The United Illuminating Company (UI)</v>
      </c>
      <c r="G198" s="129" t="s">
        <v>620</v>
      </c>
      <c r="H198" s="129" t="s">
        <v>622</v>
      </c>
      <c r="I198" s="129" t="s">
        <v>508</v>
      </c>
      <c r="J198" s="129"/>
      <c r="K198" s="129" t="s">
        <v>510</v>
      </c>
      <c r="L198" s="128"/>
      <c r="M198" s="129"/>
      <c r="N198" s="128"/>
      <c r="O198" s="128"/>
      <c r="P198" s="129"/>
      <c r="Q198" s="129"/>
      <c r="R198" s="129"/>
      <c r="S198" s="129"/>
      <c r="T198" s="129"/>
      <c r="U198" s="129" t="s">
        <v>1007</v>
      </c>
      <c r="V198" s="129" t="s">
        <v>265</v>
      </c>
      <c r="W198" s="128" t="s">
        <v>1008</v>
      </c>
      <c r="X198" s="142">
        <v>60002</v>
      </c>
      <c r="Y198" s="129">
        <v>959</v>
      </c>
      <c r="Z198" s="129">
        <v>4134</v>
      </c>
      <c r="AA198" s="129"/>
      <c r="AG198" s="123"/>
    </row>
    <row r="199" spans="1:33" s="41" customFormat="1" x14ac:dyDescent="0.3">
      <c r="A199" s="93" t="str">
        <f t="shared" si="7"/>
        <v>NRG</v>
      </c>
      <c r="B199" s="93" t="s">
        <v>505</v>
      </c>
      <c r="C199" s="93" t="str">
        <f>Data!B162</f>
        <v>Electric</v>
      </c>
      <c r="D199" s="93"/>
      <c r="E199" s="98" t="s">
        <v>778</v>
      </c>
      <c r="F199" s="93" t="str">
        <f t="shared" si="8"/>
        <v>Delmarva Power</v>
      </c>
      <c r="G199" s="93" t="s">
        <v>626</v>
      </c>
      <c r="H199" s="93" t="s">
        <v>51</v>
      </c>
      <c r="I199" s="93" t="s">
        <v>508</v>
      </c>
      <c r="J199" s="93"/>
      <c r="K199" s="93" t="s">
        <v>510</v>
      </c>
      <c r="L199" s="98" t="s">
        <v>1063</v>
      </c>
      <c r="M199" s="93"/>
      <c r="N199" s="98"/>
      <c r="O199" s="98"/>
      <c r="P199" s="93"/>
      <c r="Q199" s="93"/>
      <c r="R199" s="93"/>
      <c r="S199" s="93"/>
      <c r="T199" s="93"/>
      <c r="U199" s="93" t="s">
        <v>1009</v>
      </c>
      <c r="V199" s="93" t="s">
        <v>265</v>
      </c>
      <c r="W199" s="98" t="s">
        <v>1010</v>
      </c>
      <c r="X199" s="125">
        <v>60002</v>
      </c>
      <c r="Y199" s="93">
        <v>959</v>
      </c>
      <c r="Z199" s="93">
        <v>4134</v>
      </c>
      <c r="AA199" s="93"/>
      <c r="AG199" s="117"/>
    </row>
    <row r="200" spans="1:33" s="41" customFormat="1" x14ac:dyDescent="0.3">
      <c r="A200" s="93" t="str">
        <f t="shared" si="7"/>
        <v>NRG</v>
      </c>
      <c r="B200" s="93" t="s">
        <v>505</v>
      </c>
      <c r="C200" s="93" t="str">
        <f>Data!B163</f>
        <v>Electric</v>
      </c>
      <c r="D200" s="93"/>
      <c r="E200" s="98" t="s">
        <v>779</v>
      </c>
      <c r="F200" s="93" t="str">
        <f t="shared" si="8"/>
        <v>Pepco</v>
      </c>
      <c r="G200" s="93" t="s">
        <v>88</v>
      </c>
      <c r="H200" s="93" t="s">
        <v>52</v>
      </c>
      <c r="I200" s="93" t="s">
        <v>508</v>
      </c>
      <c r="J200" s="93"/>
      <c r="K200" s="93" t="s">
        <v>510</v>
      </c>
      <c r="L200" s="98" t="s">
        <v>1088</v>
      </c>
      <c r="M200" s="93"/>
      <c r="N200" s="98"/>
      <c r="O200" s="98"/>
      <c r="P200" s="93"/>
      <c r="Q200" s="93"/>
      <c r="R200" s="93"/>
      <c r="S200" s="93"/>
      <c r="T200" s="93"/>
      <c r="U200" s="93" t="s">
        <v>1011</v>
      </c>
      <c r="V200" s="93" t="s">
        <v>265</v>
      </c>
      <c r="W200" s="98" t="s">
        <v>1012</v>
      </c>
      <c r="X200" s="125">
        <v>60002</v>
      </c>
      <c r="Y200" s="93">
        <v>959</v>
      </c>
      <c r="Z200" s="93">
        <v>4134</v>
      </c>
      <c r="AA200" s="93"/>
      <c r="AG200" s="117"/>
    </row>
    <row r="201" spans="1:33" s="41" customFormat="1" x14ac:dyDescent="0.3">
      <c r="A201" s="93" t="str">
        <f t="shared" si="7"/>
        <v>NRG</v>
      </c>
      <c r="B201" s="93" t="s">
        <v>505</v>
      </c>
      <c r="C201" s="93" t="str">
        <f>Data!B164</f>
        <v>Electric</v>
      </c>
      <c r="D201" s="93"/>
      <c r="E201" s="98" t="s">
        <v>780</v>
      </c>
      <c r="F201" s="93" t="str">
        <f t="shared" si="8"/>
        <v>ComEd</v>
      </c>
      <c r="G201" s="93" t="s">
        <v>47</v>
      </c>
      <c r="H201" s="93" t="s">
        <v>46</v>
      </c>
      <c r="I201" s="93" t="s">
        <v>508</v>
      </c>
      <c r="J201" s="93"/>
      <c r="K201" s="93" t="s">
        <v>510</v>
      </c>
      <c r="L201" s="98" t="s">
        <v>1089</v>
      </c>
      <c r="M201" s="93"/>
      <c r="N201" s="98"/>
      <c r="O201" s="98"/>
      <c r="P201" s="93"/>
      <c r="Q201" s="93"/>
      <c r="R201" s="93"/>
      <c r="S201" s="93"/>
      <c r="T201" s="93"/>
      <c r="U201" s="93" t="s">
        <v>1013</v>
      </c>
      <c r="V201" s="93" t="s">
        <v>265</v>
      </c>
      <c r="W201" s="98" t="s">
        <v>1014</v>
      </c>
      <c r="X201" s="125">
        <v>60002</v>
      </c>
      <c r="Y201" s="93">
        <v>959</v>
      </c>
      <c r="Z201" s="93">
        <v>4134</v>
      </c>
      <c r="AA201" s="93"/>
      <c r="AG201" s="117"/>
    </row>
    <row r="202" spans="1:33" s="41" customFormat="1" x14ac:dyDescent="0.3">
      <c r="A202" s="93" t="str">
        <f t="shared" si="7"/>
        <v>NRG</v>
      </c>
      <c r="B202" s="93" t="s">
        <v>505</v>
      </c>
      <c r="C202" s="93" t="str">
        <f>Data!B165</f>
        <v>Electric</v>
      </c>
      <c r="D202" s="93"/>
      <c r="E202" s="98" t="s">
        <v>781</v>
      </c>
      <c r="F202" s="93" t="str">
        <f t="shared" si="8"/>
        <v>Ameren</v>
      </c>
      <c r="G202" s="93" t="s">
        <v>47</v>
      </c>
      <c r="H202" s="93" t="s">
        <v>627</v>
      </c>
      <c r="I202" s="93" t="s">
        <v>508</v>
      </c>
      <c r="J202" s="93"/>
      <c r="K202" s="93" t="s">
        <v>510</v>
      </c>
      <c r="L202" s="98" t="s">
        <v>1090</v>
      </c>
      <c r="M202" s="93"/>
      <c r="N202" s="98"/>
      <c r="O202" s="98"/>
      <c r="P202" s="93"/>
      <c r="Q202" s="93"/>
      <c r="R202" s="93"/>
      <c r="S202" s="93"/>
      <c r="T202" s="93"/>
      <c r="U202" s="93" t="s">
        <v>1015</v>
      </c>
      <c r="V202" s="93" t="s">
        <v>265</v>
      </c>
      <c r="W202" s="98" t="s">
        <v>1016</v>
      </c>
      <c r="X202" s="125">
        <v>60002</v>
      </c>
      <c r="Y202" s="93">
        <v>959</v>
      </c>
      <c r="Z202" s="93">
        <v>4134</v>
      </c>
      <c r="AA202" s="93"/>
      <c r="AG202" s="117"/>
    </row>
    <row r="203" spans="1:33" s="41" customFormat="1" x14ac:dyDescent="0.3">
      <c r="A203" s="93" t="str">
        <f t="shared" si="7"/>
        <v>NRG</v>
      </c>
      <c r="B203" s="93" t="s">
        <v>505</v>
      </c>
      <c r="C203" s="93" t="str">
        <f>Data!B168</f>
        <v>Electric</v>
      </c>
      <c r="D203" s="93"/>
      <c r="E203" s="98" t="s">
        <v>782</v>
      </c>
      <c r="F203" s="93" t="str">
        <f t="shared" si="8"/>
        <v>Pepco</v>
      </c>
      <c r="G203" s="93" t="s">
        <v>53</v>
      </c>
      <c r="H203" s="93" t="s">
        <v>52</v>
      </c>
      <c r="I203" s="93" t="s">
        <v>508</v>
      </c>
      <c r="J203" s="105"/>
      <c r="K203" s="93" t="s">
        <v>510</v>
      </c>
      <c r="L203" s="98" t="s">
        <v>1091</v>
      </c>
      <c r="M203" s="93"/>
      <c r="N203" s="98"/>
      <c r="O203" s="98"/>
      <c r="P203" s="93"/>
      <c r="Q203" s="93"/>
      <c r="R203" s="93"/>
      <c r="S203" s="93"/>
      <c r="T203" s="93"/>
      <c r="U203" s="93" t="s">
        <v>1017</v>
      </c>
      <c r="V203" s="93" t="s">
        <v>265</v>
      </c>
      <c r="W203" s="98" t="s">
        <v>1018</v>
      </c>
      <c r="X203" s="125">
        <v>60002</v>
      </c>
      <c r="Y203" s="93">
        <v>959</v>
      </c>
      <c r="Z203" s="93">
        <v>4134</v>
      </c>
      <c r="AA203" s="93"/>
      <c r="AG203" s="117"/>
    </row>
    <row r="204" spans="1:33" s="127" customFormat="1" x14ac:dyDescent="0.3">
      <c r="A204" s="129" t="str">
        <f t="shared" si="7"/>
        <v>NRG</v>
      </c>
      <c r="B204" s="129" t="s">
        <v>505</v>
      </c>
      <c r="C204" s="129" t="str">
        <f>Data!B169</f>
        <v>Electric</v>
      </c>
      <c r="D204" s="129"/>
      <c r="E204" s="98" t="s">
        <v>783</v>
      </c>
      <c r="F204" s="129" t="str">
        <f t="shared" si="8"/>
        <v>Consolidated Edison</v>
      </c>
      <c r="G204" s="129" t="s">
        <v>33</v>
      </c>
      <c r="H204" s="129" t="s">
        <v>26</v>
      </c>
      <c r="I204" s="129" t="s">
        <v>508</v>
      </c>
      <c r="J204" s="136"/>
      <c r="K204" s="129" t="s">
        <v>510</v>
      </c>
      <c r="L204" s="128"/>
      <c r="M204" s="129"/>
      <c r="N204" s="128"/>
      <c r="O204" s="128"/>
      <c r="P204" s="129"/>
      <c r="Q204" s="129"/>
      <c r="R204" s="129"/>
      <c r="S204" s="129"/>
      <c r="T204" s="129"/>
      <c r="U204" s="129" t="s">
        <v>1019</v>
      </c>
      <c r="V204" s="129" t="s">
        <v>265</v>
      </c>
      <c r="W204" s="128" t="s">
        <v>1020</v>
      </c>
      <c r="X204" s="142">
        <v>60002</v>
      </c>
      <c r="Y204" s="129">
        <v>959</v>
      </c>
      <c r="Z204" s="129">
        <v>4134</v>
      </c>
      <c r="AA204" s="129"/>
      <c r="AG204" s="123"/>
    </row>
    <row r="205" spans="1:33" s="127" customFormat="1" x14ac:dyDescent="0.3">
      <c r="A205" s="129" t="str">
        <f t="shared" si="7"/>
        <v>NRG</v>
      </c>
      <c r="B205" s="129" t="s">
        <v>505</v>
      </c>
      <c r="C205" s="129" t="str">
        <f>Data!B170</f>
        <v>Electric</v>
      </c>
      <c r="D205" s="129"/>
      <c r="E205" s="98" t="s">
        <v>784</v>
      </c>
      <c r="F205" s="129" t="str">
        <f t="shared" si="8"/>
        <v>National Grid / Niagara Mohawk</v>
      </c>
      <c r="G205" s="129" t="s">
        <v>33</v>
      </c>
      <c r="H205" s="129" t="s">
        <v>27</v>
      </c>
      <c r="I205" s="129" t="s">
        <v>508</v>
      </c>
      <c r="J205" s="136"/>
      <c r="K205" s="129" t="s">
        <v>510</v>
      </c>
      <c r="L205" s="128"/>
      <c r="M205" s="129"/>
      <c r="N205" s="128"/>
      <c r="O205" s="128"/>
      <c r="P205" s="129"/>
      <c r="Q205" s="129"/>
      <c r="R205" s="129"/>
      <c r="S205" s="129"/>
      <c r="T205" s="129"/>
      <c r="U205" s="129" t="s">
        <v>1021</v>
      </c>
      <c r="V205" s="129" t="s">
        <v>265</v>
      </c>
      <c r="W205" s="128" t="s">
        <v>1022</v>
      </c>
      <c r="X205" s="142">
        <v>60002</v>
      </c>
      <c r="Y205" s="129">
        <v>959</v>
      </c>
      <c r="Z205" s="129">
        <v>4134</v>
      </c>
      <c r="AA205" s="129"/>
      <c r="AG205" s="123"/>
    </row>
    <row r="206" spans="1:33" s="127" customFormat="1" x14ac:dyDescent="0.3">
      <c r="A206" s="129" t="str">
        <f t="shared" si="7"/>
        <v>NRG</v>
      </c>
      <c r="B206" s="129" t="s">
        <v>505</v>
      </c>
      <c r="C206" s="129" t="str">
        <f>Data!B171</f>
        <v>Electric</v>
      </c>
      <c r="D206" s="129"/>
      <c r="E206" s="98" t="s">
        <v>785</v>
      </c>
      <c r="F206" s="129" t="str">
        <f t="shared" si="8"/>
        <v>Central Hudson</v>
      </c>
      <c r="G206" s="129" t="s">
        <v>33</v>
      </c>
      <c r="H206" s="129" t="s">
        <v>25</v>
      </c>
      <c r="I206" s="129" t="s">
        <v>508</v>
      </c>
      <c r="J206" s="136"/>
      <c r="K206" s="129" t="s">
        <v>510</v>
      </c>
      <c r="L206" s="128"/>
      <c r="M206" s="129"/>
      <c r="N206" s="128"/>
      <c r="O206" s="128"/>
      <c r="P206" s="129"/>
      <c r="Q206" s="129"/>
      <c r="R206" s="129"/>
      <c r="S206" s="129"/>
      <c r="T206" s="129"/>
      <c r="U206" s="129" t="s">
        <v>1023</v>
      </c>
      <c r="V206" s="129" t="s">
        <v>265</v>
      </c>
      <c r="W206" s="128" t="s">
        <v>1024</v>
      </c>
      <c r="X206" s="142">
        <v>60002</v>
      </c>
      <c r="Y206" s="129">
        <v>959</v>
      </c>
      <c r="Z206" s="129">
        <v>4134</v>
      </c>
      <c r="AA206" s="129"/>
      <c r="AG206" s="123"/>
    </row>
    <row r="207" spans="1:33" s="127" customFormat="1" x14ac:dyDescent="0.3">
      <c r="A207" s="129" t="str">
        <f t="shared" si="7"/>
        <v>NRG</v>
      </c>
      <c r="B207" s="129" t="s">
        <v>505</v>
      </c>
      <c r="C207" s="129" t="str">
        <f>Data!B172</f>
        <v>Electric</v>
      </c>
      <c r="D207" s="129"/>
      <c r="E207" s="98" t="s">
        <v>786</v>
      </c>
      <c r="F207" s="129" t="str">
        <f t="shared" si="8"/>
        <v>NYSEG</v>
      </c>
      <c r="G207" s="129" t="s">
        <v>33</v>
      </c>
      <c r="H207" s="129" t="s">
        <v>28</v>
      </c>
      <c r="I207" s="129" t="s">
        <v>508</v>
      </c>
      <c r="J207" s="136"/>
      <c r="K207" s="129" t="s">
        <v>510</v>
      </c>
      <c r="L207" s="128"/>
      <c r="M207" s="129"/>
      <c r="N207" s="128"/>
      <c r="O207" s="128"/>
      <c r="P207" s="129"/>
      <c r="Q207" s="129"/>
      <c r="R207" s="129"/>
      <c r="S207" s="129"/>
      <c r="T207" s="129"/>
      <c r="U207" s="129" t="s">
        <v>1025</v>
      </c>
      <c r="V207" s="129" t="s">
        <v>265</v>
      </c>
      <c r="W207" s="128" t="s">
        <v>1026</v>
      </c>
      <c r="X207" s="142">
        <v>60002</v>
      </c>
      <c r="Y207" s="129">
        <v>959</v>
      </c>
      <c r="Z207" s="129">
        <v>4134</v>
      </c>
      <c r="AA207" s="129"/>
      <c r="AG207" s="123"/>
    </row>
    <row r="208" spans="1:33" s="127" customFormat="1" x14ac:dyDescent="0.3">
      <c r="A208" s="129" t="str">
        <f t="shared" si="7"/>
        <v>NRG</v>
      </c>
      <c r="B208" s="129" t="s">
        <v>505</v>
      </c>
      <c r="C208" s="129" t="str">
        <f>Data!B173</f>
        <v>Electric</v>
      </c>
      <c r="D208" s="129"/>
      <c r="E208" s="98" t="s">
        <v>787</v>
      </c>
      <c r="F208" s="129" t="str">
        <f t="shared" si="8"/>
        <v>RG&amp;E</v>
      </c>
      <c r="G208" s="129" t="s">
        <v>33</v>
      </c>
      <c r="H208" s="129" t="s">
        <v>30</v>
      </c>
      <c r="I208" s="129" t="s">
        <v>508</v>
      </c>
      <c r="J208" s="136"/>
      <c r="K208" s="129" t="s">
        <v>510</v>
      </c>
      <c r="L208" s="128"/>
      <c r="M208" s="129"/>
      <c r="N208" s="128"/>
      <c r="O208" s="128"/>
      <c r="P208" s="129"/>
      <c r="Q208" s="129"/>
      <c r="R208" s="129"/>
      <c r="S208" s="129"/>
      <c r="T208" s="129"/>
      <c r="U208" s="129" t="s">
        <v>1027</v>
      </c>
      <c r="V208" s="129" t="s">
        <v>265</v>
      </c>
      <c r="W208" s="128" t="s">
        <v>1028</v>
      </c>
      <c r="X208" s="142">
        <v>60002</v>
      </c>
      <c r="Y208" s="129">
        <v>959</v>
      </c>
      <c r="Z208" s="129">
        <v>4134</v>
      </c>
      <c r="AA208" s="129"/>
      <c r="AG208" s="123"/>
    </row>
    <row r="209" spans="1:33" s="127" customFormat="1" x14ac:dyDescent="0.3">
      <c r="A209" s="129" t="str">
        <f t="shared" si="7"/>
        <v>NRG</v>
      </c>
      <c r="B209" s="129" t="s">
        <v>505</v>
      </c>
      <c r="C209" s="129" t="str">
        <f>Data!B174</f>
        <v>Electric</v>
      </c>
      <c r="D209" s="129"/>
      <c r="E209" s="98" t="s">
        <v>788</v>
      </c>
      <c r="F209" s="129" t="str">
        <f t="shared" si="8"/>
        <v>Orange &amp; Rockland</v>
      </c>
      <c r="G209" s="129" t="s">
        <v>33</v>
      </c>
      <c r="H209" s="129" t="s">
        <v>29</v>
      </c>
      <c r="I209" s="129" t="s">
        <v>508</v>
      </c>
      <c r="J209" s="136"/>
      <c r="K209" s="129" t="s">
        <v>510</v>
      </c>
      <c r="L209" s="128"/>
      <c r="M209" s="129"/>
      <c r="N209" s="128"/>
      <c r="O209" s="128"/>
      <c r="P209" s="129"/>
      <c r="Q209" s="129"/>
      <c r="R209" s="129"/>
      <c r="S209" s="129"/>
      <c r="T209" s="129"/>
      <c r="U209" s="129" t="s">
        <v>1029</v>
      </c>
      <c r="V209" s="129" t="s">
        <v>265</v>
      </c>
      <c r="W209" s="128" t="s">
        <v>1030</v>
      </c>
      <c r="X209" s="142">
        <v>60002</v>
      </c>
      <c r="Y209" s="129">
        <v>959</v>
      </c>
      <c r="Z209" s="129">
        <v>4134</v>
      </c>
      <c r="AA209" s="129"/>
      <c r="AG209" s="123"/>
    </row>
    <row r="210" spans="1:33" s="140" customFormat="1" x14ac:dyDescent="0.3">
      <c r="A210" s="137" t="str">
        <f t="shared" si="7"/>
        <v>NRG</v>
      </c>
      <c r="B210" s="137" t="s">
        <v>505</v>
      </c>
      <c r="C210" s="137" t="str">
        <f>Data!B175</f>
        <v>Electric</v>
      </c>
      <c r="D210" s="137"/>
      <c r="E210" s="138" t="s">
        <v>789</v>
      </c>
      <c r="F210" s="137" t="str">
        <f t="shared" si="8"/>
        <v>Duke Energy Ohio</v>
      </c>
      <c r="G210" s="137" t="s">
        <v>39</v>
      </c>
      <c r="H210" s="137" t="s">
        <v>35</v>
      </c>
      <c r="I210" s="137" t="s">
        <v>508</v>
      </c>
      <c r="J210" s="141"/>
      <c r="K210" s="137" t="s">
        <v>510</v>
      </c>
      <c r="L210" s="138" t="s">
        <v>180</v>
      </c>
      <c r="M210" s="137"/>
      <c r="N210" s="138"/>
      <c r="O210" s="138"/>
      <c r="P210" s="137"/>
      <c r="Q210" s="137"/>
      <c r="R210" s="137"/>
      <c r="S210" s="137"/>
      <c r="T210" s="137"/>
      <c r="U210" s="137" t="s">
        <v>1031</v>
      </c>
      <c r="V210" s="137" t="s">
        <v>265</v>
      </c>
      <c r="W210" s="138" t="s">
        <v>1032</v>
      </c>
      <c r="X210" s="139">
        <v>60002</v>
      </c>
      <c r="Y210" s="137">
        <v>959</v>
      </c>
      <c r="Z210" s="137">
        <v>4134</v>
      </c>
      <c r="AA210" s="137"/>
      <c r="AG210" s="145"/>
    </row>
    <row r="211" spans="1:33" s="41" customFormat="1" x14ac:dyDescent="0.3">
      <c r="A211" s="93" t="str">
        <f t="shared" si="7"/>
        <v>NRG</v>
      </c>
      <c r="B211" s="93" t="s">
        <v>505</v>
      </c>
      <c r="C211" s="93" t="str">
        <f>Data!B176</f>
        <v>Electric</v>
      </c>
      <c r="D211" s="93"/>
      <c r="E211" s="98" t="s">
        <v>790</v>
      </c>
      <c r="F211" s="93" t="str">
        <f t="shared" si="8"/>
        <v>The Illuminating Company</v>
      </c>
      <c r="G211" s="93" t="s">
        <v>39</v>
      </c>
      <c r="H211" s="93" t="s">
        <v>628</v>
      </c>
      <c r="I211" s="93" t="s">
        <v>508</v>
      </c>
      <c r="J211" s="105"/>
      <c r="K211" s="93" t="s">
        <v>510</v>
      </c>
      <c r="L211" s="98" t="s">
        <v>547</v>
      </c>
      <c r="M211" s="93"/>
      <c r="N211" s="98"/>
      <c r="O211" s="98"/>
      <c r="P211" s="93"/>
      <c r="Q211" s="93"/>
      <c r="R211" s="93"/>
      <c r="S211" s="93"/>
      <c r="T211" s="93"/>
      <c r="U211" s="93" t="s">
        <v>1033</v>
      </c>
      <c r="V211" s="93" t="s">
        <v>265</v>
      </c>
      <c r="W211" s="98" t="s">
        <v>1034</v>
      </c>
      <c r="X211" s="125">
        <v>60002</v>
      </c>
      <c r="Y211" s="93">
        <v>959</v>
      </c>
      <c r="Z211" s="93">
        <v>4134</v>
      </c>
      <c r="AA211" s="93"/>
      <c r="AG211" s="117"/>
    </row>
    <row r="212" spans="1:33" s="41" customFormat="1" x14ac:dyDescent="0.3">
      <c r="A212" s="93" t="str">
        <f t="shared" si="7"/>
        <v>NRG</v>
      </c>
      <c r="B212" s="93" t="s">
        <v>505</v>
      </c>
      <c r="C212" s="93" t="str">
        <f>Data!B177</f>
        <v>Electric</v>
      </c>
      <c r="D212" s="93"/>
      <c r="E212" s="98" t="s">
        <v>791</v>
      </c>
      <c r="F212" s="93" t="str">
        <f t="shared" si="8"/>
        <v>Ohio Edison</v>
      </c>
      <c r="G212" s="93" t="s">
        <v>39</v>
      </c>
      <c r="H212" s="93" t="s">
        <v>629</v>
      </c>
      <c r="I212" s="93" t="s">
        <v>508</v>
      </c>
      <c r="J212" s="105"/>
      <c r="K212" s="93" t="s">
        <v>510</v>
      </c>
      <c r="L212" s="98" t="s">
        <v>1092</v>
      </c>
      <c r="M212" s="93"/>
      <c r="N212" s="98"/>
      <c r="O212" s="98"/>
      <c r="P212" s="93"/>
      <c r="Q212" s="93"/>
      <c r="R212" s="93"/>
      <c r="S212" s="93"/>
      <c r="T212" s="93"/>
      <c r="U212" s="93" t="s">
        <v>1035</v>
      </c>
      <c r="V212" s="93" t="s">
        <v>265</v>
      </c>
      <c r="W212" s="98" t="s">
        <v>1036</v>
      </c>
      <c r="X212" s="125">
        <v>60002</v>
      </c>
      <c r="Y212" s="93">
        <v>959</v>
      </c>
      <c r="Z212" s="93">
        <v>4134</v>
      </c>
      <c r="AA212" s="93" t="str">
        <f t="shared" ref="AA212:AA215" ca="1" si="9">IF(H212="NYSEG",CONCATENATE("N01",RANDBETWEEN(100000000000,999999999999)), (IF(H212="RG&amp;E",CONCATENATE("R01",RANDBETWEEN(100000000000,999999999999)),(IF(OR(G212="New York", G212="Pennsylvania"), CONCATENATE("08",RANDBETWEEN(111111111111100000,999999999999900000)),CONCATENATE("08",RANDBETWEEN(111111111111110000,999999999999990000)))))))</f>
        <v>08407602525486939000</v>
      </c>
      <c r="AG212" s="117"/>
    </row>
    <row r="213" spans="1:33" s="41" customFormat="1" x14ac:dyDescent="0.3">
      <c r="A213" s="93" t="str">
        <f t="shared" si="7"/>
        <v>NRG</v>
      </c>
      <c r="B213" s="93" t="s">
        <v>505</v>
      </c>
      <c r="C213" s="93" t="str">
        <f>Data!B178</f>
        <v>Electric</v>
      </c>
      <c r="D213" s="93"/>
      <c r="E213" s="98" t="s">
        <v>792</v>
      </c>
      <c r="F213" s="93" t="str">
        <f t="shared" si="8"/>
        <v>Toledo Edison</v>
      </c>
      <c r="G213" s="93" t="s">
        <v>39</v>
      </c>
      <c r="H213" s="93" t="s">
        <v>630</v>
      </c>
      <c r="I213" s="93" t="s">
        <v>508</v>
      </c>
      <c r="J213" s="105"/>
      <c r="K213" s="93" t="s">
        <v>510</v>
      </c>
      <c r="L213" s="98" t="s">
        <v>180</v>
      </c>
      <c r="M213" s="93"/>
      <c r="N213" s="98"/>
      <c r="O213" s="98"/>
      <c r="P213" s="93"/>
      <c r="Q213" s="93"/>
      <c r="R213" s="93"/>
      <c r="S213" s="93"/>
      <c r="T213" s="93"/>
      <c r="U213" s="93" t="s">
        <v>1037</v>
      </c>
      <c r="V213" s="93" t="s">
        <v>265</v>
      </c>
      <c r="W213" s="98" t="s">
        <v>1038</v>
      </c>
      <c r="X213" s="125">
        <v>60002</v>
      </c>
      <c r="Y213" s="93">
        <v>959</v>
      </c>
      <c r="Z213" s="93">
        <v>4134</v>
      </c>
      <c r="AA213" s="93" t="str">
        <f t="shared" ca="1" si="9"/>
        <v>08877812296419481000</v>
      </c>
      <c r="AG213" s="117"/>
    </row>
    <row r="214" spans="1:33" s="41" customFormat="1" x14ac:dyDescent="0.3">
      <c r="A214" s="93" t="str">
        <f t="shared" si="7"/>
        <v>NRG</v>
      </c>
      <c r="B214" s="93" t="s">
        <v>505</v>
      </c>
      <c r="C214" s="93" t="str">
        <f>Data!B179</f>
        <v>Electric</v>
      </c>
      <c r="D214" s="93"/>
      <c r="E214" s="98" t="s">
        <v>793</v>
      </c>
      <c r="F214" s="93" t="str">
        <f t="shared" si="8"/>
        <v>AEP Ohio</v>
      </c>
      <c r="G214" s="93" t="s">
        <v>39</v>
      </c>
      <c r="H214" s="93" t="s">
        <v>631</v>
      </c>
      <c r="I214" s="93" t="s">
        <v>508</v>
      </c>
      <c r="J214" s="105"/>
      <c r="K214" s="93" t="s">
        <v>510</v>
      </c>
      <c r="L214" s="98" t="s">
        <v>1093</v>
      </c>
      <c r="M214" s="93"/>
      <c r="N214" s="98"/>
      <c r="O214" s="98"/>
      <c r="P214" s="93"/>
      <c r="Q214" s="93"/>
      <c r="R214" s="93"/>
      <c r="S214" s="93"/>
      <c r="T214" s="93"/>
      <c r="U214" s="93" t="s">
        <v>1039</v>
      </c>
      <c r="V214" s="93" t="s">
        <v>265</v>
      </c>
      <c r="W214" s="98" t="s">
        <v>1040</v>
      </c>
      <c r="X214" s="125">
        <v>60002</v>
      </c>
      <c r="Y214" s="93">
        <v>959</v>
      </c>
      <c r="Z214" s="93">
        <v>4134</v>
      </c>
      <c r="AA214" s="93" t="str">
        <f t="shared" ca="1" si="9"/>
        <v>08726430375607009000</v>
      </c>
      <c r="AG214" s="117"/>
    </row>
    <row r="215" spans="1:33" s="41" customFormat="1" x14ac:dyDescent="0.3">
      <c r="A215" s="93" t="str">
        <f t="shared" si="7"/>
        <v>NRG</v>
      </c>
      <c r="B215" s="93" t="s">
        <v>505</v>
      </c>
      <c r="C215" s="93" t="str">
        <f>Data!B180</f>
        <v>Electric</v>
      </c>
      <c r="D215" s="93"/>
      <c r="E215" s="98" t="s">
        <v>794</v>
      </c>
      <c r="F215" s="93" t="str">
        <f t="shared" si="8"/>
        <v>Dayton Power &amp; Light</v>
      </c>
      <c r="G215" s="93" t="s">
        <v>39</v>
      </c>
      <c r="H215" s="93" t="s">
        <v>632</v>
      </c>
      <c r="I215" s="93" t="s">
        <v>508</v>
      </c>
      <c r="J215" s="105"/>
      <c r="K215" s="93" t="s">
        <v>510</v>
      </c>
      <c r="L215" s="98" t="s">
        <v>1064</v>
      </c>
      <c r="M215" s="93"/>
      <c r="N215" s="98"/>
      <c r="O215" s="98"/>
      <c r="P215" s="93"/>
      <c r="Q215" s="93"/>
      <c r="R215" s="93"/>
      <c r="S215" s="93"/>
      <c r="T215" s="93"/>
      <c r="U215" s="93" t="s">
        <v>1041</v>
      </c>
      <c r="V215" s="93" t="s">
        <v>265</v>
      </c>
      <c r="W215" s="98" t="s">
        <v>1042</v>
      </c>
      <c r="X215" s="125">
        <v>60002</v>
      </c>
      <c r="Y215" s="93">
        <v>959</v>
      </c>
      <c r="Z215" s="93">
        <v>4134</v>
      </c>
      <c r="AA215" s="93" t="str">
        <f t="shared" ca="1" si="9"/>
        <v>08277705321015797000</v>
      </c>
      <c r="AG215" s="117"/>
    </row>
  </sheetData>
  <autoFilter ref="A1:AH215" xr:uid="{48A78C9B-42F4-4F6A-89C8-DD95DC546FA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A8E0-A788-45AC-93D1-ABEAC6E91C9E}">
  <sheetPr filterMode="1"/>
  <dimension ref="A1:H180"/>
  <sheetViews>
    <sheetView topLeftCell="B99" zoomScale="115" zoomScaleNormal="115" workbookViewId="0">
      <selection activeCell="D99" sqref="D99"/>
    </sheetView>
  </sheetViews>
  <sheetFormatPr defaultRowHeight="14.4" x14ac:dyDescent="0.3"/>
  <cols>
    <col min="1" max="1" width="31.6640625" style="117" customWidth="1"/>
    <col min="3" max="3" width="12.109375" customWidth="1"/>
    <col min="4" max="4" width="40.88671875" customWidth="1"/>
    <col min="5" max="5" width="20" customWidth="1"/>
    <col min="6" max="6" width="19" customWidth="1"/>
    <col min="7" max="7" width="66.44140625" customWidth="1"/>
    <col min="8" max="8" width="27" customWidth="1"/>
  </cols>
  <sheetData>
    <row r="1" spans="1:8" x14ac:dyDescent="0.3">
      <c r="A1" s="118" t="s">
        <v>504</v>
      </c>
      <c r="B1" s="119" t="s">
        <v>507</v>
      </c>
      <c r="C1" s="119" t="s">
        <v>9</v>
      </c>
      <c r="D1" s="119" t="s">
        <v>16</v>
      </c>
      <c r="E1" s="121" t="s">
        <v>634</v>
      </c>
      <c r="F1" s="121" t="s">
        <v>641</v>
      </c>
      <c r="G1" s="121" t="s">
        <v>644</v>
      </c>
      <c r="H1" s="121" t="s">
        <v>645</v>
      </c>
    </row>
    <row r="2" spans="1:8" hidden="1" x14ac:dyDescent="0.3">
      <c r="A2" s="97" t="s">
        <v>506</v>
      </c>
      <c r="B2" s="96" t="s">
        <v>521</v>
      </c>
      <c r="C2" s="88" t="s">
        <v>47</v>
      </c>
      <c r="D2" s="89" t="s">
        <v>623</v>
      </c>
      <c r="E2" t="s">
        <v>635</v>
      </c>
      <c r="F2" t="s">
        <v>642</v>
      </c>
      <c r="G2" t="s">
        <v>182</v>
      </c>
      <c r="H2" t="s">
        <v>646</v>
      </c>
    </row>
    <row r="3" spans="1:8" hidden="1" x14ac:dyDescent="0.3">
      <c r="A3" s="97" t="s">
        <v>506</v>
      </c>
      <c r="B3" s="96" t="s">
        <v>521</v>
      </c>
      <c r="C3" s="88" t="s">
        <v>47</v>
      </c>
      <c r="D3" s="89" t="s">
        <v>623</v>
      </c>
      <c r="E3" t="s">
        <v>635</v>
      </c>
      <c r="F3" t="s">
        <v>642</v>
      </c>
      <c r="G3" t="s">
        <v>182</v>
      </c>
      <c r="H3" t="s">
        <v>647</v>
      </c>
    </row>
    <row r="4" spans="1:8" hidden="1" x14ac:dyDescent="0.3">
      <c r="A4" s="97" t="s">
        <v>506</v>
      </c>
      <c r="B4" s="96" t="s">
        <v>521</v>
      </c>
      <c r="C4" s="88" t="s">
        <v>47</v>
      </c>
      <c r="D4" s="89" t="s">
        <v>623</v>
      </c>
      <c r="E4" t="s">
        <v>635</v>
      </c>
      <c r="F4" t="s">
        <v>642</v>
      </c>
      <c r="G4" t="s">
        <v>530</v>
      </c>
      <c r="H4" t="s">
        <v>546</v>
      </c>
    </row>
    <row r="5" spans="1:8" hidden="1" x14ac:dyDescent="0.3">
      <c r="A5" s="97" t="s">
        <v>506</v>
      </c>
      <c r="B5" s="96" t="s">
        <v>521</v>
      </c>
      <c r="C5" s="88" t="s">
        <v>47</v>
      </c>
      <c r="D5" s="89" t="s">
        <v>623</v>
      </c>
      <c r="E5" t="s">
        <v>635</v>
      </c>
      <c r="F5" t="s">
        <v>642</v>
      </c>
      <c r="G5" t="s">
        <v>530</v>
      </c>
      <c r="H5" t="s">
        <v>648</v>
      </c>
    </row>
    <row r="6" spans="1:8" hidden="1" x14ac:dyDescent="0.3">
      <c r="A6" s="97" t="s">
        <v>506</v>
      </c>
      <c r="B6" s="96" t="s">
        <v>521</v>
      </c>
      <c r="C6" s="88" t="s">
        <v>47</v>
      </c>
      <c r="D6" s="89" t="s">
        <v>623</v>
      </c>
      <c r="E6" t="s">
        <v>635</v>
      </c>
      <c r="F6" t="s">
        <v>642</v>
      </c>
      <c r="G6" t="s">
        <v>530</v>
      </c>
      <c r="H6" t="s">
        <v>649</v>
      </c>
    </row>
    <row r="7" spans="1:8" hidden="1" x14ac:dyDescent="0.3">
      <c r="A7" s="97" t="s">
        <v>506</v>
      </c>
      <c r="B7" s="96" t="s">
        <v>521</v>
      </c>
      <c r="C7" s="88" t="s">
        <v>47</v>
      </c>
      <c r="D7" s="89" t="s">
        <v>623</v>
      </c>
      <c r="E7" t="s">
        <v>635</v>
      </c>
      <c r="F7" t="s">
        <v>643</v>
      </c>
      <c r="G7" t="s">
        <v>182</v>
      </c>
      <c r="H7" t="s">
        <v>646</v>
      </c>
    </row>
    <row r="8" spans="1:8" hidden="1" x14ac:dyDescent="0.3">
      <c r="A8" s="97" t="s">
        <v>506</v>
      </c>
      <c r="B8" s="96" t="s">
        <v>521</v>
      </c>
      <c r="C8" s="88" t="s">
        <v>47</v>
      </c>
      <c r="D8" s="89" t="s">
        <v>623</v>
      </c>
      <c r="E8" t="s">
        <v>635</v>
      </c>
      <c r="F8" t="s">
        <v>643</v>
      </c>
      <c r="G8" t="s">
        <v>530</v>
      </c>
      <c r="H8" t="s">
        <v>546</v>
      </c>
    </row>
    <row r="9" spans="1:8" hidden="1" x14ac:dyDescent="0.3">
      <c r="A9" s="97" t="s">
        <v>506</v>
      </c>
      <c r="B9" s="96" t="s">
        <v>521</v>
      </c>
      <c r="C9" s="88" t="s">
        <v>47</v>
      </c>
      <c r="D9" s="89" t="s">
        <v>623</v>
      </c>
      <c r="E9" t="s">
        <v>635</v>
      </c>
      <c r="F9" t="s">
        <v>643</v>
      </c>
      <c r="G9" t="s">
        <v>530</v>
      </c>
      <c r="H9" t="s">
        <v>648</v>
      </c>
    </row>
    <row r="10" spans="1:8" hidden="1" x14ac:dyDescent="0.3">
      <c r="A10" s="97" t="s">
        <v>506</v>
      </c>
      <c r="B10" s="96" t="s">
        <v>521</v>
      </c>
      <c r="C10" s="88" t="s">
        <v>47</v>
      </c>
      <c r="D10" s="89" t="s">
        <v>623</v>
      </c>
      <c r="E10" t="s">
        <v>635</v>
      </c>
      <c r="F10" t="s">
        <v>643</v>
      </c>
      <c r="G10" t="s">
        <v>530</v>
      </c>
      <c r="H10" t="s">
        <v>649</v>
      </c>
    </row>
    <row r="11" spans="1:8" hidden="1" x14ac:dyDescent="0.3">
      <c r="A11" s="97" t="s">
        <v>506</v>
      </c>
      <c r="B11" s="96" t="s">
        <v>521</v>
      </c>
      <c r="C11" s="88" t="s">
        <v>47</v>
      </c>
      <c r="D11" s="89" t="s">
        <v>623</v>
      </c>
      <c r="E11" t="s">
        <v>635</v>
      </c>
      <c r="F11" t="s">
        <v>643</v>
      </c>
      <c r="G11" t="s">
        <v>650</v>
      </c>
      <c r="H11" t="s">
        <v>652</v>
      </c>
    </row>
    <row r="12" spans="1:8" hidden="1" x14ac:dyDescent="0.3">
      <c r="A12" s="97" t="s">
        <v>506</v>
      </c>
      <c r="B12" s="96" t="s">
        <v>521</v>
      </c>
      <c r="C12" s="88" t="s">
        <v>47</v>
      </c>
      <c r="D12" s="89" t="s">
        <v>623</v>
      </c>
      <c r="E12" t="s">
        <v>635</v>
      </c>
      <c r="F12" t="s">
        <v>643</v>
      </c>
      <c r="G12" t="s">
        <v>651</v>
      </c>
      <c r="H12" t="s">
        <v>652</v>
      </c>
    </row>
    <row r="13" spans="1:8" hidden="1" x14ac:dyDescent="0.3">
      <c r="A13" s="97" t="s">
        <v>506</v>
      </c>
      <c r="B13" s="96" t="s">
        <v>521</v>
      </c>
      <c r="C13" s="88" t="s">
        <v>47</v>
      </c>
      <c r="D13" s="89" t="s">
        <v>623</v>
      </c>
      <c r="E13" s="122" t="s">
        <v>434</v>
      </c>
      <c r="F13" t="s">
        <v>200</v>
      </c>
      <c r="G13" t="s">
        <v>200</v>
      </c>
      <c r="H13" t="s">
        <v>181</v>
      </c>
    </row>
    <row r="14" spans="1:8" hidden="1" x14ac:dyDescent="0.3">
      <c r="A14" s="97" t="s">
        <v>506</v>
      </c>
      <c r="B14" s="96" t="s">
        <v>521</v>
      </c>
      <c r="C14" s="88" t="s">
        <v>47</v>
      </c>
      <c r="D14" s="89" t="s">
        <v>623</v>
      </c>
      <c r="E14" s="122" t="s">
        <v>434</v>
      </c>
      <c r="F14" t="s">
        <v>200</v>
      </c>
      <c r="G14" t="s">
        <v>200</v>
      </c>
      <c r="H14" t="s">
        <v>653</v>
      </c>
    </row>
    <row r="15" spans="1:8" hidden="1" x14ac:dyDescent="0.3">
      <c r="A15" s="97" t="s">
        <v>506</v>
      </c>
      <c r="B15" s="96" t="s">
        <v>521</v>
      </c>
      <c r="C15" s="88" t="s">
        <v>47</v>
      </c>
      <c r="D15" s="89" t="s">
        <v>623</v>
      </c>
      <c r="E15" s="122" t="s">
        <v>434</v>
      </c>
      <c r="F15" t="s">
        <v>200</v>
      </c>
      <c r="G15" t="s">
        <v>515</v>
      </c>
      <c r="H15" t="s">
        <v>424</v>
      </c>
    </row>
    <row r="16" spans="1:8" hidden="1" x14ac:dyDescent="0.3">
      <c r="A16" s="97" t="s">
        <v>506</v>
      </c>
      <c r="B16" s="96" t="s">
        <v>521</v>
      </c>
      <c r="C16" s="88" t="s">
        <v>47</v>
      </c>
      <c r="D16" s="89" t="s">
        <v>623</v>
      </c>
      <c r="E16" s="122" t="s">
        <v>636</v>
      </c>
      <c r="F16" s="123"/>
      <c r="G16" s="123"/>
      <c r="H16" s="123"/>
    </row>
    <row r="17" spans="1:8" hidden="1" x14ac:dyDescent="0.3">
      <c r="A17" s="97" t="s">
        <v>506</v>
      </c>
      <c r="B17" s="96" t="s">
        <v>521</v>
      </c>
      <c r="C17" s="88" t="s">
        <v>47</v>
      </c>
      <c r="D17" s="89" t="s">
        <v>623</v>
      </c>
      <c r="E17" s="122" t="s">
        <v>637</v>
      </c>
      <c r="F17" s="123"/>
      <c r="G17" s="123"/>
      <c r="H17" s="123"/>
    </row>
    <row r="18" spans="1:8" hidden="1" x14ac:dyDescent="0.3">
      <c r="A18" s="97" t="s">
        <v>506</v>
      </c>
      <c r="B18" s="96" t="s">
        <v>521</v>
      </c>
      <c r="C18" s="88" t="s">
        <v>47</v>
      </c>
      <c r="D18" s="89" t="s">
        <v>623</v>
      </c>
      <c r="E18" s="122" t="s">
        <v>638</v>
      </c>
      <c r="F18" t="s">
        <v>654</v>
      </c>
      <c r="G18" s="117" t="s">
        <v>182</v>
      </c>
      <c r="H18" s="117" t="s">
        <v>646</v>
      </c>
    </row>
    <row r="19" spans="1:8" hidden="1" x14ac:dyDescent="0.3">
      <c r="A19" s="97" t="s">
        <v>506</v>
      </c>
      <c r="B19" s="96" t="s">
        <v>521</v>
      </c>
      <c r="C19" s="88" t="s">
        <v>47</v>
      </c>
      <c r="D19" s="89" t="s">
        <v>623</v>
      </c>
      <c r="E19" s="122" t="s">
        <v>638</v>
      </c>
      <c r="F19" t="s">
        <v>654</v>
      </c>
      <c r="G19" s="117" t="s">
        <v>530</v>
      </c>
      <c r="H19" s="117" t="s">
        <v>546</v>
      </c>
    </row>
    <row r="20" spans="1:8" hidden="1" x14ac:dyDescent="0.3">
      <c r="A20" s="97" t="s">
        <v>506</v>
      </c>
      <c r="B20" s="96" t="s">
        <v>521</v>
      </c>
      <c r="C20" s="88" t="s">
        <v>47</v>
      </c>
      <c r="D20" s="89" t="s">
        <v>623</v>
      </c>
      <c r="E20" s="122" t="s">
        <v>638</v>
      </c>
      <c r="F20" t="s">
        <v>654</v>
      </c>
      <c r="G20" s="117" t="s">
        <v>530</v>
      </c>
      <c r="H20" s="117" t="s">
        <v>648</v>
      </c>
    </row>
    <row r="21" spans="1:8" hidden="1" x14ac:dyDescent="0.3">
      <c r="A21" s="97" t="s">
        <v>506</v>
      </c>
      <c r="B21" s="96" t="s">
        <v>521</v>
      </c>
      <c r="C21" s="88" t="s">
        <v>47</v>
      </c>
      <c r="D21" s="89" t="s">
        <v>623</v>
      </c>
      <c r="E21" s="122" t="s">
        <v>638</v>
      </c>
      <c r="F21" t="s">
        <v>654</v>
      </c>
      <c r="G21" s="117" t="s">
        <v>530</v>
      </c>
      <c r="H21" s="117" t="s">
        <v>649</v>
      </c>
    </row>
    <row r="22" spans="1:8" hidden="1" x14ac:dyDescent="0.3">
      <c r="A22" s="97" t="s">
        <v>506</v>
      </c>
      <c r="B22" s="96" t="s">
        <v>521</v>
      </c>
      <c r="C22" s="88" t="s">
        <v>47</v>
      </c>
      <c r="D22" s="89" t="s">
        <v>623</v>
      </c>
      <c r="E22" s="122" t="s">
        <v>638</v>
      </c>
      <c r="F22" t="s">
        <v>654</v>
      </c>
      <c r="G22" s="117" t="s">
        <v>655</v>
      </c>
      <c r="H22" s="117" t="s">
        <v>652</v>
      </c>
    </row>
    <row r="23" spans="1:8" hidden="1" x14ac:dyDescent="0.3">
      <c r="A23" s="97" t="s">
        <v>506</v>
      </c>
      <c r="B23" s="96" t="s">
        <v>521</v>
      </c>
      <c r="C23" s="88" t="s">
        <v>47</v>
      </c>
      <c r="D23" s="89" t="s">
        <v>623</v>
      </c>
      <c r="E23" s="122" t="s">
        <v>528</v>
      </c>
      <c r="F23" t="s">
        <v>656</v>
      </c>
      <c r="G23" s="117" t="s">
        <v>658</v>
      </c>
      <c r="H23" s="117" t="s">
        <v>665</v>
      </c>
    </row>
    <row r="24" spans="1:8" hidden="1" x14ac:dyDescent="0.3">
      <c r="A24" s="97" t="s">
        <v>506</v>
      </c>
      <c r="B24" s="96" t="s">
        <v>521</v>
      </c>
      <c r="C24" s="88" t="s">
        <v>47</v>
      </c>
      <c r="D24" s="89" t="s">
        <v>623</v>
      </c>
      <c r="E24" s="122" t="s">
        <v>528</v>
      </c>
      <c r="F24" t="s">
        <v>656</v>
      </c>
      <c r="G24" s="117" t="s">
        <v>659</v>
      </c>
      <c r="H24" s="117" t="s">
        <v>665</v>
      </c>
    </row>
    <row r="25" spans="1:8" hidden="1" x14ac:dyDescent="0.3">
      <c r="A25" s="97" t="s">
        <v>506</v>
      </c>
      <c r="B25" s="96" t="s">
        <v>521</v>
      </c>
      <c r="C25" s="88" t="s">
        <v>47</v>
      </c>
      <c r="D25" s="89" t="s">
        <v>623</v>
      </c>
      <c r="E25" s="122" t="s">
        <v>528</v>
      </c>
      <c r="F25" t="s">
        <v>656</v>
      </c>
      <c r="G25" s="117" t="s">
        <v>660</v>
      </c>
      <c r="H25" s="117" t="s">
        <v>665</v>
      </c>
    </row>
    <row r="26" spans="1:8" hidden="1" x14ac:dyDescent="0.3">
      <c r="A26" s="97" t="s">
        <v>506</v>
      </c>
      <c r="B26" s="96" t="s">
        <v>521</v>
      </c>
      <c r="C26" s="88" t="s">
        <v>47</v>
      </c>
      <c r="D26" s="89" t="s">
        <v>623</v>
      </c>
      <c r="E26" s="122" t="s">
        <v>528</v>
      </c>
      <c r="F26" t="s">
        <v>656</v>
      </c>
      <c r="G26" s="117" t="s">
        <v>661</v>
      </c>
      <c r="H26" s="117" t="s">
        <v>665</v>
      </c>
    </row>
    <row r="27" spans="1:8" hidden="1" x14ac:dyDescent="0.3">
      <c r="A27" s="97" t="s">
        <v>506</v>
      </c>
      <c r="B27" s="96" t="s">
        <v>521</v>
      </c>
      <c r="C27" s="88" t="s">
        <v>47</v>
      </c>
      <c r="D27" s="89" t="s">
        <v>623</v>
      </c>
      <c r="E27" s="122" t="s">
        <v>528</v>
      </c>
      <c r="F27" t="s">
        <v>656</v>
      </c>
      <c r="G27" s="117" t="s">
        <v>662</v>
      </c>
      <c r="H27" s="117" t="s">
        <v>666</v>
      </c>
    </row>
    <row r="28" spans="1:8" hidden="1" x14ac:dyDescent="0.3">
      <c r="A28" s="97" t="s">
        <v>506</v>
      </c>
      <c r="B28" s="96" t="s">
        <v>521</v>
      </c>
      <c r="C28" s="88" t="s">
        <v>47</v>
      </c>
      <c r="D28" s="89" t="s">
        <v>623</v>
      </c>
      <c r="E28" s="122" t="s">
        <v>528</v>
      </c>
      <c r="F28" t="s">
        <v>656</v>
      </c>
      <c r="G28" s="117" t="s">
        <v>663</v>
      </c>
      <c r="H28" s="117" t="s">
        <v>665</v>
      </c>
    </row>
    <row r="29" spans="1:8" hidden="1" x14ac:dyDescent="0.3">
      <c r="A29" s="97" t="s">
        <v>506</v>
      </c>
      <c r="B29" s="96" t="s">
        <v>521</v>
      </c>
      <c r="C29" s="88" t="s">
        <v>47</v>
      </c>
      <c r="D29" s="89" t="s">
        <v>623</v>
      </c>
      <c r="E29" s="122" t="s">
        <v>528</v>
      </c>
      <c r="F29" t="s">
        <v>656</v>
      </c>
      <c r="G29" s="117" t="s">
        <v>664</v>
      </c>
      <c r="H29" s="117" t="s">
        <v>665</v>
      </c>
    </row>
    <row r="30" spans="1:8" hidden="1" x14ac:dyDescent="0.3">
      <c r="A30" s="97" t="s">
        <v>506</v>
      </c>
      <c r="B30" s="96" t="s">
        <v>521</v>
      </c>
      <c r="C30" s="88" t="s">
        <v>47</v>
      </c>
      <c r="D30" s="89" t="s">
        <v>623</v>
      </c>
      <c r="E30" s="122" t="s">
        <v>528</v>
      </c>
      <c r="F30" t="s">
        <v>656</v>
      </c>
      <c r="G30" s="117" t="s">
        <v>538</v>
      </c>
      <c r="H30" s="117" t="s">
        <v>667</v>
      </c>
    </row>
    <row r="31" spans="1:8" hidden="1" x14ac:dyDescent="0.3">
      <c r="A31" s="97" t="s">
        <v>506</v>
      </c>
      <c r="B31" s="96" t="s">
        <v>521</v>
      </c>
      <c r="C31" s="88" t="s">
        <v>47</v>
      </c>
      <c r="D31" s="89" t="s">
        <v>623</v>
      </c>
      <c r="E31" s="122" t="s">
        <v>528</v>
      </c>
      <c r="F31" t="s">
        <v>657</v>
      </c>
    </row>
    <row r="32" spans="1:8" hidden="1" x14ac:dyDescent="0.3">
      <c r="A32" s="97" t="s">
        <v>506</v>
      </c>
      <c r="B32" s="96" t="s">
        <v>521</v>
      </c>
      <c r="C32" s="88" t="s">
        <v>47</v>
      </c>
      <c r="D32" s="89" t="s">
        <v>623</v>
      </c>
      <c r="E32" s="122" t="s">
        <v>544</v>
      </c>
    </row>
    <row r="33" spans="1:8" hidden="1" x14ac:dyDescent="0.3">
      <c r="A33" s="97" t="s">
        <v>506</v>
      </c>
      <c r="B33" s="96" t="s">
        <v>521</v>
      </c>
      <c r="C33" s="88" t="s">
        <v>47</v>
      </c>
      <c r="D33" s="89" t="s">
        <v>623</v>
      </c>
      <c r="E33" s="122" t="s">
        <v>532</v>
      </c>
    </row>
    <row r="34" spans="1:8" hidden="1" x14ac:dyDescent="0.3">
      <c r="A34" s="97" t="s">
        <v>506</v>
      </c>
      <c r="B34" s="96" t="s">
        <v>521</v>
      </c>
      <c r="C34" s="88" t="s">
        <v>47</v>
      </c>
      <c r="D34" s="89" t="s">
        <v>623</v>
      </c>
      <c r="E34" s="122" t="s">
        <v>534</v>
      </c>
    </row>
    <row r="35" spans="1:8" hidden="1" x14ac:dyDescent="0.3">
      <c r="A35" s="97" t="s">
        <v>506</v>
      </c>
      <c r="B35" s="96" t="s">
        <v>521</v>
      </c>
      <c r="C35" s="88" t="s">
        <v>47</v>
      </c>
      <c r="D35" s="89" t="s">
        <v>623</v>
      </c>
      <c r="E35" s="122" t="s">
        <v>639</v>
      </c>
    </row>
    <row r="36" spans="1:8" hidden="1" x14ac:dyDescent="0.3">
      <c r="A36" s="97" t="s">
        <v>506</v>
      </c>
      <c r="B36" s="96" t="s">
        <v>521</v>
      </c>
      <c r="C36" s="88" t="s">
        <v>47</v>
      </c>
      <c r="D36" s="89" t="s">
        <v>623</v>
      </c>
      <c r="E36" s="122" t="s">
        <v>640</v>
      </c>
    </row>
    <row r="37" spans="1:8" hidden="1" x14ac:dyDescent="0.3">
      <c r="A37" s="97" t="s">
        <v>506</v>
      </c>
      <c r="B37" s="96" t="s">
        <v>521</v>
      </c>
      <c r="C37" s="88" t="s">
        <v>53</v>
      </c>
      <c r="D37" s="89" t="s">
        <v>50</v>
      </c>
    </row>
    <row r="38" spans="1:8" hidden="1" x14ac:dyDescent="0.3">
      <c r="A38" s="97" t="s">
        <v>506</v>
      </c>
      <c r="B38" s="96" t="s">
        <v>521</v>
      </c>
      <c r="C38" s="88" t="s">
        <v>53</v>
      </c>
      <c r="D38" s="89" t="s">
        <v>51</v>
      </c>
    </row>
    <row r="39" spans="1:8" hidden="1" x14ac:dyDescent="0.3">
      <c r="A39" s="97" t="s">
        <v>506</v>
      </c>
      <c r="B39" s="96" t="s">
        <v>521</v>
      </c>
      <c r="C39" s="88" t="s">
        <v>53</v>
      </c>
      <c r="D39" s="89" t="s">
        <v>52</v>
      </c>
    </row>
    <row r="40" spans="1:8" hidden="1" x14ac:dyDescent="0.3">
      <c r="A40" s="97" t="s">
        <v>506</v>
      </c>
      <c r="B40" s="96" t="s">
        <v>521</v>
      </c>
      <c r="C40" s="87" t="s">
        <v>42</v>
      </c>
      <c r="D40" s="89" t="s">
        <v>514</v>
      </c>
    </row>
    <row r="41" spans="1:8" hidden="1" x14ac:dyDescent="0.3">
      <c r="A41" s="97" t="s">
        <v>506</v>
      </c>
      <c r="B41" s="96" t="s">
        <v>521</v>
      </c>
      <c r="C41" s="87" t="s">
        <v>42</v>
      </c>
      <c r="D41" s="89" t="s">
        <v>517</v>
      </c>
    </row>
    <row r="42" spans="1:8" hidden="1" x14ac:dyDescent="0.3">
      <c r="A42" s="97" t="s">
        <v>506</v>
      </c>
      <c r="B42" s="96" t="s">
        <v>521</v>
      </c>
      <c r="C42" s="87" t="s">
        <v>42</v>
      </c>
      <c r="D42" s="89" t="s">
        <v>41</v>
      </c>
    </row>
    <row r="43" spans="1:8" hidden="1" x14ac:dyDescent="0.3">
      <c r="A43" s="97" t="s">
        <v>506</v>
      </c>
      <c r="B43" s="96" t="s">
        <v>521</v>
      </c>
      <c r="C43" s="87" t="s">
        <v>8</v>
      </c>
      <c r="D43" s="89" t="s">
        <v>7</v>
      </c>
    </row>
    <row r="44" spans="1:8" hidden="1" x14ac:dyDescent="0.3">
      <c r="A44" s="97" t="s">
        <v>506</v>
      </c>
      <c r="B44" s="96" t="s">
        <v>521</v>
      </c>
      <c r="C44" s="87" t="s">
        <v>8</v>
      </c>
      <c r="D44" s="89" t="s">
        <v>13</v>
      </c>
    </row>
    <row r="45" spans="1:8" hidden="1" x14ac:dyDescent="0.3">
      <c r="A45" s="97" t="s">
        <v>506</v>
      </c>
      <c r="B45" s="96" t="s">
        <v>521</v>
      </c>
      <c r="C45" s="87" t="s">
        <v>8</v>
      </c>
      <c r="D45" s="89" t="s">
        <v>14</v>
      </c>
    </row>
    <row r="46" spans="1:8" hidden="1" x14ac:dyDescent="0.3">
      <c r="A46" s="97" t="s">
        <v>506</v>
      </c>
      <c r="B46" s="96" t="s">
        <v>521</v>
      </c>
      <c r="C46" s="87" t="s">
        <v>8</v>
      </c>
      <c r="D46" s="89" t="s">
        <v>15</v>
      </c>
    </row>
    <row r="47" spans="1:8" hidden="1" x14ac:dyDescent="0.3">
      <c r="A47" s="97" t="s">
        <v>506</v>
      </c>
      <c r="B47" s="96" t="s">
        <v>521</v>
      </c>
      <c r="C47" s="87" t="s">
        <v>39</v>
      </c>
      <c r="D47" s="89" t="s">
        <v>35</v>
      </c>
    </row>
    <row r="48" spans="1:8" hidden="1" x14ac:dyDescent="0.3">
      <c r="A48" s="96" t="s">
        <v>506</v>
      </c>
      <c r="B48" s="96" t="s">
        <v>521</v>
      </c>
      <c r="C48" s="89" t="s">
        <v>33</v>
      </c>
      <c r="D48" s="89" t="s">
        <v>26</v>
      </c>
      <c r="E48" s="124" t="s">
        <v>434</v>
      </c>
      <c r="F48" s="124" t="s">
        <v>190</v>
      </c>
      <c r="G48" s="124" t="s">
        <v>668</v>
      </c>
      <c r="H48" t="s">
        <v>424</v>
      </c>
    </row>
    <row r="49" spans="1:4" x14ac:dyDescent="0.3">
      <c r="A49" s="96" t="s">
        <v>506</v>
      </c>
      <c r="B49" s="96" t="s">
        <v>521</v>
      </c>
      <c r="C49" s="96" t="s">
        <v>33</v>
      </c>
      <c r="D49" s="96" t="s">
        <v>25</v>
      </c>
    </row>
    <row r="50" spans="1:4" x14ac:dyDescent="0.3">
      <c r="A50" s="96" t="s">
        <v>506</v>
      </c>
      <c r="B50" s="96" t="s">
        <v>521</v>
      </c>
      <c r="C50" s="96" t="s">
        <v>33</v>
      </c>
      <c r="D50" s="96" t="s">
        <v>28</v>
      </c>
    </row>
    <row r="51" spans="1:4" x14ac:dyDescent="0.3">
      <c r="A51" s="96" t="s">
        <v>506</v>
      </c>
      <c r="B51" s="96" t="s">
        <v>521</v>
      </c>
      <c r="C51" s="96" t="s">
        <v>33</v>
      </c>
      <c r="D51" s="96" t="s">
        <v>30</v>
      </c>
    </row>
    <row r="52" spans="1:4" x14ac:dyDescent="0.3">
      <c r="A52" s="96" t="s">
        <v>506</v>
      </c>
      <c r="B52" s="96" t="s">
        <v>521</v>
      </c>
      <c r="C52" s="96" t="s">
        <v>33</v>
      </c>
      <c r="D52" s="96" t="s">
        <v>29</v>
      </c>
    </row>
    <row r="53" spans="1:4" x14ac:dyDescent="0.3">
      <c r="A53" s="96" t="s">
        <v>506</v>
      </c>
      <c r="B53" s="96" t="s">
        <v>521</v>
      </c>
      <c r="C53" s="96" t="s">
        <v>620</v>
      </c>
      <c r="D53" s="96" t="s">
        <v>621</v>
      </c>
    </row>
    <row r="54" spans="1:4" x14ac:dyDescent="0.3">
      <c r="A54" s="96" t="s">
        <v>506</v>
      </c>
      <c r="B54" s="96" t="s">
        <v>521</v>
      </c>
      <c r="C54" s="96" t="s">
        <v>620</v>
      </c>
      <c r="D54" s="96" t="s">
        <v>622</v>
      </c>
    </row>
    <row r="55" spans="1:4" hidden="1" x14ac:dyDescent="0.3">
      <c r="A55" s="97" t="s">
        <v>506</v>
      </c>
      <c r="B55" s="96" t="s">
        <v>521</v>
      </c>
      <c r="C55" s="87" t="s">
        <v>60</v>
      </c>
      <c r="D55" s="87" t="s">
        <v>55</v>
      </c>
    </row>
    <row r="56" spans="1:4" hidden="1" x14ac:dyDescent="0.3">
      <c r="A56" s="97" t="s">
        <v>506</v>
      </c>
      <c r="B56" s="96" t="s">
        <v>521</v>
      </c>
      <c r="C56" s="87" t="s">
        <v>60</v>
      </c>
      <c r="D56" s="87" t="s">
        <v>56</v>
      </c>
    </row>
    <row r="57" spans="1:4" hidden="1" x14ac:dyDescent="0.3">
      <c r="A57" s="97" t="s">
        <v>506</v>
      </c>
      <c r="B57" s="96" t="s">
        <v>521</v>
      </c>
      <c r="C57" s="87" t="s">
        <v>60</v>
      </c>
      <c r="D57" s="87" t="s">
        <v>57</v>
      </c>
    </row>
    <row r="58" spans="1:4" hidden="1" x14ac:dyDescent="0.3">
      <c r="A58" s="97" t="s">
        <v>506</v>
      </c>
      <c r="B58" s="96" t="s">
        <v>521</v>
      </c>
      <c r="C58" s="87" t="s">
        <v>60</v>
      </c>
      <c r="D58" s="87" t="s">
        <v>58</v>
      </c>
    </row>
    <row r="59" spans="1:4" hidden="1" x14ac:dyDescent="0.3">
      <c r="A59" s="97" t="s">
        <v>506</v>
      </c>
      <c r="B59" s="96" t="s">
        <v>521</v>
      </c>
      <c r="C59" s="87" t="s">
        <v>60</v>
      </c>
      <c r="D59" s="87" t="s">
        <v>59</v>
      </c>
    </row>
    <row r="60" spans="1:4" hidden="1" x14ac:dyDescent="0.3">
      <c r="A60" s="97" t="s">
        <v>506</v>
      </c>
      <c r="B60" s="96" t="s">
        <v>521</v>
      </c>
      <c r="C60" s="87" t="s">
        <v>60</v>
      </c>
      <c r="D60" s="87" t="s">
        <v>89</v>
      </c>
    </row>
    <row r="61" spans="1:4" hidden="1" x14ac:dyDescent="0.3">
      <c r="A61" s="97" t="s">
        <v>506</v>
      </c>
      <c r="B61" s="105" t="s">
        <v>624</v>
      </c>
      <c r="C61" s="88" t="s">
        <v>53</v>
      </c>
      <c r="D61" s="87" t="s">
        <v>50</v>
      </c>
    </row>
    <row r="62" spans="1:4" hidden="1" x14ac:dyDescent="0.3">
      <c r="A62" s="97" t="s">
        <v>506</v>
      </c>
      <c r="B62" s="105" t="s">
        <v>624</v>
      </c>
      <c r="C62" s="88" t="s">
        <v>53</v>
      </c>
      <c r="D62" s="87" t="s">
        <v>202</v>
      </c>
    </row>
    <row r="63" spans="1:4" hidden="1" x14ac:dyDescent="0.3">
      <c r="A63" s="97" t="s">
        <v>506</v>
      </c>
      <c r="B63" s="105" t="s">
        <v>624</v>
      </c>
      <c r="C63" s="87" t="s">
        <v>8</v>
      </c>
      <c r="D63" s="87" t="s">
        <v>24</v>
      </c>
    </row>
    <row r="64" spans="1:4" hidden="1" x14ac:dyDescent="0.3">
      <c r="A64" s="97" t="s">
        <v>506</v>
      </c>
      <c r="B64" s="105" t="s">
        <v>624</v>
      </c>
      <c r="C64" s="87" t="s">
        <v>8</v>
      </c>
      <c r="D64" s="87" t="s">
        <v>422</v>
      </c>
    </row>
    <row r="65" spans="1:4" x14ac:dyDescent="0.3">
      <c r="A65" s="97" t="s">
        <v>506</v>
      </c>
      <c r="B65" s="105" t="s">
        <v>624</v>
      </c>
      <c r="C65" s="93" t="s">
        <v>33</v>
      </c>
      <c r="D65" s="93" t="s">
        <v>26</v>
      </c>
    </row>
    <row r="66" spans="1:4" x14ac:dyDescent="0.3">
      <c r="A66" s="97" t="s">
        <v>506</v>
      </c>
      <c r="B66" s="105" t="s">
        <v>624</v>
      </c>
      <c r="C66" s="93" t="s">
        <v>33</v>
      </c>
      <c r="D66" s="93" t="s">
        <v>38</v>
      </c>
    </row>
    <row r="67" spans="1:4" x14ac:dyDescent="0.3">
      <c r="A67" s="97" t="s">
        <v>506</v>
      </c>
      <c r="B67" s="105" t="s">
        <v>624</v>
      </c>
      <c r="C67" s="93" t="s">
        <v>33</v>
      </c>
      <c r="D67" s="93" t="s">
        <v>29</v>
      </c>
    </row>
    <row r="68" spans="1:4" x14ac:dyDescent="0.3">
      <c r="A68" s="97" t="s">
        <v>506</v>
      </c>
      <c r="B68" s="105" t="s">
        <v>624</v>
      </c>
      <c r="C68" s="93" t="s">
        <v>33</v>
      </c>
      <c r="D68" s="93" t="s">
        <v>28</v>
      </c>
    </row>
    <row r="69" spans="1:4" hidden="1" x14ac:dyDescent="0.3">
      <c r="A69" s="87" t="s">
        <v>481</v>
      </c>
      <c r="B69" s="86" t="s">
        <v>521</v>
      </c>
      <c r="C69" s="87" t="s">
        <v>53</v>
      </c>
      <c r="D69" s="87" t="s">
        <v>50</v>
      </c>
    </row>
    <row r="70" spans="1:4" hidden="1" x14ac:dyDescent="0.3">
      <c r="A70" s="87" t="s">
        <v>481</v>
      </c>
      <c r="B70" s="86" t="s">
        <v>521</v>
      </c>
      <c r="C70" s="87" t="s">
        <v>53</v>
      </c>
      <c r="D70" s="87" t="s">
        <v>51</v>
      </c>
    </row>
    <row r="71" spans="1:4" hidden="1" x14ac:dyDescent="0.3">
      <c r="A71" s="87" t="s">
        <v>481</v>
      </c>
      <c r="B71" s="86" t="s">
        <v>521</v>
      </c>
      <c r="C71" s="87" t="s">
        <v>53</v>
      </c>
      <c r="D71" s="87" t="s">
        <v>52</v>
      </c>
    </row>
    <row r="72" spans="1:4" x14ac:dyDescent="0.3">
      <c r="A72" s="87" t="s">
        <v>481</v>
      </c>
      <c r="B72" s="86" t="s">
        <v>521</v>
      </c>
      <c r="C72" s="93" t="s">
        <v>53</v>
      </c>
      <c r="D72" s="93" t="s">
        <v>251</v>
      </c>
    </row>
    <row r="73" spans="1:4" hidden="1" x14ac:dyDescent="0.3">
      <c r="A73" s="87" t="s">
        <v>481</v>
      </c>
      <c r="B73" s="86" t="s">
        <v>521</v>
      </c>
      <c r="C73" s="88" t="s">
        <v>42</v>
      </c>
      <c r="D73" s="87" t="s">
        <v>41</v>
      </c>
    </row>
    <row r="74" spans="1:4" hidden="1" x14ac:dyDescent="0.3">
      <c r="A74" s="87" t="s">
        <v>481</v>
      </c>
      <c r="B74" s="86" t="s">
        <v>521</v>
      </c>
      <c r="C74" s="88" t="s">
        <v>42</v>
      </c>
      <c r="D74" s="87" t="s">
        <v>41</v>
      </c>
    </row>
    <row r="75" spans="1:4" hidden="1" x14ac:dyDescent="0.3">
      <c r="A75" s="87" t="s">
        <v>481</v>
      </c>
      <c r="B75" s="86" t="s">
        <v>521</v>
      </c>
      <c r="C75" s="88" t="s">
        <v>42</v>
      </c>
      <c r="D75" s="87" t="s">
        <v>90</v>
      </c>
    </row>
    <row r="76" spans="1:4" hidden="1" x14ac:dyDescent="0.3">
      <c r="A76" s="87" t="s">
        <v>481</v>
      </c>
      <c r="B76" s="86" t="s">
        <v>521</v>
      </c>
      <c r="C76" s="88" t="s">
        <v>42</v>
      </c>
      <c r="D76" s="87" t="s">
        <v>90</v>
      </c>
    </row>
    <row r="77" spans="1:4" hidden="1" x14ac:dyDescent="0.3">
      <c r="A77" s="87" t="s">
        <v>481</v>
      </c>
      <c r="B77" s="86" t="s">
        <v>521</v>
      </c>
      <c r="C77" s="88" t="s">
        <v>42</v>
      </c>
      <c r="D77" s="87" t="s">
        <v>90</v>
      </c>
    </row>
    <row r="78" spans="1:4" hidden="1" x14ac:dyDescent="0.3">
      <c r="A78" s="87" t="s">
        <v>481</v>
      </c>
      <c r="B78" s="86" t="s">
        <v>521</v>
      </c>
      <c r="C78" s="88" t="s">
        <v>42</v>
      </c>
      <c r="D78" s="87" t="s">
        <v>91</v>
      </c>
    </row>
    <row r="79" spans="1:4" hidden="1" x14ac:dyDescent="0.3">
      <c r="A79" s="87" t="s">
        <v>481</v>
      </c>
      <c r="B79" s="86" t="s">
        <v>521</v>
      </c>
      <c r="C79" s="88" t="s">
        <v>60</v>
      </c>
      <c r="D79" s="91" t="s">
        <v>55</v>
      </c>
    </row>
    <row r="80" spans="1:4" hidden="1" x14ac:dyDescent="0.3">
      <c r="A80" s="87" t="s">
        <v>481</v>
      </c>
      <c r="B80" s="86" t="s">
        <v>521</v>
      </c>
      <c r="C80" s="87" t="s">
        <v>60</v>
      </c>
      <c r="D80" s="86" t="s">
        <v>56</v>
      </c>
    </row>
    <row r="81" spans="1:4" hidden="1" x14ac:dyDescent="0.3">
      <c r="A81" s="87" t="s">
        <v>481</v>
      </c>
      <c r="B81" s="86" t="s">
        <v>521</v>
      </c>
      <c r="C81" s="88" t="s">
        <v>60</v>
      </c>
      <c r="D81" s="91" t="s">
        <v>57</v>
      </c>
    </row>
    <row r="82" spans="1:4" hidden="1" x14ac:dyDescent="0.3">
      <c r="A82" s="87" t="s">
        <v>481</v>
      </c>
      <c r="B82" s="86" t="s">
        <v>521</v>
      </c>
      <c r="C82" s="88" t="s">
        <v>60</v>
      </c>
      <c r="D82" s="91" t="s">
        <v>58</v>
      </c>
    </row>
    <row r="83" spans="1:4" hidden="1" x14ac:dyDescent="0.3">
      <c r="A83" s="87" t="s">
        <v>481</v>
      </c>
      <c r="B83" s="86" t="s">
        <v>521</v>
      </c>
      <c r="C83" s="87" t="s">
        <v>60</v>
      </c>
      <c r="D83" s="86" t="s">
        <v>59</v>
      </c>
    </row>
    <row r="84" spans="1:4" hidden="1" x14ac:dyDescent="0.3">
      <c r="A84" s="87" t="s">
        <v>481</v>
      </c>
      <c r="B84" s="86" t="s">
        <v>521</v>
      </c>
      <c r="C84" s="87" t="s">
        <v>60</v>
      </c>
      <c r="D84" s="86" t="s">
        <v>89</v>
      </c>
    </row>
    <row r="85" spans="1:4" hidden="1" x14ac:dyDescent="0.3">
      <c r="A85" s="87" t="s">
        <v>481</v>
      </c>
      <c r="B85" s="86" t="s">
        <v>521</v>
      </c>
      <c r="C85" s="87" t="s">
        <v>60</v>
      </c>
      <c r="D85" s="86" t="s">
        <v>285</v>
      </c>
    </row>
    <row r="86" spans="1:4" hidden="1" x14ac:dyDescent="0.3">
      <c r="A86" s="87" t="s">
        <v>481</v>
      </c>
      <c r="B86" s="86" t="s">
        <v>521</v>
      </c>
      <c r="C86" s="87" t="s">
        <v>33</v>
      </c>
      <c r="D86" s="87" t="s">
        <v>25</v>
      </c>
    </row>
    <row r="87" spans="1:4" hidden="1" x14ac:dyDescent="0.3">
      <c r="A87" s="87" t="s">
        <v>481</v>
      </c>
      <c r="B87" s="86" t="s">
        <v>521</v>
      </c>
      <c r="C87" s="87" t="s">
        <v>33</v>
      </c>
      <c r="D87" s="87" t="s">
        <v>26</v>
      </c>
    </row>
    <row r="88" spans="1:4" hidden="1" x14ac:dyDescent="0.3">
      <c r="A88" s="87" t="s">
        <v>481</v>
      </c>
      <c r="B88" s="86" t="s">
        <v>521</v>
      </c>
      <c r="C88" s="87" t="s">
        <v>33</v>
      </c>
      <c r="D88" s="92" t="s">
        <v>27</v>
      </c>
    </row>
    <row r="89" spans="1:4" hidden="1" x14ac:dyDescent="0.3">
      <c r="A89" s="87" t="s">
        <v>481</v>
      </c>
      <c r="B89" s="86" t="s">
        <v>521</v>
      </c>
      <c r="C89" s="87" t="s">
        <v>33</v>
      </c>
      <c r="D89" s="87" t="s">
        <v>28</v>
      </c>
    </row>
    <row r="90" spans="1:4" hidden="1" x14ac:dyDescent="0.3">
      <c r="A90" s="87" t="s">
        <v>481</v>
      </c>
      <c r="B90" s="86" t="s">
        <v>521</v>
      </c>
      <c r="C90" s="87" t="s">
        <v>33</v>
      </c>
      <c r="D90" s="87" t="s">
        <v>29</v>
      </c>
    </row>
    <row r="91" spans="1:4" hidden="1" x14ac:dyDescent="0.3">
      <c r="A91" s="87" t="s">
        <v>481</v>
      </c>
      <c r="B91" s="86" t="s">
        <v>521</v>
      </c>
      <c r="C91" s="87" t="s">
        <v>33</v>
      </c>
      <c r="D91" s="87" t="s">
        <v>30</v>
      </c>
    </row>
    <row r="92" spans="1:4" hidden="1" x14ac:dyDescent="0.3">
      <c r="A92" s="87" t="s">
        <v>481</v>
      </c>
      <c r="B92" s="86" t="s">
        <v>521</v>
      </c>
      <c r="C92" s="87" t="s">
        <v>8</v>
      </c>
      <c r="D92" s="87" t="s">
        <v>13</v>
      </c>
    </row>
    <row r="93" spans="1:4" hidden="1" x14ac:dyDescent="0.3">
      <c r="A93" s="87" t="s">
        <v>481</v>
      </c>
      <c r="B93" s="86" t="s">
        <v>521</v>
      </c>
      <c r="C93" s="87" t="s">
        <v>8</v>
      </c>
      <c r="D93" s="87" t="s">
        <v>14</v>
      </c>
    </row>
    <row r="94" spans="1:4" hidden="1" x14ac:dyDescent="0.3">
      <c r="A94" s="87" t="s">
        <v>481</v>
      </c>
      <c r="B94" s="86" t="s">
        <v>521</v>
      </c>
      <c r="C94" s="87" t="s">
        <v>8</v>
      </c>
      <c r="D94" s="87" t="s">
        <v>15</v>
      </c>
    </row>
    <row r="95" spans="1:4" hidden="1" x14ac:dyDescent="0.3">
      <c r="A95" s="87" t="s">
        <v>481</v>
      </c>
      <c r="B95" s="86" t="s">
        <v>521</v>
      </c>
      <c r="C95" s="87" t="s">
        <v>8</v>
      </c>
      <c r="D95" s="87" t="s">
        <v>7</v>
      </c>
    </row>
    <row r="96" spans="1:4" hidden="1" x14ac:dyDescent="0.3">
      <c r="A96" s="87" t="s">
        <v>481</v>
      </c>
      <c r="B96" s="86" t="s">
        <v>521</v>
      </c>
      <c r="C96" s="87" t="s">
        <v>47</v>
      </c>
      <c r="D96" s="87" t="s">
        <v>46</v>
      </c>
    </row>
    <row r="97" spans="1:4" hidden="1" x14ac:dyDescent="0.3">
      <c r="A97" s="87" t="s">
        <v>481</v>
      </c>
      <c r="B97" s="86" t="s">
        <v>521</v>
      </c>
      <c r="C97" s="87" t="s">
        <v>60</v>
      </c>
      <c r="D97" s="86" t="s">
        <v>55</v>
      </c>
    </row>
    <row r="98" spans="1:4" x14ac:dyDescent="0.3">
      <c r="A98" s="93" t="s">
        <v>481</v>
      </c>
      <c r="B98" s="120" t="s">
        <v>624</v>
      </c>
      <c r="C98" s="116" t="s">
        <v>47</v>
      </c>
      <c r="D98" s="116" t="s">
        <v>106</v>
      </c>
    </row>
    <row r="99" spans="1:4" x14ac:dyDescent="0.3">
      <c r="A99" s="93" t="s">
        <v>481</v>
      </c>
      <c r="B99" s="120" t="s">
        <v>624</v>
      </c>
      <c r="C99" s="116" t="s">
        <v>47</v>
      </c>
      <c r="D99" s="85" t="s">
        <v>322</v>
      </c>
    </row>
    <row r="100" spans="1:4" x14ac:dyDescent="0.3">
      <c r="A100" s="93" t="s">
        <v>481</v>
      </c>
      <c r="B100" s="120" t="s">
        <v>624</v>
      </c>
      <c r="C100" s="116" t="s">
        <v>53</v>
      </c>
      <c r="D100" t="s">
        <v>50</v>
      </c>
    </row>
    <row r="101" spans="1:4" x14ac:dyDescent="0.3">
      <c r="A101" s="93" t="s">
        <v>481</v>
      </c>
      <c r="B101" s="120" t="s">
        <v>624</v>
      </c>
      <c r="C101" s="116" t="s">
        <v>33</v>
      </c>
      <c r="D101" t="s">
        <v>26</v>
      </c>
    </row>
    <row r="102" spans="1:4" x14ac:dyDescent="0.3">
      <c r="A102" s="93" t="s">
        <v>481</v>
      </c>
      <c r="B102" s="120" t="s">
        <v>624</v>
      </c>
      <c r="C102" s="116" t="s">
        <v>33</v>
      </c>
      <c r="D102" t="s">
        <v>29</v>
      </c>
    </row>
    <row r="103" spans="1:4" x14ac:dyDescent="0.3">
      <c r="A103" s="93" t="s">
        <v>481</v>
      </c>
      <c r="B103" s="120" t="s">
        <v>624</v>
      </c>
      <c r="C103" s="116" t="s">
        <v>33</v>
      </c>
      <c r="D103" t="s">
        <v>32</v>
      </c>
    </row>
    <row r="104" spans="1:4" x14ac:dyDescent="0.3">
      <c r="A104" s="93" t="s">
        <v>481</v>
      </c>
      <c r="B104" s="120" t="s">
        <v>624</v>
      </c>
      <c r="C104" s="116" t="s">
        <v>60</v>
      </c>
      <c r="D104" t="s">
        <v>625</v>
      </c>
    </row>
    <row r="105" spans="1:4" x14ac:dyDescent="0.3">
      <c r="A105" s="93" t="s">
        <v>481</v>
      </c>
      <c r="B105" s="120" t="s">
        <v>624</v>
      </c>
      <c r="C105" s="116" t="s">
        <v>60</v>
      </c>
      <c r="D105" t="s">
        <v>449</v>
      </c>
    </row>
    <row r="106" spans="1:4" x14ac:dyDescent="0.3">
      <c r="A106" s="93" t="s">
        <v>481</v>
      </c>
      <c r="B106" s="120" t="s">
        <v>624</v>
      </c>
      <c r="C106" s="116" t="s">
        <v>60</v>
      </c>
      <c r="D106" t="s">
        <v>357</v>
      </c>
    </row>
    <row r="107" spans="1:4" x14ac:dyDescent="0.3">
      <c r="A107" s="93" t="s">
        <v>481</v>
      </c>
      <c r="B107" s="120" t="s">
        <v>624</v>
      </c>
      <c r="C107" s="116" t="s">
        <v>60</v>
      </c>
      <c r="D107" t="s">
        <v>243</v>
      </c>
    </row>
    <row r="108" spans="1:4" hidden="1" x14ac:dyDescent="0.3">
      <c r="A108" s="87" t="s">
        <v>505</v>
      </c>
      <c r="B108" s="87" t="s">
        <v>521</v>
      </c>
      <c r="C108" s="81" t="s">
        <v>42</v>
      </c>
      <c r="D108" s="81" t="s">
        <v>549</v>
      </c>
    </row>
    <row r="109" spans="1:4" hidden="1" x14ac:dyDescent="0.3">
      <c r="A109" s="87" t="s">
        <v>505</v>
      </c>
      <c r="B109" s="87" t="s">
        <v>521</v>
      </c>
      <c r="C109" s="81" t="s">
        <v>42</v>
      </c>
      <c r="D109" s="81" t="s">
        <v>548</v>
      </c>
    </row>
    <row r="110" spans="1:4" hidden="1" x14ac:dyDescent="0.3">
      <c r="A110" s="87" t="s">
        <v>505</v>
      </c>
      <c r="B110" s="87" t="s">
        <v>521</v>
      </c>
      <c r="C110" s="81" t="s">
        <v>8</v>
      </c>
      <c r="D110" s="81" t="s">
        <v>7</v>
      </c>
    </row>
    <row r="111" spans="1:4" hidden="1" x14ac:dyDescent="0.3">
      <c r="A111" s="87" t="s">
        <v>505</v>
      </c>
      <c r="B111" s="87" t="s">
        <v>521</v>
      </c>
      <c r="C111" s="81" t="s">
        <v>8</v>
      </c>
      <c r="D111" s="81" t="s">
        <v>7</v>
      </c>
    </row>
    <row r="112" spans="1:4" hidden="1" x14ac:dyDescent="0.3">
      <c r="A112" s="87" t="s">
        <v>505</v>
      </c>
      <c r="B112" s="87" t="s">
        <v>521</v>
      </c>
      <c r="C112" s="81" t="s">
        <v>8</v>
      </c>
      <c r="D112" s="81" t="s">
        <v>13</v>
      </c>
    </row>
    <row r="113" spans="1:4" hidden="1" x14ac:dyDescent="0.3">
      <c r="A113" s="87" t="s">
        <v>505</v>
      </c>
      <c r="B113" s="87" t="s">
        <v>521</v>
      </c>
      <c r="C113" s="81" t="s">
        <v>8</v>
      </c>
      <c r="D113" s="81" t="s">
        <v>14</v>
      </c>
    </row>
    <row r="114" spans="1:4" hidden="1" x14ac:dyDescent="0.3">
      <c r="A114" s="87" t="s">
        <v>505</v>
      </c>
      <c r="B114" s="87" t="s">
        <v>521</v>
      </c>
      <c r="C114" s="81" t="s">
        <v>8</v>
      </c>
      <c r="D114" s="81" t="s">
        <v>15</v>
      </c>
    </row>
    <row r="115" spans="1:4" hidden="1" x14ac:dyDescent="0.3">
      <c r="A115" s="87" t="s">
        <v>505</v>
      </c>
      <c r="B115" s="87" t="s">
        <v>521</v>
      </c>
      <c r="C115" s="81" t="s">
        <v>60</v>
      </c>
      <c r="D115" s="77" t="s">
        <v>55</v>
      </c>
    </row>
    <row r="116" spans="1:4" hidden="1" x14ac:dyDescent="0.3">
      <c r="A116" s="87" t="s">
        <v>505</v>
      </c>
      <c r="B116" s="87" t="s">
        <v>521</v>
      </c>
      <c r="C116" s="81" t="s">
        <v>60</v>
      </c>
      <c r="D116" s="77" t="s">
        <v>56</v>
      </c>
    </row>
    <row r="117" spans="1:4" hidden="1" x14ac:dyDescent="0.3">
      <c r="A117" s="87" t="s">
        <v>505</v>
      </c>
      <c r="B117" s="87" t="s">
        <v>521</v>
      </c>
      <c r="C117" s="81" t="s">
        <v>60</v>
      </c>
      <c r="D117" s="77" t="s">
        <v>57</v>
      </c>
    </row>
    <row r="118" spans="1:4" hidden="1" x14ac:dyDescent="0.3">
      <c r="A118" s="87" t="s">
        <v>505</v>
      </c>
      <c r="B118" s="87" t="s">
        <v>521</v>
      </c>
      <c r="C118" s="81" t="s">
        <v>60</v>
      </c>
      <c r="D118" s="77" t="s">
        <v>58</v>
      </c>
    </row>
    <row r="119" spans="1:4" hidden="1" x14ac:dyDescent="0.3">
      <c r="A119" s="87" t="s">
        <v>505</v>
      </c>
      <c r="B119" s="87" t="s">
        <v>521</v>
      </c>
      <c r="C119" s="81" t="s">
        <v>60</v>
      </c>
      <c r="D119" s="77" t="s">
        <v>59</v>
      </c>
    </row>
    <row r="120" spans="1:4" hidden="1" x14ac:dyDescent="0.3">
      <c r="A120" s="87" t="s">
        <v>505</v>
      </c>
      <c r="B120" s="87" t="s">
        <v>521</v>
      </c>
      <c r="C120" s="81" t="s">
        <v>60</v>
      </c>
      <c r="D120" s="77" t="s">
        <v>89</v>
      </c>
    </row>
    <row r="121" spans="1:4" s="117" customFormat="1" x14ac:dyDescent="0.3">
      <c r="A121" s="93" t="s">
        <v>505</v>
      </c>
      <c r="B121" s="93" t="s">
        <v>521</v>
      </c>
      <c r="C121" s="41" t="s">
        <v>60</v>
      </c>
      <c r="D121" s="112" t="s">
        <v>285</v>
      </c>
    </row>
    <row r="122" spans="1:4" s="117" customFormat="1" x14ac:dyDescent="0.3">
      <c r="A122" s="93" t="s">
        <v>505</v>
      </c>
      <c r="B122" s="93" t="s">
        <v>521</v>
      </c>
      <c r="C122" s="41" t="s">
        <v>60</v>
      </c>
      <c r="D122" s="112" t="s">
        <v>89</v>
      </c>
    </row>
    <row r="123" spans="1:4" hidden="1" x14ac:dyDescent="0.3">
      <c r="A123" s="87" t="s">
        <v>505</v>
      </c>
      <c r="B123" s="87" t="s">
        <v>521</v>
      </c>
      <c r="C123" s="81" t="s">
        <v>53</v>
      </c>
      <c r="D123" s="81" t="s">
        <v>251</v>
      </c>
    </row>
    <row r="124" spans="1:4" hidden="1" x14ac:dyDescent="0.3">
      <c r="A124" s="87" t="s">
        <v>505</v>
      </c>
      <c r="B124" s="87" t="s">
        <v>521</v>
      </c>
      <c r="C124" s="81" t="s">
        <v>42</v>
      </c>
      <c r="D124" s="81" t="s">
        <v>41</v>
      </c>
    </row>
    <row r="125" spans="1:4" hidden="1" x14ac:dyDescent="0.3">
      <c r="A125" s="87" t="s">
        <v>505</v>
      </c>
      <c r="B125" s="87" t="s">
        <v>521</v>
      </c>
      <c r="C125" s="81" t="s">
        <v>42</v>
      </c>
      <c r="D125" s="81" t="s">
        <v>549</v>
      </c>
    </row>
    <row r="126" spans="1:4" hidden="1" x14ac:dyDescent="0.3">
      <c r="A126" s="87" t="s">
        <v>505</v>
      </c>
      <c r="B126" s="87" t="s">
        <v>521</v>
      </c>
      <c r="C126" s="81" t="s">
        <v>42</v>
      </c>
      <c r="D126" s="81" t="s">
        <v>548</v>
      </c>
    </row>
    <row r="127" spans="1:4" hidden="1" x14ac:dyDescent="0.3">
      <c r="A127" s="87" t="s">
        <v>505</v>
      </c>
      <c r="B127" s="87" t="s">
        <v>522</v>
      </c>
      <c r="C127" s="79" t="s">
        <v>47</v>
      </c>
      <c r="D127" s="90" t="s">
        <v>106</v>
      </c>
    </row>
    <row r="128" spans="1:4" hidden="1" x14ac:dyDescent="0.3">
      <c r="A128" s="87" t="s">
        <v>505</v>
      </c>
      <c r="B128" s="87" t="s">
        <v>522</v>
      </c>
      <c r="C128" s="79" t="s">
        <v>47</v>
      </c>
      <c r="D128" s="90" t="s">
        <v>322</v>
      </c>
    </row>
    <row r="129" spans="1:4" hidden="1" x14ac:dyDescent="0.3">
      <c r="A129" s="87" t="s">
        <v>505</v>
      </c>
      <c r="B129" s="87" t="s">
        <v>522</v>
      </c>
      <c r="C129" s="81" t="s">
        <v>53</v>
      </c>
      <c r="D129" s="81" t="s">
        <v>50</v>
      </c>
    </row>
    <row r="130" spans="1:4" s="117" customFormat="1" x14ac:dyDescent="0.3">
      <c r="A130" s="93" t="s">
        <v>505</v>
      </c>
      <c r="B130" s="93" t="s">
        <v>522</v>
      </c>
      <c r="C130" s="41" t="s">
        <v>53</v>
      </c>
      <c r="D130" s="41" t="s">
        <v>202</v>
      </c>
    </row>
    <row r="131" spans="1:4" hidden="1" x14ac:dyDescent="0.3">
      <c r="A131" s="87" t="s">
        <v>505</v>
      </c>
      <c r="B131" s="87" t="s">
        <v>522</v>
      </c>
      <c r="C131" s="81" t="s">
        <v>60</v>
      </c>
      <c r="D131" s="81" t="s">
        <v>449</v>
      </c>
    </row>
    <row r="132" spans="1:4" hidden="1" x14ac:dyDescent="0.3">
      <c r="A132" s="87" t="s">
        <v>505</v>
      </c>
      <c r="B132" s="87" t="s">
        <v>522</v>
      </c>
      <c r="C132" s="81" t="s">
        <v>60</v>
      </c>
      <c r="D132" s="81" t="s">
        <v>448</v>
      </c>
    </row>
    <row r="133" spans="1:4" hidden="1" x14ac:dyDescent="0.3">
      <c r="A133" s="87" t="s">
        <v>505</v>
      </c>
      <c r="B133" s="87" t="s">
        <v>522</v>
      </c>
      <c r="C133" s="79" t="s">
        <v>60</v>
      </c>
      <c r="D133" s="79" t="s">
        <v>430</v>
      </c>
    </row>
    <row r="134" spans="1:4" hidden="1" x14ac:dyDescent="0.3">
      <c r="A134" s="87" t="s">
        <v>505</v>
      </c>
      <c r="B134" s="87" t="s">
        <v>522</v>
      </c>
      <c r="C134" s="81" t="s">
        <v>60</v>
      </c>
      <c r="D134" s="81" t="s">
        <v>357</v>
      </c>
    </row>
    <row r="135" spans="1:4" hidden="1" x14ac:dyDescent="0.3">
      <c r="A135" s="87" t="s">
        <v>505</v>
      </c>
      <c r="B135" s="87" t="s">
        <v>522</v>
      </c>
      <c r="C135" s="81" t="s">
        <v>60</v>
      </c>
      <c r="D135" s="81" t="s">
        <v>242</v>
      </c>
    </row>
    <row r="136" spans="1:4" hidden="1" x14ac:dyDescent="0.3">
      <c r="A136" s="87" t="s">
        <v>505</v>
      </c>
      <c r="B136" s="87" t="s">
        <v>522</v>
      </c>
      <c r="C136" s="81" t="s">
        <v>60</v>
      </c>
      <c r="D136" s="81" t="s">
        <v>243</v>
      </c>
    </row>
    <row r="137" spans="1:4" s="117" customFormat="1" x14ac:dyDescent="0.3">
      <c r="A137" s="93" t="s">
        <v>505</v>
      </c>
      <c r="B137" s="93" t="s">
        <v>522</v>
      </c>
      <c r="C137" s="41" t="s">
        <v>42</v>
      </c>
      <c r="D137" s="41" t="s">
        <v>41</v>
      </c>
    </row>
    <row r="138" spans="1:4" s="117" customFormat="1" x14ac:dyDescent="0.3">
      <c r="A138" s="93" t="s">
        <v>505</v>
      </c>
      <c r="B138" s="93" t="s">
        <v>522</v>
      </c>
      <c r="C138" s="41" t="s">
        <v>42</v>
      </c>
      <c r="D138" s="41" t="s">
        <v>549</v>
      </c>
    </row>
    <row r="139" spans="1:4" s="117" customFormat="1" x14ac:dyDescent="0.3">
      <c r="A139" s="93" t="s">
        <v>505</v>
      </c>
      <c r="B139" s="93" t="s">
        <v>522</v>
      </c>
      <c r="C139" s="41" t="s">
        <v>42</v>
      </c>
      <c r="D139" s="41" t="s">
        <v>548</v>
      </c>
    </row>
    <row r="140" spans="1:4" s="117" customFormat="1" x14ac:dyDescent="0.3">
      <c r="A140" s="93" t="s">
        <v>505</v>
      </c>
      <c r="B140" s="93" t="s">
        <v>522</v>
      </c>
      <c r="C140" s="41" t="s">
        <v>8</v>
      </c>
      <c r="D140" s="41" t="s">
        <v>422</v>
      </c>
    </row>
    <row r="141" spans="1:4" s="117" customFormat="1" x14ac:dyDescent="0.3">
      <c r="A141" s="93" t="s">
        <v>505</v>
      </c>
      <c r="B141" s="93" t="s">
        <v>522</v>
      </c>
      <c r="C141" s="41" t="s">
        <v>8</v>
      </c>
      <c r="D141" s="41" t="s">
        <v>633</v>
      </c>
    </row>
    <row r="142" spans="1:4" s="117" customFormat="1" x14ac:dyDescent="0.3">
      <c r="A142" s="93" t="s">
        <v>505</v>
      </c>
      <c r="B142" s="93" t="s">
        <v>522</v>
      </c>
      <c r="C142" s="41" t="s">
        <v>33</v>
      </c>
      <c r="D142" s="41" t="s">
        <v>26</v>
      </c>
    </row>
    <row r="143" spans="1:4" s="117" customFormat="1" x14ac:dyDescent="0.3">
      <c r="A143" s="93" t="s">
        <v>505</v>
      </c>
      <c r="B143" s="93" t="s">
        <v>522</v>
      </c>
      <c r="C143" s="41" t="s">
        <v>33</v>
      </c>
      <c r="D143" s="41" t="s">
        <v>38</v>
      </c>
    </row>
    <row r="144" spans="1:4" s="117" customFormat="1" x14ac:dyDescent="0.3">
      <c r="A144" s="93" t="s">
        <v>505</v>
      </c>
      <c r="B144" s="93" t="s">
        <v>522</v>
      </c>
      <c r="C144" s="41" t="s">
        <v>33</v>
      </c>
      <c r="D144" s="41" t="s">
        <v>29</v>
      </c>
    </row>
    <row r="145" spans="1:4" s="117" customFormat="1" x14ac:dyDescent="0.3">
      <c r="A145" s="93" t="s">
        <v>505</v>
      </c>
      <c r="B145" s="93" t="s">
        <v>522</v>
      </c>
      <c r="C145" s="41" t="s">
        <v>33</v>
      </c>
      <c r="D145" s="41" t="s">
        <v>32</v>
      </c>
    </row>
    <row r="146" spans="1:4" s="117" customFormat="1" x14ac:dyDescent="0.3">
      <c r="A146" s="93" t="s">
        <v>505</v>
      </c>
      <c r="B146" s="93" t="s">
        <v>522</v>
      </c>
      <c r="C146" s="41" t="s">
        <v>33</v>
      </c>
      <c r="D146" s="41" t="s">
        <v>28</v>
      </c>
    </row>
    <row r="147" spans="1:4" s="117" customFormat="1" x14ac:dyDescent="0.3">
      <c r="A147" s="93" t="s">
        <v>505</v>
      </c>
      <c r="B147" s="93" t="s">
        <v>522</v>
      </c>
      <c r="C147" s="41" t="s">
        <v>33</v>
      </c>
      <c r="D147" s="41" t="s">
        <v>310</v>
      </c>
    </row>
    <row r="148" spans="1:4" s="117" customFormat="1" x14ac:dyDescent="0.3">
      <c r="A148" s="93" t="s">
        <v>505</v>
      </c>
      <c r="B148" s="93" t="s">
        <v>522</v>
      </c>
      <c r="C148" s="93" t="s">
        <v>39</v>
      </c>
      <c r="D148" s="41" t="s">
        <v>36</v>
      </c>
    </row>
    <row r="149" spans="1:4" s="117" customFormat="1" x14ac:dyDescent="0.3">
      <c r="A149" s="93" t="s">
        <v>505</v>
      </c>
      <c r="B149" s="93" t="s">
        <v>522</v>
      </c>
      <c r="C149" s="93" t="s">
        <v>39</v>
      </c>
      <c r="D149" s="41" t="s">
        <v>35</v>
      </c>
    </row>
    <row r="150" spans="1:4" s="117" customFormat="1" x14ac:dyDescent="0.3">
      <c r="A150" s="93" t="s">
        <v>505</v>
      </c>
      <c r="B150" s="93" t="s">
        <v>522</v>
      </c>
      <c r="C150" s="93" t="s">
        <v>39</v>
      </c>
      <c r="D150" s="41" t="s">
        <v>37</v>
      </c>
    </row>
    <row r="151" spans="1:4" s="117" customFormat="1" x14ac:dyDescent="0.3">
      <c r="A151" s="93" t="s">
        <v>505</v>
      </c>
      <c r="B151" s="93" t="s">
        <v>522</v>
      </c>
      <c r="C151" s="93" t="s">
        <v>60</v>
      </c>
      <c r="D151" s="41" t="s">
        <v>430</v>
      </c>
    </row>
    <row r="152" spans="1:4" s="117" customFormat="1" x14ac:dyDescent="0.3">
      <c r="A152" s="93" t="s">
        <v>505</v>
      </c>
      <c r="B152" s="93" t="s">
        <v>522</v>
      </c>
      <c r="C152" s="93" t="s">
        <v>60</v>
      </c>
      <c r="D152" s="41" t="s">
        <v>322</v>
      </c>
    </row>
    <row r="153" spans="1:4" s="117" customFormat="1" x14ac:dyDescent="0.3">
      <c r="A153" s="93" t="s">
        <v>505</v>
      </c>
      <c r="B153" s="93" t="s">
        <v>522</v>
      </c>
      <c r="C153" s="93" t="s">
        <v>60</v>
      </c>
      <c r="D153" s="41" t="s">
        <v>625</v>
      </c>
    </row>
    <row r="154" spans="1:4" s="117" customFormat="1" x14ac:dyDescent="0.3">
      <c r="A154" s="93" t="s">
        <v>505</v>
      </c>
      <c r="B154" s="93" t="s">
        <v>522</v>
      </c>
      <c r="C154" s="93" t="s">
        <v>60</v>
      </c>
      <c r="D154" s="41" t="s">
        <v>448</v>
      </c>
    </row>
    <row r="155" spans="1:4" s="117" customFormat="1" x14ac:dyDescent="0.3">
      <c r="A155" s="93" t="s">
        <v>505</v>
      </c>
      <c r="B155" s="93" t="s">
        <v>522</v>
      </c>
      <c r="C155" s="93" t="s">
        <v>60</v>
      </c>
      <c r="D155" s="41" t="s">
        <v>449</v>
      </c>
    </row>
    <row r="156" spans="1:4" s="117" customFormat="1" x14ac:dyDescent="0.3">
      <c r="A156" s="93" t="s">
        <v>505</v>
      </c>
      <c r="B156" s="93" t="s">
        <v>522</v>
      </c>
      <c r="C156" s="93" t="s">
        <v>60</v>
      </c>
      <c r="D156" s="41" t="s">
        <v>357</v>
      </c>
    </row>
    <row r="157" spans="1:4" s="117" customFormat="1" x14ac:dyDescent="0.3">
      <c r="A157" s="93" t="s">
        <v>505</v>
      </c>
      <c r="B157" s="93" t="s">
        <v>522</v>
      </c>
      <c r="C157" s="93" t="s">
        <v>60</v>
      </c>
      <c r="D157" s="41" t="s">
        <v>243</v>
      </c>
    </row>
    <row r="158" spans="1:4" s="117" customFormat="1" x14ac:dyDescent="0.3">
      <c r="A158" s="93" t="s">
        <v>505</v>
      </c>
      <c r="B158" s="93" t="s">
        <v>522</v>
      </c>
      <c r="C158" s="93" t="s">
        <v>60</v>
      </c>
      <c r="D158" s="41" t="s">
        <v>242</v>
      </c>
    </row>
    <row r="159" spans="1:4" hidden="1" x14ac:dyDescent="0.3">
      <c r="A159" s="87" t="s">
        <v>505</v>
      </c>
      <c r="B159" s="87" t="s">
        <v>521</v>
      </c>
      <c r="C159" s="88" t="s">
        <v>60</v>
      </c>
      <c r="D159" s="91" t="s">
        <v>57</v>
      </c>
    </row>
    <row r="160" spans="1:4" x14ac:dyDescent="0.3">
      <c r="A160" s="87" t="s">
        <v>505</v>
      </c>
      <c r="B160" s="87" t="s">
        <v>521</v>
      </c>
      <c r="C160" s="93" t="s">
        <v>620</v>
      </c>
      <c r="D160" s="96" t="s">
        <v>621</v>
      </c>
    </row>
    <row r="161" spans="1:4" x14ac:dyDescent="0.3">
      <c r="A161" s="87" t="s">
        <v>505</v>
      </c>
      <c r="B161" s="87" t="s">
        <v>521</v>
      </c>
      <c r="C161" s="93" t="s">
        <v>620</v>
      </c>
      <c r="D161" s="96" t="s">
        <v>622</v>
      </c>
    </row>
    <row r="162" spans="1:4" x14ac:dyDescent="0.3">
      <c r="A162" s="87" t="s">
        <v>505</v>
      </c>
      <c r="B162" s="87" t="s">
        <v>521</v>
      </c>
      <c r="C162" t="s">
        <v>626</v>
      </c>
      <c r="D162" t="s">
        <v>51</v>
      </c>
    </row>
    <row r="163" spans="1:4" x14ac:dyDescent="0.3">
      <c r="A163" s="87" t="s">
        <v>505</v>
      </c>
      <c r="B163" s="87" t="s">
        <v>521</v>
      </c>
      <c r="C163" t="s">
        <v>88</v>
      </c>
      <c r="D163" t="s">
        <v>52</v>
      </c>
    </row>
    <row r="164" spans="1:4" x14ac:dyDescent="0.3">
      <c r="A164" s="87" t="s">
        <v>505</v>
      </c>
      <c r="B164" s="87" t="s">
        <v>521</v>
      </c>
      <c r="C164" t="s">
        <v>47</v>
      </c>
      <c r="D164" t="s">
        <v>46</v>
      </c>
    </row>
    <row r="165" spans="1:4" x14ac:dyDescent="0.3">
      <c r="A165" s="87" t="s">
        <v>505</v>
      </c>
      <c r="B165" s="87" t="s">
        <v>521</v>
      </c>
      <c r="C165" t="s">
        <v>47</v>
      </c>
      <c r="D165" t="s">
        <v>627</v>
      </c>
    </row>
    <row r="166" spans="1:4" x14ac:dyDescent="0.3">
      <c r="A166" s="87" t="s">
        <v>505</v>
      </c>
      <c r="B166" s="87" t="s">
        <v>521</v>
      </c>
      <c r="C166" t="s">
        <v>53</v>
      </c>
      <c r="D166" t="s">
        <v>50</v>
      </c>
    </row>
    <row r="167" spans="1:4" x14ac:dyDescent="0.3">
      <c r="A167" s="87" t="s">
        <v>505</v>
      </c>
      <c r="B167" s="87" t="s">
        <v>521</v>
      </c>
      <c r="C167" t="s">
        <v>53</v>
      </c>
      <c r="D167" t="s">
        <v>51</v>
      </c>
    </row>
    <row r="168" spans="1:4" x14ac:dyDescent="0.3">
      <c r="A168" s="87" t="s">
        <v>505</v>
      </c>
      <c r="B168" s="87" t="s">
        <v>521</v>
      </c>
      <c r="C168" t="s">
        <v>53</v>
      </c>
      <c r="D168" t="s">
        <v>52</v>
      </c>
    </row>
    <row r="169" spans="1:4" x14ac:dyDescent="0.3">
      <c r="A169" s="87" t="s">
        <v>505</v>
      </c>
      <c r="B169" s="87" t="s">
        <v>521</v>
      </c>
      <c r="C169" t="s">
        <v>33</v>
      </c>
      <c r="D169" t="s">
        <v>26</v>
      </c>
    </row>
    <row r="170" spans="1:4" x14ac:dyDescent="0.3">
      <c r="A170" s="87" t="s">
        <v>505</v>
      </c>
      <c r="B170" s="87" t="s">
        <v>521</v>
      </c>
      <c r="C170" t="s">
        <v>33</v>
      </c>
      <c r="D170" t="s">
        <v>27</v>
      </c>
    </row>
    <row r="171" spans="1:4" x14ac:dyDescent="0.3">
      <c r="A171" s="87" t="s">
        <v>505</v>
      </c>
      <c r="B171" s="87" t="s">
        <v>521</v>
      </c>
      <c r="C171" t="s">
        <v>33</v>
      </c>
      <c r="D171" t="s">
        <v>25</v>
      </c>
    </row>
    <row r="172" spans="1:4" x14ac:dyDescent="0.3">
      <c r="A172" s="87" t="s">
        <v>505</v>
      </c>
      <c r="B172" s="87" t="s">
        <v>521</v>
      </c>
      <c r="C172" t="s">
        <v>33</v>
      </c>
      <c r="D172" t="s">
        <v>28</v>
      </c>
    </row>
    <row r="173" spans="1:4" x14ac:dyDescent="0.3">
      <c r="A173" s="87" t="s">
        <v>505</v>
      </c>
      <c r="B173" s="87" t="s">
        <v>521</v>
      </c>
      <c r="C173" t="s">
        <v>33</v>
      </c>
      <c r="D173" t="s">
        <v>30</v>
      </c>
    </row>
    <row r="174" spans="1:4" x14ac:dyDescent="0.3">
      <c r="A174" s="87" t="s">
        <v>505</v>
      </c>
      <c r="B174" s="87" t="s">
        <v>521</v>
      </c>
      <c r="C174" t="s">
        <v>33</v>
      </c>
      <c r="D174" t="s">
        <v>29</v>
      </c>
    </row>
    <row r="175" spans="1:4" x14ac:dyDescent="0.3">
      <c r="A175" s="87" t="s">
        <v>505</v>
      </c>
      <c r="B175" s="87" t="s">
        <v>521</v>
      </c>
      <c r="C175" t="s">
        <v>39</v>
      </c>
      <c r="D175" t="s">
        <v>35</v>
      </c>
    </row>
    <row r="176" spans="1:4" x14ac:dyDescent="0.3">
      <c r="A176" s="87" t="s">
        <v>505</v>
      </c>
      <c r="B176" s="87" t="s">
        <v>521</v>
      </c>
      <c r="C176" t="s">
        <v>39</v>
      </c>
      <c r="D176" t="s">
        <v>628</v>
      </c>
    </row>
    <row r="177" spans="1:4" x14ac:dyDescent="0.3">
      <c r="A177" s="87" t="s">
        <v>505</v>
      </c>
      <c r="B177" s="87" t="s">
        <v>521</v>
      </c>
      <c r="C177" t="s">
        <v>39</v>
      </c>
      <c r="D177" t="s">
        <v>629</v>
      </c>
    </row>
    <row r="178" spans="1:4" x14ac:dyDescent="0.3">
      <c r="A178" s="87" t="s">
        <v>505</v>
      </c>
      <c r="B178" s="87" t="s">
        <v>521</v>
      </c>
      <c r="C178" t="s">
        <v>39</v>
      </c>
      <c r="D178" t="s">
        <v>630</v>
      </c>
    </row>
    <row r="179" spans="1:4" x14ac:dyDescent="0.3">
      <c r="A179" s="87" t="s">
        <v>505</v>
      </c>
      <c r="B179" s="87" t="s">
        <v>521</v>
      </c>
      <c r="C179" t="s">
        <v>39</v>
      </c>
      <c r="D179" t="s">
        <v>631</v>
      </c>
    </row>
    <row r="180" spans="1:4" x14ac:dyDescent="0.3">
      <c r="A180" s="87" t="s">
        <v>505</v>
      </c>
      <c r="B180" s="87" t="s">
        <v>521</v>
      </c>
      <c r="C180" t="s">
        <v>39</v>
      </c>
      <c r="D180" t="s">
        <v>632</v>
      </c>
    </row>
  </sheetData>
  <autoFilter ref="A1:H180" xr:uid="{75570619-5845-4E17-B23C-77D8EF9B5A9D}">
    <filterColumn colId="2">
      <colorFilter dxfId="0"/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C247-A25E-49A4-9211-06DB66B817F6}">
  <dimension ref="A1:AB92"/>
  <sheetViews>
    <sheetView zoomScale="85" zoomScaleNormal="85" workbookViewId="0">
      <selection activeCell="D30" sqref="D30"/>
    </sheetView>
  </sheetViews>
  <sheetFormatPr defaultColWidth="9.109375" defaultRowHeight="14.4" x14ac:dyDescent="0.3"/>
  <cols>
    <col min="1" max="1" width="29.88671875" style="37" customWidth="1"/>
    <col min="2" max="3" width="14" style="37" customWidth="1"/>
    <col min="4" max="4" width="11.33203125" style="37" bestFit="1" customWidth="1"/>
    <col min="5" max="5" width="10.6640625" style="37" bestFit="1" customWidth="1"/>
    <col min="6" max="6" width="19.44140625" style="64" bestFit="1" customWidth="1"/>
    <col min="7" max="7" width="11.109375" style="37" customWidth="1"/>
    <col min="10" max="10" width="11.6640625" style="63" bestFit="1" customWidth="1"/>
    <col min="11" max="11" width="17.33203125" style="63" customWidth="1"/>
    <col min="12" max="12" width="15.44140625" style="37" bestFit="1" customWidth="1"/>
    <col min="13" max="13" width="9.77734375" style="37" bestFit="1" customWidth="1"/>
    <col min="14" max="14" width="5.33203125" style="37" customWidth="1"/>
    <col min="15" max="15" width="8.109375" style="37" bestFit="1" customWidth="1"/>
    <col min="16" max="16" width="10.109375" style="37" customWidth="1"/>
    <col min="17" max="17" width="4.44140625" style="37" bestFit="1" customWidth="1"/>
    <col min="18" max="18" width="20.109375" style="37" bestFit="1" customWidth="1"/>
    <col min="19" max="19" width="12.44140625" style="37" bestFit="1" customWidth="1"/>
    <col min="20" max="20" width="18" style="37" customWidth="1"/>
    <col min="21" max="21" width="15" style="37" customWidth="1"/>
    <col min="22" max="22" width="15.6640625" style="37" customWidth="1"/>
    <col min="23" max="23" width="5.44140625" style="37" bestFit="1" customWidth="1"/>
    <col min="24" max="26" width="9.109375" style="37"/>
    <col min="27" max="27" width="13.5546875" style="37" customWidth="1"/>
    <col min="28" max="16384" width="9.109375" style="37"/>
  </cols>
  <sheetData>
    <row r="1" spans="1:28" s="64" customFormat="1" ht="10.199999999999999" x14ac:dyDescent="0.2">
      <c r="A1" s="64" t="s">
        <v>455</v>
      </c>
      <c r="B1" s="64" t="s">
        <v>504</v>
      </c>
      <c r="C1" s="64" t="s">
        <v>0</v>
      </c>
      <c r="D1" s="64" t="s">
        <v>1</v>
      </c>
      <c r="E1" s="64" t="s">
        <v>9</v>
      </c>
      <c r="F1" s="64" t="s">
        <v>450</v>
      </c>
      <c r="G1" s="64" t="s">
        <v>511</v>
      </c>
      <c r="H1" s="64" t="s">
        <v>507</v>
      </c>
      <c r="I1" s="64" t="s">
        <v>509</v>
      </c>
      <c r="J1" s="64" t="s">
        <v>451</v>
      </c>
      <c r="K1" s="64" t="s">
        <v>512</v>
      </c>
      <c r="L1" s="64" t="s">
        <v>513</v>
      </c>
      <c r="M1" s="63" t="s">
        <v>488</v>
      </c>
      <c r="N1" s="63" t="s">
        <v>489</v>
      </c>
      <c r="O1" s="64" t="s">
        <v>435</v>
      </c>
      <c r="P1" s="64" t="s">
        <v>4</v>
      </c>
      <c r="Q1" s="63" t="s">
        <v>5</v>
      </c>
      <c r="R1" s="64" t="s">
        <v>6</v>
      </c>
      <c r="S1" s="64" t="s">
        <v>18</v>
      </c>
      <c r="T1" s="64" t="s">
        <v>19</v>
      </c>
      <c r="U1" s="64" t="s">
        <v>452</v>
      </c>
      <c r="V1" s="64" t="s">
        <v>453</v>
      </c>
      <c r="W1" s="64" t="s">
        <v>454</v>
      </c>
      <c r="X1" s="64" t="s">
        <v>486</v>
      </c>
      <c r="Y1" s="64" t="s">
        <v>487</v>
      </c>
      <c r="Z1" s="64" t="s">
        <v>2</v>
      </c>
      <c r="AA1" s="64" t="s">
        <v>431</v>
      </c>
      <c r="AB1" s="64" t="s">
        <v>432</v>
      </c>
    </row>
    <row r="2" spans="1:28" s="31" customFormat="1" ht="10.199999999999999" x14ac:dyDescent="0.2">
      <c r="A2" s="16" t="s">
        <v>478</v>
      </c>
      <c r="B2" s="16" t="s">
        <v>506</v>
      </c>
      <c r="C2" s="63" t="s">
        <v>456</v>
      </c>
      <c r="D2" s="64" t="s">
        <v>46</v>
      </c>
      <c r="E2" s="40" t="s">
        <v>47</v>
      </c>
      <c r="F2" s="64" t="s">
        <v>46</v>
      </c>
      <c r="G2" s="64" t="s">
        <v>108</v>
      </c>
      <c r="H2" s="31" t="s">
        <v>508</v>
      </c>
      <c r="I2" s="31" t="s">
        <v>510</v>
      </c>
      <c r="K2" s="85" t="s">
        <v>434</v>
      </c>
      <c r="L2" s="68" t="s">
        <v>200</v>
      </c>
      <c r="M2" s="65" t="s">
        <v>182</v>
      </c>
      <c r="N2" s="65" t="s">
        <v>181</v>
      </c>
      <c r="O2" s="5" t="s">
        <v>358</v>
      </c>
      <c r="P2" s="5" t="s">
        <v>217</v>
      </c>
      <c r="Q2" s="39">
        <v>60002</v>
      </c>
      <c r="R2" s="63" t="s">
        <v>49</v>
      </c>
      <c r="S2" s="67">
        <v>808</v>
      </c>
      <c r="T2" s="67">
        <v>6053</v>
      </c>
      <c r="U2" s="66">
        <f ca="1">RANDBETWEEN(7800000000,7899999999)</f>
        <v>7838777836</v>
      </c>
      <c r="V2" s="75"/>
      <c r="W2" s="75"/>
      <c r="X2" s="65"/>
      <c r="Y2" s="65"/>
      <c r="Z2" s="66">
        <v>54704249536</v>
      </c>
      <c r="AA2" s="69" t="s">
        <v>109</v>
      </c>
      <c r="AB2" s="69" t="s">
        <v>48</v>
      </c>
    </row>
    <row r="3" spans="1:28" s="64" customFormat="1" ht="10.199999999999999" x14ac:dyDescent="0.2">
      <c r="A3" s="16" t="s">
        <v>478</v>
      </c>
      <c r="B3" s="16" t="s">
        <v>506</v>
      </c>
      <c r="C3" s="63" t="s">
        <v>457</v>
      </c>
      <c r="D3" s="64" t="s">
        <v>50</v>
      </c>
      <c r="E3" s="40" t="s">
        <v>53</v>
      </c>
      <c r="F3" s="64" t="s">
        <v>50</v>
      </c>
      <c r="G3" s="64" t="s">
        <v>108</v>
      </c>
      <c r="H3" s="31" t="s">
        <v>508</v>
      </c>
      <c r="I3" s="31" t="s">
        <v>510</v>
      </c>
      <c r="K3" s="85" t="s">
        <v>434</v>
      </c>
      <c r="L3" s="68" t="s">
        <v>192</v>
      </c>
      <c r="M3" s="65" t="s">
        <v>182</v>
      </c>
      <c r="N3" s="65" t="s">
        <v>181</v>
      </c>
      <c r="O3" s="5" t="s">
        <v>359</v>
      </c>
      <c r="P3" s="5" t="s">
        <v>110</v>
      </c>
      <c r="Q3" s="39">
        <v>20603</v>
      </c>
      <c r="R3" s="63" t="s">
        <v>54</v>
      </c>
      <c r="S3" s="67">
        <v>810</v>
      </c>
      <c r="T3" s="67">
        <v>4053</v>
      </c>
      <c r="U3" s="66">
        <f ca="1">RANDBETWEEN(2000000000,5999999999)</f>
        <v>5619167645</v>
      </c>
      <c r="V3" s="75"/>
      <c r="W3" s="75"/>
      <c r="X3" s="65"/>
      <c r="Y3" s="65"/>
      <c r="Z3" s="66">
        <v>54680356088</v>
      </c>
      <c r="AA3" s="66" t="s">
        <v>110</v>
      </c>
      <c r="AB3" s="66" t="s">
        <v>163</v>
      </c>
    </row>
    <row r="4" spans="1:28" s="64" customFormat="1" ht="10.199999999999999" x14ac:dyDescent="0.2">
      <c r="A4" s="16" t="s">
        <v>478</v>
      </c>
      <c r="B4" s="16" t="s">
        <v>506</v>
      </c>
      <c r="C4" s="63" t="s">
        <v>458</v>
      </c>
      <c r="D4" s="64" t="s">
        <v>51</v>
      </c>
      <c r="E4" s="40" t="s">
        <v>53</v>
      </c>
      <c r="F4" s="64" t="s">
        <v>51</v>
      </c>
      <c r="G4" s="64" t="s">
        <v>108</v>
      </c>
      <c r="H4" s="31" t="s">
        <v>508</v>
      </c>
      <c r="I4" s="31" t="s">
        <v>510</v>
      </c>
      <c r="K4" s="85" t="s">
        <v>434</v>
      </c>
      <c r="L4" s="68" t="s">
        <v>192</v>
      </c>
      <c r="M4" s="65" t="s">
        <v>182</v>
      </c>
      <c r="N4" s="65" t="s">
        <v>181</v>
      </c>
      <c r="O4" s="62" t="s">
        <v>361</v>
      </c>
      <c r="P4" s="62" t="s">
        <v>246</v>
      </c>
      <c r="Q4" s="39">
        <v>20850</v>
      </c>
      <c r="R4" s="63" t="s">
        <v>54</v>
      </c>
      <c r="S4" s="67">
        <v>391</v>
      </c>
      <c r="T4" s="67">
        <v>3180</v>
      </c>
      <c r="U4" s="64" t="str">
        <f ca="1">CONCATENATE("05",RANDBETWEEN(11111111111111100000,99999999999999900000),"")</f>
        <v>0593705282767885500000</v>
      </c>
      <c r="V4" s="63"/>
      <c r="W4" s="63"/>
      <c r="X4" s="65"/>
      <c r="Y4" s="65"/>
      <c r="Z4" s="66">
        <v>54370190181</v>
      </c>
      <c r="AA4" s="66" t="s">
        <v>111</v>
      </c>
      <c r="AB4" s="66" t="s">
        <v>163</v>
      </c>
    </row>
    <row r="5" spans="1:28" s="69" customFormat="1" ht="10.199999999999999" x14ac:dyDescent="0.2">
      <c r="A5" s="16" t="s">
        <v>478</v>
      </c>
      <c r="B5" s="16" t="s">
        <v>506</v>
      </c>
      <c r="C5" s="63" t="s">
        <v>459</v>
      </c>
      <c r="D5" s="68" t="s">
        <v>52</v>
      </c>
      <c r="E5" s="40" t="s">
        <v>53</v>
      </c>
      <c r="F5" s="68" t="s">
        <v>52</v>
      </c>
      <c r="G5" s="64" t="s">
        <v>108</v>
      </c>
      <c r="H5" s="31" t="s">
        <v>508</v>
      </c>
      <c r="I5" s="31" t="s">
        <v>510</v>
      </c>
      <c r="K5" s="85" t="s">
        <v>434</v>
      </c>
      <c r="L5" s="68" t="s">
        <v>192</v>
      </c>
      <c r="M5" s="65" t="s">
        <v>182</v>
      </c>
      <c r="N5" s="65" t="s">
        <v>181</v>
      </c>
      <c r="O5" s="63" t="s">
        <v>360</v>
      </c>
      <c r="P5" s="63" t="s">
        <v>249</v>
      </c>
      <c r="Q5" s="39">
        <v>20722</v>
      </c>
      <c r="R5" s="63" t="s">
        <v>54</v>
      </c>
      <c r="S5" s="67">
        <v>949</v>
      </c>
      <c r="T5" s="67">
        <v>6252</v>
      </c>
      <c r="U5" s="64" t="str">
        <f ca="1">CONCATENATE("05",RANDBETWEEN(11111111111111100000,99999999999999900000),"")</f>
        <v>0576753813276992500000</v>
      </c>
      <c r="V5" s="63"/>
      <c r="W5" s="63"/>
      <c r="X5" s="65"/>
      <c r="Y5" s="65"/>
      <c r="Z5" s="66">
        <v>54438205173</v>
      </c>
      <c r="AA5" s="63" t="s">
        <v>112</v>
      </c>
      <c r="AB5" s="63" t="s">
        <v>163</v>
      </c>
    </row>
    <row r="6" spans="1:28" s="68" customFormat="1" ht="10.199999999999999" x14ac:dyDescent="0.2">
      <c r="A6" s="16" t="s">
        <v>478</v>
      </c>
      <c r="B6" s="16" t="s">
        <v>506</v>
      </c>
      <c r="C6" s="63" t="s">
        <v>460</v>
      </c>
      <c r="D6" s="16" t="s">
        <v>363</v>
      </c>
      <c r="E6" s="40" t="s">
        <v>42</v>
      </c>
      <c r="F6" s="16" t="s">
        <v>90</v>
      </c>
      <c r="G6" s="64" t="s">
        <v>108</v>
      </c>
      <c r="H6" s="31" t="s">
        <v>508</v>
      </c>
      <c r="I6" s="31" t="s">
        <v>510</v>
      </c>
      <c r="K6" s="85" t="s">
        <v>434</v>
      </c>
      <c r="L6" s="68" t="s">
        <v>211</v>
      </c>
      <c r="M6" s="65" t="s">
        <v>182</v>
      </c>
      <c r="N6" s="65" t="s">
        <v>181</v>
      </c>
      <c r="O6" s="62" t="s">
        <v>362</v>
      </c>
      <c r="P6" s="62" t="s">
        <v>114</v>
      </c>
      <c r="Q6" s="39" t="s">
        <v>115</v>
      </c>
      <c r="R6" s="63" t="s">
        <v>45</v>
      </c>
      <c r="S6" s="67">
        <v>390</v>
      </c>
      <c r="T6" s="67">
        <v>9710</v>
      </c>
      <c r="U6" s="66">
        <f ca="1">RANDBETWEEN(10000000000,99999999999)</f>
        <v>94637846302</v>
      </c>
      <c r="V6" s="76"/>
      <c r="W6" s="76"/>
      <c r="X6" s="65"/>
      <c r="Y6" s="65"/>
      <c r="Z6" s="66">
        <v>54192688920</v>
      </c>
      <c r="AA6" s="68" t="s">
        <v>114</v>
      </c>
      <c r="AB6" s="68" t="s">
        <v>43</v>
      </c>
    </row>
    <row r="7" spans="1:28" s="68" customFormat="1" ht="10.199999999999999" x14ac:dyDescent="0.2">
      <c r="A7" s="16" t="s">
        <v>478</v>
      </c>
      <c r="B7" s="16" t="s">
        <v>506</v>
      </c>
      <c r="C7" s="63" t="s">
        <v>461</v>
      </c>
      <c r="D7" s="16" t="s">
        <v>365</v>
      </c>
      <c r="E7" s="40" t="s">
        <v>42</v>
      </c>
      <c r="F7" s="16" t="s">
        <v>90</v>
      </c>
      <c r="G7" s="64" t="s">
        <v>108</v>
      </c>
      <c r="H7" s="31" t="s">
        <v>508</v>
      </c>
      <c r="I7" s="31" t="s">
        <v>510</v>
      </c>
      <c r="K7" s="85" t="s">
        <v>434</v>
      </c>
      <c r="L7" s="68" t="s">
        <v>211</v>
      </c>
      <c r="M7" s="65" t="s">
        <v>182</v>
      </c>
      <c r="N7" s="65" t="s">
        <v>181</v>
      </c>
      <c r="O7" s="62" t="s">
        <v>364</v>
      </c>
      <c r="P7" s="62" t="s">
        <v>256</v>
      </c>
      <c r="Q7" s="39" t="s">
        <v>257</v>
      </c>
      <c r="R7" s="63" t="s">
        <v>45</v>
      </c>
      <c r="S7" s="67">
        <v>503</v>
      </c>
      <c r="T7" s="67">
        <v>9874</v>
      </c>
      <c r="U7" s="66">
        <f ca="1">RANDBETWEEN(10000000000,99999999999)</f>
        <v>60526069849</v>
      </c>
      <c r="V7" s="63"/>
      <c r="W7" s="63"/>
      <c r="X7" s="65"/>
      <c r="Y7" s="65"/>
      <c r="Z7" s="66">
        <v>54425880452</v>
      </c>
      <c r="AA7" s="68" t="s">
        <v>114</v>
      </c>
      <c r="AB7" s="68" t="s">
        <v>43</v>
      </c>
    </row>
    <row r="8" spans="1:28" ht="10.199999999999999" x14ac:dyDescent="0.2">
      <c r="A8" s="16" t="s">
        <v>478</v>
      </c>
      <c r="B8" s="16" t="s">
        <v>506</v>
      </c>
      <c r="C8" s="63" t="s">
        <v>462</v>
      </c>
      <c r="D8" s="37" t="s">
        <v>366</v>
      </c>
      <c r="E8" s="41" t="s">
        <v>42</v>
      </c>
      <c r="F8" s="37" t="s">
        <v>90</v>
      </c>
      <c r="G8" s="37" t="s">
        <v>108</v>
      </c>
      <c r="H8" s="31" t="s">
        <v>508</v>
      </c>
      <c r="I8" s="31" t="s">
        <v>510</v>
      </c>
      <c r="J8" s="37"/>
      <c r="K8" s="85" t="s">
        <v>434</v>
      </c>
      <c r="L8" s="64" t="s">
        <v>211</v>
      </c>
      <c r="M8" s="63" t="s">
        <v>182</v>
      </c>
      <c r="N8" s="63" t="s">
        <v>181</v>
      </c>
      <c r="O8" s="37" t="s">
        <v>367</v>
      </c>
      <c r="P8" s="37" t="s">
        <v>259</v>
      </c>
      <c r="Q8" s="39" t="s">
        <v>260</v>
      </c>
      <c r="R8" s="37" t="s">
        <v>45</v>
      </c>
      <c r="S8" s="37">
        <v>724</v>
      </c>
      <c r="T8" s="37">
        <v>8734</v>
      </c>
      <c r="U8" s="66">
        <f ca="1">RANDBETWEEN(10000000000,99999999999)</f>
        <v>24113123640</v>
      </c>
      <c r="V8" s="39"/>
      <c r="W8" s="39"/>
      <c r="X8" s="63"/>
      <c r="Y8" s="63"/>
      <c r="Z8" s="37">
        <v>54517467619</v>
      </c>
      <c r="AA8" s="37" t="s">
        <v>114</v>
      </c>
      <c r="AB8" s="37" t="s">
        <v>43</v>
      </c>
    </row>
    <row r="9" spans="1:28" ht="10.199999999999999" x14ac:dyDescent="0.2">
      <c r="A9" s="16" t="s">
        <v>478</v>
      </c>
      <c r="B9" s="16" t="s">
        <v>506</v>
      </c>
      <c r="C9" s="63" t="s">
        <v>463</v>
      </c>
      <c r="D9" s="37" t="s">
        <v>91</v>
      </c>
      <c r="E9" s="41" t="s">
        <v>42</v>
      </c>
      <c r="F9" s="37" t="s">
        <v>91</v>
      </c>
      <c r="G9" s="37" t="s">
        <v>108</v>
      </c>
      <c r="H9" s="31" t="s">
        <v>508</v>
      </c>
      <c r="I9" s="31" t="s">
        <v>510</v>
      </c>
      <c r="J9" s="37"/>
      <c r="K9" s="85" t="s">
        <v>434</v>
      </c>
      <c r="L9" s="64" t="s">
        <v>211</v>
      </c>
      <c r="M9" s="63" t="s">
        <v>182</v>
      </c>
      <c r="N9" s="63" t="s">
        <v>181</v>
      </c>
      <c r="O9" s="37" t="s">
        <v>370</v>
      </c>
      <c r="P9" s="37" t="s">
        <v>116</v>
      </c>
      <c r="Q9" s="39" t="s">
        <v>44</v>
      </c>
      <c r="R9" s="37" t="s">
        <v>45</v>
      </c>
      <c r="S9" s="37">
        <v>347</v>
      </c>
      <c r="T9" s="37">
        <v>7315</v>
      </c>
      <c r="U9" s="66">
        <f ca="1">RANDBETWEEN(100000000,999999999)</f>
        <v>448216472</v>
      </c>
      <c r="V9" s="39"/>
      <c r="W9" s="39"/>
      <c r="X9" s="63"/>
      <c r="Y9" s="63"/>
      <c r="Z9" s="37">
        <v>54639269300</v>
      </c>
      <c r="AA9" s="37" t="s">
        <v>116</v>
      </c>
      <c r="AB9" s="37" t="s">
        <v>43</v>
      </c>
    </row>
    <row r="10" spans="1:28" ht="10.199999999999999" x14ac:dyDescent="0.2">
      <c r="A10" s="16" t="s">
        <v>478</v>
      </c>
      <c r="B10" s="16" t="s">
        <v>506</v>
      </c>
      <c r="C10" s="63" t="s">
        <v>464</v>
      </c>
      <c r="D10" s="37" t="s">
        <v>368</v>
      </c>
      <c r="E10" s="41" t="s">
        <v>42</v>
      </c>
      <c r="F10" s="37" t="s">
        <v>41</v>
      </c>
      <c r="G10" s="37" t="s">
        <v>108</v>
      </c>
      <c r="H10" s="31" t="s">
        <v>508</v>
      </c>
      <c r="I10" s="31" t="s">
        <v>510</v>
      </c>
      <c r="J10" s="37"/>
      <c r="K10" s="85" t="s">
        <v>434</v>
      </c>
      <c r="L10" s="64" t="s">
        <v>211</v>
      </c>
      <c r="M10" s="63" t="s">
        <v>182</v>
      </c>
      <c r="N10" s="63" t="s">
        <v>181</v>
      </c>
      <c r="O10" s="37" t="s">
        <v>371</v>
      </c>
      <c r="P10" s="37" t="s">
        <v>117</v>
      </c>
      <c r="Q10" s="39" t="s">
        <v>118</v>
      </c>
      <c r="R10" s="37" t="s">
        <v>45</v>
      </c>
      <c r="S10" s="37">
        <v>555</v>
      </c>
      <c r="T10" s="37">
        <v>1793</v>
      </c>
      <c r="U10" s="66">
        <f ca="1">RANDBETWEEN(1000000000,9999999999)</f>
        <v>4621716002</v>
      </c>
      <c r="V10" s="39"/>
      <c r="W10" s="39"/>
      <c r="X10" s="63"/>
      <c r="Y10" s="63"/>
      <c r="Z10" s="37">
        <v>54439099484</v>
      </c>
      <c r="AA10" s="37" t="s">
        <v>117</v>
      </c>
      <c r="AB10" s="37" t="s">
        <v>43</v>
      </c>
    </row>
    <row r="11" spans="1:28" ht="10.199999999999999" x14ac:dyDescent="0.2">
      <c r="A11" s="16" t="s">
        <v>478</v>
      </c>
      <c r="B11" s="16" t="s">
        <v>506</v>
      </c>
      <c r="C11" s="63" t="s">
        <v>465</v>
      </c>
      <c r="D11" s="37" t="s">
        <v>369</v>
      </c>
      <c r="E11" s="41" t="s">
        <v>42</v>
      </c>
      <c r="F11" s="37" t="s">
        <v>41</v>
      </c>
      <c r="G11" s="37" t="s">
        <v>108</v>
      </c>
      <c r="H11" s="31" t="s">
        <v>508</v>
      </c>
      <c r="I11" s="31" t="s">
        <v>510</v>
      </c>
      <c r="J11" s="37"/>
      <c r="K11" s="85" t="s">
        <v>434</v>
      </c>
      <c r="L11" s="64" t="s">
        <v>211</v>
      </c>
      <c r="M11" s="63" t="s">
        <v>182</v>
      </c>
      <c r="N11" s="63" t="s">
        <v>181</v>
      </c>
      <c r="O11" s="37" t="s">
        <v>372</v>
      </c>
      <c r="P11" s="37" t="s">
        <v>265</v>
      </c>
      <c r="Q11" s="39" t="s">
        <v>118</v>
      </c>
      <c r="R11" s="37" t="s">
        <v>45</v>
      </c>
      <c r="S11" s="37">
        <v>959</v>
      </c>
      <c r="T11" s="37">
        <v>4134</v>
      </c>
      <c r="U11" s="66">
        <f ca="1">RANDBETWEEN(1000000000,9999999999)</f>
        <v>4362895329</v>
      </c>
      <c r="V11" s="39"/>
      <c r="W11" s="39"/>
      <c r="X11" s="63"/>
      <c r="Y11" s="63"/>
      <c r="Z11" s="37">
        <v>54109027558</v>
      </c>
      <c r="AA11" s="37" t="s">
        <v>117</v>
      </c>
      <c r="AB11" s="37" t="s">
        <v>43</v>
      </c>
    </row>
    <row r="12" spans="1:28" ht="10.199999999999999" x14ac:dyDescent="0.2">
      <c r="A12" s="16" t="s">
        <v>478</v>
      </c>
      <c r="B12" s="16" t="s">
        <v>506</v>
      </c>
      <c r="C12" s="63" t="s">
        <v>466</v>
      </c>
      <c r="D12" s="37" t="s">
        <v>7</v>
      </c>
      <c r="E12" s="37" t="s">
        <v>8</v>
      </c>
      <c r="F12" s="37" t="s">
        <v>7</v>
      </c>
      <c r="G12" s="37" t="s">
        <v>108</v>
      </c>
      <c r="H12" s="31" t="s">
        <v>508</v>
      </c>
      <c r="I12" s="31" t="s">
        <v>510</v>
      </c>
      <c r="J12" s="37"/>
      <c r="K12" s="85" t="s">
        <v>434</v>
      </c>
      <c r="L12" s="64" t="s">
        <v>193</v>
      </c>
      <c r="M12" s="63" t="s">
        <v>182</v>
      </c>
      <c r="N12" s="63" t="s">
        <v>181</v>
      </c>
      <c r="O12" s="37" t="s">
        <v>376</v>
      </c>
      <c r="P12" s="37" t="s">
        <v>119</v>
      </c>
      <c r="Q12" s="39" t="s">
        <v>97</v>
      </c>
      <c r="R12" s="37" t="s">
        <v>21</v>
      </c>
      <c r="S12" s="37">
        <v>251</v>
      </c>
      <c r="T12" s="37">
        <v>5938</v>
      </c>
      <c r="U12" s="64" t="str">
        <f ca="1">CONCATENATE("05",RANDBETWEEN(11111111111111100000,99999999999999900000),"")</f>
        <v>0515780878730784000000</v>
      </c>
      <c r="V12" s="39"/>
      <c r="W12" s="39"/>
      <c r="X12" s="63"/>
      <c r="Y12" s="63"/>
      <c r="Z12" s="37">
        <v>54918481729</v>
      </c>
      <c r="AA12" s="37" t="s">
        <v>119</v>
      </c>
      <c r="AB12" s="37" t="s">
        <v>20</v>
      </c>
    </row>
    <row r="13" spans="1:28" ht="10.199999999999999" x14ac:dyDescent="0.2">
      <c r="A13" s="16" t="s">
        <v>478</v>
      </c>
      <c r="B13" s="16" t="s">
        <v>506</v>
      </c>
      <c r="C13" s="63" t="s">
        <v>467</v>
      </c>
      <c r="D13" s="37" t="s">
        <v>13</v>
      </c>
      <c r="E13" s="37" t="s">
        <v>8</v>
      </c>
      <c r="F13" s="37" t="s">
        <v>13</v>
      </c>
      <c r="G13" s="37" t="s">
        <v>108</v>
      </c>
      <c r="H13" s="31" t="s">
        <v>508</v>
      </c>
      <c r="I13" s="31" t="s">
        <v>510</v>
      </c>
      <c r="J13" s="37"/>
      <c r="K13" s="85" t="s">
        <v>434</v>
      </c>
      <c r="L13" s="64" t="s">
        <v>193</v>
      </c>
      <c r="M13" s="63" t="s">
        <v>182</v>
      </c>
      <c r="N13" s="63" t="s">
        <v>181</v>
      </c>
      <c r="O13" s="37" t="s">
        <v>375</v>
      </c>
      <c r="P13" s="37" t="s">
        <v>120</v>
      </c>
      <c r="Q13" s="39" t="s">
        <v>121</v>
      </c>
      <c r="R13" s="37" t="s">
        <v>21</v>
      </c>
      <c r="S13" s="37">
        <v>209</v>
      </c>
      <c r="T13" s="37">
        <v>2271</v>
      </c>
      <c r="U13" s="64" t="str">
        <f ca="1">CONCATENATE("08",RANDBETWEEN(111111111111110000,999999999999990000),"")</f>
        <v>08415897978278162000</v>
      </c>
      <c r="V13" s="39"/>
      <c r="W13" s="39"/>
      <c r="X13" s="63"/>
      <c r="Y13" s="63"/>
      <c r="Z13" s="37">
        <v>54279639996</v>
      </c>
      <c r="AA13" s="37" t="s">
        <v>120</v>
      </c>
      <c r="AB13" s="37" t="s">
        <v>20</v>
      </c>
    </row>
    <row r="14" spans="1:28" ht="10.199999999999999" x14ac:dyDescent="0.2">
      <c r="A14" s="16" t="s">
        <v>478</v>
      </c>
      <c r="B14" s="16" t="s">
        <v>506</v>
      </c>
      <c r="C14" s="63" t="s">
        <v>468</v>
      </c>
      <c r="D14" s="37" t="s">
        <v>14</v>
      </c>
      <c r="E14" s="37" t="s">
        <v>8</v>
      </c>
      <c r="F14" s="37" t="s">
        <v>14</v>
      </c>
      <c r="G14" s="37" t="s">
        <v>108</v>
      </c>
      <c r="H14" s="31" t="s">
        <v>508</v>
      </c>
      <c r="I14" s="31" t="s">
        <v>510</v>
      </c>
      <c r="J14" s="37"/>
      <c r="K14" s="85" t="s">
        <v>434</v>
      </c>
      <c r="L14" s="64" t="s">
        <v>193</v>
      </c>
      <c r="M14" s="63" t="s">
        <v>182</v>
      </c>
      <c r="N14" s="63" t="s">
        <v>181</v>
      </c>
      <c r="O14" s="37" t="s">
        <v>374</v>
      </c>
      <c r="P14" s="37" t="s">
        <v>272</v>
      </c>
      <c r="Q14" s="39" t="s">
        <v>273</v>
      </c>
      <c r="R14" s="37" t="s">
        <v>21</v>
      </c>
      <c r="S14" s="37">
        <v>846</v>
      </c>
      <c r="T14" s="37">
        <v>6726</v>
      </c>
      <c r="U14" s="64" t="str">
        <f ca="1">CONCATENATE("PE",RANDBETWEEN(111111111111110000,999999999999900000),"")</f>
        <v>PE875117510853753000</v>
      </c>
      <c r="V14" s="39"/>
      <c r="W14" s="39"/>
      <c r="X14" s="63"/>
      <c r="Y14" s="63"/>
      <c r="Z14" s="37">
        <v>54773708434</v>
      </c>
      <c r="AA14" s="37" t="s">
        <v>122</v>
      </c>
      <c r="AB14" s="37" t="s">
        <v>20</v>
      </c>
    </row>
    <row r="15" spans="1:28" ht="10.199999999999999" x14ac:dyDescent="0.2">
      <c r="A15" s="16" t="s">
        <v>478</v>
      </c>
      <c r="B15" s="16" t="s">
        <v>506</v>
      </c>
      <c r="C15" s="63" t="s">
        <v>469</v>
      </c>
      <c r="D15" s="37" t="s">
        <v>15</v>
      </c>
      <c r="E15" s="37" t="s">
        <v>8</v>
      </c>
      <c r="F15" s="37" t="s">
        <v>15</v>
      </c>
      <c r="G15" s="37" t="s">
        <v>108</v>
      </c>
      <c r="H15" s="31" t="s">
        <v>508</v>
      </c>
      <c r="I15" s="31" t="s">
        <v>510</v>
      </c>
      <c r="J15" s="37"/>
      <c r="K15" s="85" t="s">
        <v>434</v>
      </c>
      <c r="L15" s="64" t="s">
        <v>193</v>
      </c>
      <c r="M15" s="63" t="s">
        <v>182</v>
      </c>
      <c r="N15" s="63" t="s">
        <v>181</v>
      </c>
      <c r="O15" s="37" t="s">
        <v>373</v>
      </c>
      <c r="P15" s="37" t="s">
        <v>123</v>
      </c>
      <c r="Q15" s="39" t="s">
        <v>124</v>
      </c>
      <c r="R15" s="37" t="s">
        <v>21</v>
      </c>
      <c r="S15" s="37">
        <v>593</v>
      </c>
      <c r="T15" s="37">
        <v>6050</v>
      </c>
      <c r="U15" s="66">
        <f ca="1">RANDBETWEEN(7800000000,7899999999)</f>
        <v>7894989755</v>
      </c>
      <c r="V15" s="39"/>
      <c r="W15" s="39"/>
      <c r="X15" s="63"/>
      <c r="Y15" s="63"/>
      <c r="Z15" s="37">
        <v>54593507322</v>
      </c>
      <c r="AA15" s="37" t="s">
        <v>123</v>
      </c>
      <c r="AB15" s="37" t="s">
        <v>20</v>
      </c>
    </row>
    <row r="16" spans="1:28" ht="10.199999999999999" x14ac:dyDescent="0.2">
      <c r="A16" s="16" t="s">
        <v>478</v>
      </c>
      <c r="B16" s="16" t="s">
        <v>506</v>
      </c>
      <c r="C16" s="63" t="s">
        <v>470</v>
      </c>
      <c r="D16" s="37" t="s">
        <v>35</v>
      </c>
      <c r="E16" s="37" t="s">
        <v>39</v>
      </c>
      <c r="F16" s="37" t="s">
        <v>35</v>
      </c>
      <c r="G16" s="37" t="s">
        <v>108</v>
      </c>
      <c r="H16" s="31" t="s">
        <v>508</v>
      </c>
      <c r="I16" s="31" t="s">
        <v>510</v>
      </c>
      <c r="J16" s="37"/>
      <c r="K16" s="85" t="s">
        <v>434</v>
      </c>
      <c r="L16" s="64" t="s">
        <v>191</v>
      </c>
      <c r="M16" s="63" t="s">
        <v>182</v>
      </c>
      <c r="N16" s="63" t="s">
        <v>212</v>
      </c>
      <c r="O16" s="37" t="s">
        <v>377</v>
      </c>
      <c r="P16" s="37" t="s">
        <v>378</v>
      </c>
      <c r="Q16" s="39" t="s">
        <v>379</v>
      </c>
      <c r="R16" s="37" t="s">
        <v>40</v>
      </c>
      <c r="S16" s="37">
        <v>397</v>
      </c>
      <c r="T16" s="37">
        <v>2088</v>
      </c>
      <c r="U16" s="67">
        <f ca="1">RANDBETWEEN(23456789123,23999999999)</f>
        <v>23753230292</v>
      </c>
      <c r="V16" s="39"/>
      <c r="W16" s="39"/>
      <c r="X16" s="63"/>
      <c r="Y16" s="63"/>
      <c r="Z16" s="37">
        <v>54561479465</v>
      </c>
      <c r="AA16" s="37" t="s">
        <v>151</v>
      </c>
      <c r="AB16" s="37" t="s">
        <v>164</v>
      </c>
    </row>
    <row r="17" spans="1:28" ht="10.199999999999999" x14ac:dyDescent="0.2">
      <c r="A17" s="16" t="s">
        <v>478</v>
      </c>
      <c r="B17" s="16" t="s">
        <v>506</v>
      </c>
      <c r="C17" s="63" t="s">
        <v>471</v>
      </c>
      <c r="D17" s="37" t="s">
        <v>55</v>
      </c>
      <c r="E17" s="37" t="s">
        <v>60</v>
      </c>
      <c r="F17" s="37" t="s">
        <v>55</v>
      </c>
      <c r="G17" s="37" t="s">
        <v>108</v>
      </c>
      <c r="H17" s="31" t="s">
        <v>508</v>
      </c>
      <c r="I17" s="31" t="s">
        <v>510</v>
      </c>
      <c r="J17" s="37"/>
      <c r="K17" s="85" t="s">
        <v>434</v>
      </c>
      <c r="L17" s="64" t="s">
        <v>183</v>
      </c>
      <c r="M17" s="63" t="s">
        <v>182</v>
      </c>
      <c r="N17" s="63" t="s">
        <v>181</v>
      </c>
      <c r="O17" s="37" t="s">
        <v>385</v>
      </c>
      <c r="P17" s="37" t="s">
        <v>155</v>
      </c>
      <c r="Q17" s="39">
        <v>15001</v>
      </c>
      <c r="R17" s="37" t="s">
        <v>62</v>
      </c>
      <c r="S17" s="37">
        <v>224</v>
      </c>
      <c r="T17" s="37">
        <v>8770</v>
      </c>
      <c r="U17" s="32">
        <f ca="1">RANDBETWEEN(2000000000000,5999999999999)</f>
        <v>4603158555257</v>
      </c>
      <c r="V17" s="39"/>
      <c r="W17" s="39"/>
      <c r="X17" s="63"/>
      <c r="Y17" s="63"/>
      <c r="Z17" s="37">
        <v>54933048498</v>
      </c>
      <c r="AA17" s="37" t="s">
        <v>155</v>
      </c>
      <c r="AB17" s="37" t="s">
        <v>165</v>
      </c>
    </row>
    <row r="18" spans="1:28" ht="10.199999999999999" x14ac:dyDescent="0.2">
      <c r="A18" s="16" t="s">
        <v>478</v>
      </c>
      <c r="B18" s="16" t="s">
        <v>506</v>
      </c>
      <c r="C18" s="63" t="s">
        <v>472</v>
      </c>
      <c r="D18" s="37" t="s">
        <v>56</v>
      </c>
      <c r="E18" s="37" t="s">
        <v>60</v>
      </c>
      <c r="F18" s="37" t="s">
        <v>56</v>
      </c>
      <c r="G18" s="37" t="s">
        <v>108</v>
      </c>
      <c r="H18" s="31" t="s">
        <v>508</v>
      </c>
      <c r="I18" s="31" t="s">
        <v>510</v>
      </c>
      <c r="J18" s="37"/>
      <c r="K18" s="85" t="s">
        <v>434</v>
      </c>
      <c r="L18" s="64" t="s">
        <v>183</v>
      </c>
      <c r="M18" s="63" t="s">
        <v>182</v>
      </c>
      <c r="N18" s="63" t="s">
        <v>181</v>
      </c>
      <c r="O18" s="37" t="s">
        <v>384</v>
      </c>
      <c r="P18" s="37" t="s">
        <v>157</v>
      </c>
      <c r="Q18" s="39">
        <v>15090</v>
      </c>
      <c r="R18" s="37" t="s">
        <v>62</v>
      </c>
      <c r="S18" s="37">
        <v>561</v>
      </c>
      <c r="T18" s="37">
        <v>2751</v>
      </c>
      <c r="U18" s="64" t="str">
        <f ca="1">CONCATENATE("08",RANDBETWEEN(111111111111110000,999999999999990000),"")</f>
        <v>08936521714401426000</v>
      </c>
      <c r="V18" s="39"/>
      <c r="W18" s="39"/>
      <c r="X18" s="63"/>
      <c r="Y18" s="63"/>
      <c r="Z18" s="37">
        <v>54260210074</v>
      </c>
      <c r="AA18" s="37" t="s">
        <v>157</v>
      </c>
      <c r="AB18" s="37" t="s">
        <v>165</v>
      </c>
    </row>
    <row r="19" spans="1:28" ht="10.199999999999999" x14ac:dyDescent="0.2">
      <c r="A19" s="16" t="s">
        <v>478</v>
      </c>
      <c r="B19" s="16" t="s">
        <v>506</v>
      </c>
      <c r="C19" s="63" t="s">
        <v>473</v>
      </c>
      <c r="D19" s="37" t="s">
        <v>57</v>
      </c>
      <c r="E19" s="37" t="s">
        <v>60</v>
      </c>
      <c r="F19" s="37" t="s">
        <v>57</v>
      </c>
      <c r="G19" s="37" t="s">
        <v>108</v>
      </c>
      <c r="H19" s="31" t="s">
        <v>508</v>
      </c>
      <c r="I19" s="31" t="s">
        <v>510</v>
      </c>
      <c r="J19" s="37"/>
      <c r="K19" s="85" t="s">
        <v>434</v>
      </c>
      <c r="L19" s="64" t="s">
        <v>183</v>
      </c>
      <c r="M19" s="63" t="s">
        <v>182</v>
      </c>
      <c r="N19" s="63" t="s">
        <v>181</v>
      </c>
      <c r="O19" s="37" t="s">
        <v>383</v>
      </c>
      <c r="P19" s="37" t="s">
        <v>278</v>
      </c>
      <c r="Q19" s="39">
        <v>19031</v>
      </c>
      <c r="R19" s="37" t="s">
        <v>62</v>
      </c>
      <c r="S19" s="37">
        <v>365</v>
      </c>
      <c r="T19" s="37">
        <v>4251</v>
      </c>
      <c r="U19" s="33">
        <f ca="1">RANDBETWEEN(6000000000,9999999999)</f>
        <v>7694770778</v>
      </c>
      <c r="V19" s="39"/>
      <c r="W19" s="39"/>
      <c r="X19" s="63"/>
      <c r="Y19" s="63"/>
      <c r="Z19" s="37">
        <v>54688255710</v>
      </c>
      <c r="AA19" s="37" t="s">
        <v>158</v>
      </c>
      <c r="AB19" s="37" t="s">
        <v>165</v>
      </c>
    </row>
    <row r="20" spans="1:28" ht="10.199999999999999" x14ac:dyDescent="0.2">
      <c r="A20" s="16" t="s">
        <v>478</v>
      </c>
      <c r="B20" s="16" t="s">
        <v>506</v>
      </c>
      <c r="C20" s="63" t="s">
        <v>474</v>
      </c>
      <c r="D20" s="37" t="s">
        <v>58</v>
      </c>
      <c r="E20" s="37" t="s">
        <v>60</v>
      </c>
      <c r="F20" s="37" t="s">
        <v>58</v>
      </c>
      <c r="G20" s="37" t="s">
        <v>108</v>
      </c>
      <c r="H20" s="31" t="s">
        <v>508</v>
      </c>
      <c r="I20" s="31" t="s">
        <v>510</v>
      </c>
      <c r="J20" s="37"/>
      <c r="K20" s="85" t="s">
        <v>434</v>
      </c>
      <c r="L20" s="64" t="s">
        <v>183</v>
      </c>
      <c r="M20" s="63" t="s">
        <v>182</v>
      </c>
      <c r="N20" s="63" t="s">
        <v>181</v>
      </c>
      <c r="O20" s="37" t="s">
        <v>382</v>
      </c>
      <c r="P20" s="37" t="s">
        <v>280</v>
      </c>
      <c r="Q20" s="39">
        <v>15906</v>
      </c>
      <c r="R20" s="37" t="s">
        <v>62</v>
      </c>
      <c r="S20" s="37">
        <v>870</v>
      </c>
      <c r="T20" s="37">
        <v>8918</v>
      </c>
      <c r="U20" s="64" t="str">
        <f ca="1">CONCATENATE("08",RANDBETWEEN(111111111111110000,999999999999990000),"")</f>
        <v>08986024574259459000</v>
      </c>
      <c r="V20" s="39"/>
      <c r="W20" s="39"/>
      <c r="X20" s="63"/>
      <c r="Y20" s="63"/>
      <c r="Z20" s="37">
        <v>54502560227</v>
      </c>
      <c r="AA20" s="37" t="s">
        <v>159</v>
      </c>
      <c r="AB20" s="37" t="s">
        <v>165</v>
      </c>
    </row>
    <row r="21" spans="1:28" ht="10.199999999999999" x14ac:dyDescent="0.2">
      <c r="A21" s="16" t="s">
        <v>478</v>
      </c>
      <c r="B21" s="16" t="s">
        <v>506</v>
      </c>
      <c r="C21" s="63" t="s">
        <v>475</v>
      </c>
      <c r="D21" s="37" t="s">
        <v>59</v>
      </c>
      <c r="E21" s="37" t="s">
        <v>60</v>
      </c>
      <c r="F21" s="37" t="s">
        <v>59</v>
      </c>
      <c r="G21" s="37" t="s">
        <v>108</v>
      </c>
      <c r="H21" s="31" t="s">
        <v>508</v>
      </c>
      <c r="I21" s="31" t="s">
        <v>510</v>
      </c>
      <c r="J21" s="37"/>
      <c r="K21" s="85" t="s">
        <v>434</v>
      </c>
      <c r="L21" s="64" t="s">
        <v>183</v>
      </c>
      <c r="M21" s="63" t="s">
        <v>182</v>
      </c>
      <c r="N21" s="63" t="s">
        <v>181</v>
      </c>
      <c r="O21" s="37" t="s">
        <v>381</v>
      </c>
      <c r="P21" s="37" t="s">
        <v>282</v>
      </c>
      <c r="Q21" s="39">
        <v>16801</v>
      </c>
      <c r="R21" s="37" t="s">
        <v>62</v>
      </c>
      <c r="S21" s="37">
        <v>473</v>
      </c>
      <c r="T21" s="37">
        <v>2317</v>
      </c>
      <c r="U21" s="67">
        <f ca="1">RANDBETWEEN(7800000000,7899999999)</f>
        <v>7849579619</v>
      </c>
      <c r="V21" s="39"/>
      <c r="W21" s="39"/>
      <c r="X21" s="63"/>
      <c r="Y21" s="63"/>
      <c r="Z21" s="37">
        <v>54473954786</v>
      </c>
      <c r="AA21" s="37" t="s">
        <v>160</v>
      </c>
      <c r="AB21" s="37" t="s">
        <v>165</v>
      </c>
    </row>
    <row r="22" spans="1:28" ht="9.6" customHeight="1" x14ac:dyDescent="0.2">
      <c r="A22" s="16" t="s">
        <v>478</v>
      </c>
      <c r="B22" s="16" t="s">
        <v>506</v>
      </c>
      <c r="C22" s="63" t="s">
        <v>476</v>
      </c>
      <c r="D22" s="37" t="s">
        <v>61</v>
      </c>
      <c r="E22" s="37" t="s">
        <v>60</v>
      </c>
      <c r="F22" s="37" t="s">
        <v>89</v>
      </c>
      <c r="G22" s="37" t="s">
        <v>108</v>
      </c>
      <c r="H22" s="31" t="s">
        <v>508</v>
      </c>
      <c r="I22" s="31" t="s">
        <v>510</v>
      </c>
      <c r="J22" s="37"/>
      <c r="K22" s="85" t="s">
        <v>434</v>
      </c>
      <c r="L22" s="64" t="s">
        <v>183</v>
      </c>
      <c r="M22" s="63" t="s">
        <v>182</v>
      </c>
      <c r="N22" s="63" t="s">
        <v>181</v>
      </c>
      <c r="O22" s="37" t="s">
        <v>380</v>
      </c>
      <c r="P22" s="37" t="s">
        <v>284</v>
      </c>
      <c r="Q22" s="39">
        <v>15717</v>
      </c>
      <c r="R22" s="37" t="s">
        <v>62</v>
      </c>
      <c r="S22" s="37">
        <v>882</v>
      </c>
      <c r="T22" s="37">
        <v>3184</v>
      </c>
      <c r="U22" s="64" t="str">
        <f ca="1">CONCATENATE("08",RANDBETWEEN(111111111111110000,999999999999990000),"")</f>
        <v>08198891553403475000</v>
      </c>
      <c r="V22" s="39"/>
      <c r="W22" s="39"/>
      <c r="X22" s="63"/>
      <c r="Y22" s="63"/>
      <c r="Z22" s="37">
        <v>54529627965</v>
      </c>
      <c r="AA22" s="37" t="s">
        <v>161</v>
      </c>
      <c r="AB22" s="37" t="s">
        <v>165</v>
      </c>
    </row>
    <row r="23" spans="1:28" ht="10.199999999999999" x14ac:dyDescent="0.2">
      <c r="B23" s="16"/>
      <c r="C23" s="63"/>
      <c r="H23" s="31"/>
      <c r="I23" s="31"/>
    </row>
    <row r="24" spans="1:28" ht="10.199999999999999" x14ac:dyDescent="0.2">
      <c r="B24" s="16"/>
      <c r="C24" s="63"/>
      <c r="H24" s="31"/>
      <c r="I24" s="31"/>
    </row>
    <row r="25" spans="1:28" ht="10.199999999999999" x14ac:dyDescent="0.2">
      <c r="B25" s="16"/>
      <c r="C25" s="16"/>
      <c r="H25" s="81"/>
      <c r="I25" s="81"/>
    </row>
    <row r="26" spans="1:28" x14ac:dyDescent="0.3">
      <c r="B26" s="16"/>
      <c r="C26" s="16"/>
    </row>
    <row r="27" spans="1:28" x14ac:dyDescent="0.3">
      <c r="B27" s="16"/>
      <c r="C27" s="16"/>
    </row>
    <row r="28" spans="1:28" x14ac:dyDescent="0.3">
      <c r="B28" s="16"/>
      <c r="C28" s="16"/>
    </row>
    <row r="29" spans="1:28" x14ac:dyDescent="0.3">
      <c r="B29" s="16"/>
      <c r="C29" s="16"/>
    </row>
    <row r="30" spans="1:28" x14ac:dyDescent="0.3">
      <c r="B30" s="16"/>
      <c r="C30" s="16"/>
    </row>
    <row r="92" spans="2:9" ht="10.199999999999999" x14ac:dyDescent="0.2">
      <c r="B92" s="16"/>
      <c r="C92" s="16"/>
      <c r="H92" s="64"/>
      <c r="I92" s="64"/>
    </row>
  </sheetData>
  <autoFilter ref="A1:X1" xr:uid="{4B0895D9-44A6-428A-BA68-92B2AF68496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4"/>
  <sheetViews>
    <sheetView workbookViewId="0">
      <selection activeCell="F5" sqref="F5"/>
    </sheetView>
  </sheetViews>
  <sheetFormatPr defaultColWidth="8.77734375" defaultRowHeight="14.4" x14ac:dyDescent="0.3"/>
  <cols>
    <col min="1" max="1" width="8.33203125" bestFit="1" customWidth="1"/>
    <col min="2" max="2" width="22.77734375" bestFit="1" customWidth="1"/>
    <col min="3" max="3" width="11.33203125" bestFit="1" customWidth="1"/>
    <col min="4" max="4" width="10.6640625" bestFit="1" customWidth="1"/>
    <col min="5" max="5" width="22.77734375" bestFit="1" customWidth="1"/>
    <col min="6" max="6" width="20.109375" bestFit="1" customWidth="1"/>
    <col min="7" max="7" width="11.6640625" bestFit="1" customWidth="1"/>
    <col min="8" max="8" width="14.77734375" bestFit="1" customWidth="1"/>
    <col min="9" max="9" width="16.109375" bestFit="1" customWidth="1"/>
    <col min="10" max="10" width="9.44140625" bestFit="1" customWidth="1"/>
    <col min="11" max="11" width="5.33203125" bestFit="1" customWidth="1"/>
    <col min="12" max="12" width="8.109375" bestFit="1" customWidth="1"/>
    <col min="13" max="13" width="9.109375" customWidth="1"/>
    <col min="14" max="14" width="4.44140625" bestFit="1" customWidth="1"/>
    <col min="15" max="15" width="18.33203125" bestFit="1" customWidth="1"/>
    <col min="16" max="16" width="12.44140625" bestFit="1" customWidth="1"/>
    <col min="17" max="17" width="9.77734375" bestFit="1" customWidth="1"/>
    <col min="21" max="21" width="8.77734375" customWidth="1"/>
  </cols>
  <sheetData>
    <row r="1" spans="1:27" s="64" customFormat="1" ht="10.199999999999999" x14ac:dyDescent="0.2">
      <c r="A1" s="64" t="s">
        <v>455</v>
      </c>
      <c r="B1" s="64" t="s">
        <v>0</v>
      </c>
      <c r="C1" s="64" t="s">
        <v>1</v>
      </c>
      <c r="D1" s="64" t="s">
        <v>9</v>
      </c>
      <c r="E1" s="64" t="s">
        <v>22</v>
      </c>
      <c r="F1" s="64" t="s">
        <v>450</v>
      </c>
      <c r="G1" s="64" t="s">
        <v>451</v>
      </c>
      <c r="H1" s="64" t="s">
        <v>501</v>
      </c>
      <c r="I1" s="64" t="s">
        <v>10</v>
      </c>
      <c r="J1" s="63" t="s">
        <v>11</v>
      </c>
      <c r="K1" s="63" t="s">
        <v>12</v>
      </c>
      <c r="L1" s="64" t="s">
        <v>435</v>
      </c>
      <c r="M1" s="64" t="s">
        <v>4</v>
      </c>
      <c r="N1" s="63" t="s">
        <v>5</v>
      </c>
      <c r="O1" s="64" t="s">
        <v>6</v>
      </c>
      <c r="P1" s="64" t="s">
        <v>18</v>
      </c>
      <c r="Q1" s="64" t="s">
        <v>19</v>
      </c>
      <c r="R1" s="64" t="s">
        <v>452</v>
      </c>
      <c r="S1" s="64" t="s">
        <v>453</v>
      </c>
      <c r="T1" s="64" t="s">
        <v>454</v>
      </c>
      <c r="U1" s="64" t="s">
        <v>488</v>
      </c>
      <c r="V1" s="64" t="s">
        <v>489</v>
      </c>
      <c r="W1" s="64" t="s">
        <v>486</v>
      </c>
      <c r="X1" s="64" t="s">
        <v>487</v>
      </c>
      <c r="Y1" s="64" t="s">
        <v>2</v>
      </c>
      <c r="Z1" s="64" t="s">
        <v>431</v>
      </c>
      <c r="AA1" s="64" t="s">
        <v>432</v>
      </c>
    </row>
    <row r="2" spans="1:27" s="37" customFormat="1" ht="10.199999999999999" x14ac:dyDescent="0.2">
      <c r="A2" s="77" t="s">
        <v>477</v>
      </c>
      <c r="B2" s="78" t="s">
        <v>456</v>
      </c>
      <c r="C2" s="79" t="s">
        <v>50</v>
      </c>
      <c r="D2" s="80" t="s">
        <v>53</v>
      </c>
      <c r="E2" s="79" t="s">
        <v>23</v>
      </c>
      <c r="F2" s="79" t="s">
        <v>50</v>
      </c>
      <c r="G2" s="81"/>
      <c r="H2" s="81"/>
      <c r="I2" s="68" t="s">
        <v>192</v>
      </c>
      <c r="J2" s="78" t="s">
        <v>182</v>
      </c>
      <c r="K2" s="78" t="s">
        <v>502</v>
      </c>
      <c r="L2" s="82" t="s">
        <v>396</v>
      </c>
      <c r="M2" s="82" t="s">
        <v>304</v>
      </c>
      <c r="N2" s="82">
        <v>20657</v>
      </c>
      <c r="O2" s="78" t="s">
        <v>54</v>
      </c>
      <c r="P2" s="83">
        <v>648</v>
      </c>
      <c r="Q2" s="83">
        <v>2499</v>
      </c>
      <c r="R2" s="84">
        <v>2533960109</v>
      </c>
      <c r="S2" s="81"/>
      <c r="T2" s="81"/>
      <c r="U2" s="78" t="s">
        <v>182</v>
      </c>
      <c r="V2" s="78" t="s">
        <v>195</v>
      </c>
      <c r="W2" s="78"/>
      <c r="X2" s="78"/>
      <c r="Y2" s="81"/>
      <c r="Z2" s="81"/>
      <c r="AA2" s="81"/>
    </row>
    <row r="3" spans="1:27" s="37" customFormat="1" ht="10.199999999999999" x14ac:dyDescent="0.2">
      <c r="A3" s="16" t="s">
        <v>477</v>
      </c>
      <c r="B3" s="63" t="s">
        <v>457</v>
      </c>
      <c r="C3" s="64" t="s">
        <v>201</v>
      </c>
      <c r="D3" s="69" t="s">
        <v>53</v>
      </c>
      <c r="E3" s="64" t="s">
        <v>23</v>
      </c>
      <c r="F3" s="64" t="s">
        <v>202</v>
      </c>
      <c r="I3" s="68" t="s">
        <v>192</v>
      </c>
      <c r="J3" s="63"/>
      <c r="K3" s="63"/>
      <c r="L3" s="63" t="s">
        <v>397</v>
      </c>
      <c r="M3" s="66" t="s">
        <v>398</v>
      </c>
      <c r="N3" s="63" t="s">
        <v>399</v>
      </c>
      <c r="O3" s="63" t="s">
        <v>54</v>
      </c>
      <c r="P3" s="67">
        <v>657</v>
      </c>
      <c r="Q3" s="67">
        <v>2518</v>
      </c>
      <c r="R3" s="66">
        <v>2356363201</v>
      </c>
      <c r="U3" s="65" t="s">
        <v>182</v>
      </c>
      <c r="V3" s="65" t="s">
        <v>195</v>
      </c>
      <c r="W3" s="65"/>
      <c r="X3" s="65"/>
    </row>
    <row r="4" spans="1:27" s="37" customFormat="1" ht="10.199999999999999" x14ac:dyDescent="0.2">
      <c r="A4" s="16" t="s">
        <v>477</v>
      </c>
      <c r="B4" s="63" t="s">
        <v>458</v>
      </c>
      <c r="C4" s="64" t="s">
        <v>24</v>
      </c>
      <c r="D4" s="64" t="s">
        <v>8</v>
      </c>
      <c r="E4" s="64" t="s">
        <v>23</v>
      </c>
      <c r="F4" s="64" t="s">
        <v>24</v>
      </c>
      <c r="I4" s="68" t="s">
        <v>193</v>
      </c>
      <c r="J4" s="63"/>
      <c r="K4" s="63"/>
      <c r="L4" s="62" t="s">
        <v>393</v>
      </c>
      <c r="M4" s="62" t="s">
        <v>394</v>
      </c>
      <c r="N4" s="70" t="s">
        <v>395</v>
      </c>
      <c r="O4" s="63" t="s">
        <v>21</v>
      </c>
      <c r="P4" s="67">
        <v>259</v>
      </c>
      <c r="Q4" s="67">
        <v>6199</v>
      </c>
      <c r="R4" s="67">
        <v>314670223765</v>
      </c>
      <c r="S4" s="64"/>
      <c r="T4" s="64"/>
      <c r="U4" s="65" t="s">
        <v>182</v>
      </c>
      <c r="V4" s="65" t="s">
        <v>195</v>
      </c>
      <c r="W4" s="65"/>
      <c r="X4" s="65"/>
      <c r="Y4" s="64"/>
      <c r="Z4" s="64"/>
      <c r="AA4" s="64"/>
    </row>
    <row r="5" spans="1:27" s="37" customFormat="1" ht="10.199999999999999" x14ac:dyDescent="0.2">
      <c r="A5" s="16" t="s">
        <v>477</v>
      </c>
      <c r="B5" s="63" t="s">
        <v>459</v>
      </c>
      <c r="C5" s="64" t="s">
        <v>14</v>
      </c>
      <c r="D5" s="64" t="s">
        <v>8</v>
      </c>
      <c r="E5" s="64" t="s">
        <v>23</v>
      </c>
      <c r="F5" s="64" t="s">
        <v>14</v>
      </c>
      <c r="I5" s="68" t="s">
        <v>193</v>
      </c>
      <c r="J5" s="63"/>
      <c r="K5" s="63"/>
      <c r="L5" s="62" t="s">
        <v>421</v>
      </c>
      <c r="M5" s="62" t="s">
        <v>325</v>
      </c>
      <c r="N5" s="70" t="s">
        <v>326</v>
      </c>
      <c r="O5" s="63" t="s">
        <v>21</v>
      </c>
      <c r="P5" s="67">
        <v>611</v>
      </c>
      <c r="Q5" s="67">
        <v>1719</v>
      </c>
      <c r="R5" s="64" t="s">
        <v>503</v>
      </c>
      <c r="S5" s="64"/>
      <c r="T5" s="64"/>
      <c r="U5" s="65" t="s">
        <v>182</v>
      </c>
      <c r="V5" s="65" t="s">
        <v>195</v>
      </c>
      <c r="W5" s="65"/>
      <c r="X5" s="65"/>
      <c r="Y5" s="64"/>
      <c r="Z5" s="64"/>
      <c r="AA5" s="64"/>
    </row>
    <row r="6" spans="1:27" s="37" customFormat="1" ht="10.199999999999999" x14ac:dyDescent="0.2">
      <c r="A6" s="21"/>
      <c r="B6" s="2"/>
      <c r="D6" s="38"/>
      <c r="F6" s="34"/>
      <c r="G6" s="27"/>
      <c r="H6" s="27"/>
      <c r="I6" s="13"/>
      <c r="J6" s="34"/>
      <c r="K6" s="13"/>
      <c r="L6" s="13"/>
      <c r="M6" s="10"/>
      <c r="N6" s="10"/>
      <c r="O6" s="10"/>
      <c r="P6" s="36"/>
    </row>
    <row r="7" spans="1:27" s="38" customFormat="1" ht="10.199999999999999" x14ac:dyDescent="0.2">
      <c r="A7" s="21"/>
      <c r="F7" s="34"/>
      <c r="G7" s="27"/>
      <c r="H7" s="27"/>
      <c r="K7" s="13"/>
      <c r="L7" s="13"/>
      <c r="M7" s="10"/>
      <c r="N7" s="10"/>
      <c r="O7" s="10"/>
      <c r="P7" s="10"/>
    </row>
    <row r="8" spans="1:27" s="38" customFormat="1" ht="10.199999999999999" x14ac:dyDescent="0.2">
      <c r="A8" s="21"/>
      <c r="F8" s="34"/>
      <c r="G8" s="27"/>
      <c r="H8" s="27"/>
      <c r="K8" s="13"/>
      <c r="L8" s="13"/>
      <c r="M8" s="10"/>
      <c r="N8" s="10"/>
      <c r="O8" s="10"/>
      <c r="P8" s="10"/>
    </row>
    <row r="9" spans="1:27" s="38" customFormat="1" ht="10.199999999999999" x14ac:dyDescent="0.2">
      <c r="A9" s="21"/>
      <c r="F9" s="34"/>
      <c r="G9" s="27"/>
      <c r="H9" s="27"/>
      <c r="K9" s="13"/>
      <c r="L9" s="13"/>
      <c r="M9" s="10"/>
      <c r="N9" s="10"/>
      <c r="O9" s="10"/>
      <c r="P9" s="10"/>
    </row>
    <row r="10" spans="1:27" s="38" customFormat="1" ht="10.199999999999999" x14ac:dyDescent="0.2">
      <c r="A10" s="21"/>
      <c r="C10" s="17"/>
      <c r="F10" s="34"/>
      <c r="G10" s="27"/>
      <c r="H10" s="27"/>
      <c r="I10" s="9"/>
      <c r="J10" s="9"/>
      <c r="K10" s="13"/>
      <c r="L10" s="13"/>
      <c r="M10" s="10"/>
      <c r="N10" s="10"/>
      <c r="O10" s="9"/>
      <c r="Q10" s="9"/>
    </row>
    <row r="11" spans="1:27" s="38" customFormat="1" ht="10.199999999999999" x14ac:dyDescent="0.2">
      <c r="A11" s="21"/>
      <c r="C11" s="17"/>
      <c r="F11" s="34"/>
      <c r="G11" s="27"/>
      <c r="H11" s="27"/>
      <c r="I11" s="9"/>
      <c r="J11" s="9"/>
      <c r="K11" s="13"/>
      <c r="L11" s="13"/>
      <c r="M11" s="10"/>
      <c r="N11" s="10"/>
      <c r="O11" s="9"/>
      <c r="Q11" s="9"/>
    </row>
    <row r="12" spans="1:27" s="31" customFormat="1" ht="10.199999999999999" x14ac:dyDescent="0.2">
      <c r="A12" s="13"/>
      <c r="B12" s="38"/>
      <c r="C12" s="17"/>
      <c r="D12" s="38"/>
      <c r="E12" s="38"/>
      <c r="F12" s="34"/>
      <c r="G12" s="27"/>
      <c r="H12" s="27"/>
      <c r="I12" s="13"/>
      <c r="J12" s="17"/>
      <c r="K12" s="13"/>
      <c r="L12" s="13"/>
      <c r="M12" s="10"/>
      <c r="N12" s="10"/>
      <c r="O12" s="9"/>
      <c r="Q12" s="17"/>
    </row>
    <row r="13" spans="1:27" s="31" customFormat="1" ht="10.199999999999999" x14ac:dyDescent="0.2">
      <c r="A13" s="13"/>
      <c r="B13" s="38"/>
      <c r="C13" s="17"/>
      <c r="D13" s="38"/>
      <c r="E13" s="38"/>
      <c r="F13" s="34"/>
      <c r="G13" s="27"/>
      <c r="H13" s="27"/>
      <c r="I13" s="13"/>
      <c r="J13" s="17"/>
      <c r="K13" s="13"/>
      <c r="L13" s="13"/>
      <c r="M13" s="10"/>
      <c r="N13" s="10"/>
      <c r="O13" s="9"/>
      <c r="Q13" s="17"/>
    </row>
    <row r="14" spans="1:27" s="31" customFormat="1" ht="10.199999999999999" x14ac:dyDescent="0.2">
      <c r="A14" s="13"/>
      <c r="B14" s="38"/>
      <c r="C14" s="17"/>
      <c r="D14" s="38"/>
      <c r="E14" s="38"/>
      <c r="F14" s="34"/>
      <c r="G14" s="27"/>
      <c r="H14" s="27"/>
      <c r="I14" s="13"/>
      <c r="J14" s="17"/>
      <c r="K14" s="13"/>
      <c r="L14" s="13"/>
      <c r="M14" s="10"/>
      <c r="N14" s="10"/>
      <c r="O14" s="9"/>
      <c r="Q14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A2"/>
  <sheetViews>
    <sheetView zoomScaleNormal="100" workbookViewId="0">
      <selection activeCell="A26" sqref="A2:XFD26"/>
    </sheetView>
  </sheetViews>
  <sheetFormatPr defaultColWidth="9.109375" defaultRowHeight="10.199999999999999" x14ac:dyDescent="0.2"/>
  <cols>
    <col min="1" max="1" width="8.33203125" style="37" bestFit="1" customWidth="1"/>
    <col min="2" max="2" width="14.44140625" style="37" bestFit="1" customWidth="1"/>
    <col min="3" max="3" width="8.44140625" style="37" bestFit="1" customWidth="1"/>
    <col min="4" max="4" width="13.33203125" style="37" customWidth="1"/>
    <col min="5" max="5" width="19.44140625" style="38" bestFit="1" customWidth="1"/>
    <col min="6" max="6" width="11.6640625" style="13" bestFit="1" customWidth="1"/>
    <col min="7" max="7" width="14.77734375" style="13" bestFit="1" customWidth="1"/>
    <col min="8" max="8" width="10.44140625" style="37" bestFit="1" customWidth="1"/>
    <col min="9" max="9" width="7.109375" style="37" bestFit="1" customWidth="1"/>
    <col min="10" max="10" width="5.33203125" style="37" customWidth="1"/>
    <col min="11" max="11" width="8.109375" style="37" bestFit="1" customWidth="1"/>
    <col min="12" max="12" width="4.77734375" style="37" bestFit="1" customWidth="1"/>
    <col min="13" max="13" width="4.44140625" style="37" bestFit="1" customWidth="1"/>
    <col min="14" max="14" width="20.109375" style="37" bestFit="1" customWidth="1"/>
    <col min="15" max="15" width="18.44140625" style="37" bestFit="1" customWidth="1"/>
    <col min="16" max="16" width="18.44140625" style="37" customWidth="1"/>
    <col min="17" max="17" width="17" style="37" customWidth="1"/>
    <col min="18" max="18" width="16.77734375" style="37" customWidth="1"/>
    <col min="19" max="19" width="4.33203125" style="37" bestFit="1" customWidth="1"/>
    <col min="20" max="20" width="5.44140625" style="37" bestFit="1" customWidth="1"/>
    <col min="21" max="16384" width="9.109375" style="37"/>
  </cols>
  <sheetData>
    <row r="1" spans="1:27" s="64" customFormat="1" x14ac:dyDescent="0.2">
      <c r="A1" s="64" t="s">
        <v>455</v>
      </c>
      <c r="B1" s="64" t="s">
        <v>0</v>
      </c>
      <c r="C1" s="64" t="s">
        <v>1</v>
      </c>
      <c r="D1" s="64" t="s">
        <v>9</v>
      </c>
      <c r="E1" s="64" t="s">
        <v>22</v>
      </c>
      <c r="F1" s="64" t="s">
        <v>450</v>
      </c>
      <c r="G1" s="64" t="s">
        <v>451</v>
      </c>
      <c r="H1" s="64" t="s">
        <v>10</v>
      </c>
      <c r="I1" s="63" t="s">
        <v>11</v>
      </c>
      <c r="J1" s="63" t="s">
        <v>12</v>
      </c>
      <c r="K1" s="64" t="s">
        <v>435</v>
      </c>
      <c r="L1" s="64" t="s">
        <v>4</v>
      </c>
      <c r="M1" s="63" t="s">
        <v>5</v>
      </c>
      <c r="N1" s="64" t="s">
        <v>6</v>
      </c>
      <c r="O1" s="64" t="s">
        <v>18</v>
      </c>
      <c r="P1" s="64" t="s">
        <v>19</v>
      </c>
      <c r="Q1" s="64" t="s">
        <v>452</v>
      </c>
      <c r="R1" s="64" t="s">
        <v>453</v>
      </c>
      <c r="S1" s="64" t="s">
        <v>454</v>
      </c>
      <c r="T1" s="64" t="s">
        <v>488</v>
      </c>
      <c r="U1" s="64" t="s">
        <v>489</v>
      </c>
      <c r="V1" s="64" t="s">
        <v>486</v>
      </c>
      <c r="W1" s="64" t="s">
        <v>487</v>
      </c>
      <c r="X1" s="64" t="s">
        <v>2</v>
      </c>
      <c r="Y1" s="64" t="s">
        <v>431</v>
      </c>
      <c r="Z1" s="64" t="s">
        <v>432</v>
      </c>
      <c r="AA1" s="64" t="s">
        <v>433</v>
      </c>
    </row>
    <row r="2" spans="1:27" x14ac:dyDescent="0.2">
      <c r="A2" s="37" t="s">
        <v>479</v>
      </c>
      <c r="B2" s="63" t="s">
        <v>456</v>
      </c>
      <c r="C2" s="64" t="s">
        <v>220</v>
      </c>
      <c r="D2" s="64" t="s">
        <v>8</v>
      </c>
      <c r="E2" s="37"/>
      <c r="F2" s="64" t="s">
        <v>14</v>
      </c>
      <c r="G2" s="68" t="s">
        <v>422</v>
      </c>
      <c r="H2" s="65" t="s">
        <v>193</v>
      </c>
      <c r="I2" s="63"/>
      <c r="J2" s="63"/>
      <c r="K2" s="64" t="s">
        <v>400</v>
      </c>
      <c r="L2" s="63" t="s">
        <v>401</v>
      </c>
      <c r="M2" s="63" t="s">
        <v>402</v>
      </c>
      <c r="N2" s="67">
        <v>609</v>
      </c>
      <c r="O2" s="67">
        <v>201</v>
      </c>
      <c r="P2" s="64">
        <v>1524</v>
      </c>
      <c r="Q2" s="64" t="str">
        <f ca="1">CONCATENATE("PG",RANDBETWEEN(111111111111110000,999999999999990000),"")</f>
        <v>PG308759292887813000</v>
      </c>
      <c r="S2" s="64" t="s">
        <v>426</v>
      </c>
      <c r="T2" s="64" t="s">
        <v>423</v>
      </c>
      <c r="U2" s="64" t="s">
        <v>424</v>
      </c>
      <c r="V2" s="65" t="s">
        <v>182</v>
      </c>
      <c r="W2" s="64" t="s">
        <v>425</v>
      </c>
      <c r="X2" s="64"/>
      <c r="Y2" s="64"/>
      <c r="Z2" s="6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"/>
  <sheetViews>
    <sheetView workbookViewId="0">
      <selection activeCell="E2" sqref="E2"/>
    </sheetView>
  </sheetViews>
  <sheetFormatPr defaultColWidth="8.77734375" defaultRowHeight="14.4" x14ac:dyDescent="0.3"/>
  <cols>
    <col min="1" max="1" width="8.33203125" bestFit="1" customWidth="1"/>
    <col min="2" max="2" width="8.109375" bestFit="1" customWidth="1"/>
    <col min="3" max="3" width="10" bestFit="1" customWidth="1"/>
    <col min="4" max="4" width="5" bestFit="1" customWidth="1"/>
    <col min="5" max="5" width="19.44140625" bestFit="1" customWidth="1"/>
    <col min="6" max="6" width="11.6640625" bestFit="1" customWidth="1"/>
    <col min="7" max="7" width="14.77734375" bestFit="1" customWidth="1"/>
    <col min="8" max="8" width="12.77734375" bestFit="1" customWidth="1"/>
    <col min="9" max="9" width="9.44140625" bestFit="1" customWidth="1"/>
    <col min="10" max="10" width="5.33203125" bestFit="1" customWidth="1"/>
    <col min="11" max="11" width="8.109375" bestFit="1" customWidth="1"/>
    <col min="12" max="12" width="4.77734375" bestFit="1" customWidth="1"/>
    <col min="13" max="13" width="4.44140625" bestFit="1" customWidth="1"/>
    <col min="14" max="14" width="12.44140625" bestFit="1" customWidth="1"/>
    <col min="15" max="15" width="9.44140625" bestFit="1" customWidth="1"/>
    <col min="16" max="16" width="7.44140625" bestFit="1" customWidth="1"/>
    <col min="17" max="18" width="12.44140625" bestFit="1" customWidth="1"/>
    <col min="19" max="19" width="7.33203125" bestFit="1" customWidth="1"/>
  </cols>
  <sheetData>
    <row r="1" spans="1:27" s="64" customFormat="1" ht="10.199999999999999" x14ac:dyDescent="0.2">
      <c r="A1" s="64" t="s">
        <v>455</v>
      </c>
      <c r="B1" s="64" t="s">
        <v>0</v>
      </c>
      <c r="C1" s="64" t="s">
        <v>1</v>
      </c>
      <c r="D1" s="64" t="s">
        <v>9</v>
      </c>
      <c r="E1" s="64" t="s">
        <v>22</v>
      </c>
      <c r="F1" s="64" t="s">
        <v>450</v>
      </c>
      <c r="G1" s="64" t="s">
        <v>451</v>
      </c>
      <c r="H1" s="64" t="s">
        <v>10</v>
      </c>
      <c r="I1" s="63" t="s">
        <v>11</v>
      </c>
      <c r="J1" s="63" t="s">
        <v>12</v>
      </c>
      <c r="K1" s="64" t="s">
        <v>435</v>
      </c>
      <c r="L1" s="64" t="s">
        <v>4</v>
      </c>
      <c r="M1" s="63" t="s">
        <v>5</v>
      </c>
      <c r="N1" s="64" t="s">
        <v>6</v>
      </c>
      <c r="O1" s="64" t="s">
        <v>18</v>
      </c>
      <c r="P1" s="64" t="s">
        <v>19</v>
      </c>
      <c r="Q1" s="64" t="s">
        <v>452</v>
      </c>
      <c r="R1" s="64" t="s">
        <v>453</v>
      </c>
      <c r="S1" s="64" t="s">
        <v>454</v>
      </c>
      <c r="T1" s="64" t="s">
        <v>488</v>
      </c>
      <c r="U1" s="64" t="s">
        <v>489</v>
      </c>
      <c r="V1" s="64" t="s">
        <v>486</v>
      </c>
      <c r="W1" s="64" t="s">
        <v>487</v>
      </c>
      <c r="X1" s="64" t="s">
        <v>2</v>
      </c>
      <c r="Y1" s="64" t="s">
        <v>431</v>
      </c>
      <c r="Z1" s="64" t="s">
        <v>432</v>
      </c>
      <c r="AA1" s="64" t="s">
        <v>433</v>
      </c>
    </row>
    <row r="2" spans="1:27" s="37" customFormat="1" ht="10.199999999999999" x14ac:dyDescent="0.2">
      <c r="A2" s="37" t="s">
        <v>480</v>
      </c>
      <c r="B2" s="63" t="s">
        <v>456</v>
      </c>
      <c r="C2" s="41" t="s">
        <v>221</v>
      </c>
      <c r="D2" s="41" t="s">
        <v>60</v>
      </c>
      <c r="E2" s="29" t="s">
        <v>57</v>
      </c>
      <c r="H2" s="41" t="s">
        <v>183</v>
      </c>
      <c r="I2" s="63"/>
      <c r="J2" s="63"/>
      <c r="K2" s="25" t="s">
        <v>162</v>
      </c>
      <c r="L2" s="68" t="s">
        <v>165</v>
      </c>
      <c r="M2" s="63" t="s">
        <v>156</v>
      </c>
      <c r="N2" s="25" t="s">
        <v>62</v>
      </c>
      <c r="O2" s="26">
        <v>852</v>
      </c>
      <c r="P2" s="26">
        <v>6913</v>
      </c>
      <c r="Q2" s="26">
        <v>6024695653</v>
      </c>
      <c r="R2" s="26">
        <v>6554059277</v>
      </c>
      <c r="V2" s="25" t="s">
        <v>182</v>
      </c>
      <c r="W2" s="25" t="s">
        <v>181</v>
      </c>
    </row>
    <row r="3" spans="1:27" ht="21.75" customHeight="1" x14ac:dyDescent="0.3">
      <c r="A3" s="41"/>
      <c r="B3" s="41"/>
      <c r="C3" s="41"/>
      <c r="D3" s="29"/>
      <c r="E3" s="41"/>
      <c r="F3" s="25"/>
      <c r="G3" s="25"/>
      <c r="H3" s="25"/>
      <c r="I3" s="68"/>
      <c r="J3" s="63"/>
      <c r="K3" s="25"/>
      <c r="L3" s="26"/>
      <c r="M3" s="26"/>
      <c r="N3" s="26"/>
      <c r="O3" s="26"/>
      <c r="P3" s="68"/>
      <c r="Q3" s="28"/>
      <c r="R3" s="28"/>
      <c r="S3" s="28"/>
      <c r="T3" s="41"/>
      <c r="U3" s="41"/>
    </row>
    <row r="4" spans="1:27" ht="21.75" customHeight="1" x14ac:dyDescent="0.3">
      <c r="A4" s="41"/>
      <c r="B4" s="41"/>
      <c r="C4" s="41"/>
      <c r="D4" s="29"/>
      <c r="E4" s="41"/>
      <c r="F4" s="25"/>
      <c r="G4" s="25"/>
      <c r="H4" s="25"/>
      <c r="I4" s="68"/>
      <c r="J4" s="63"/>
      <c r="K4" s="25"/>
      <c r="L4" s="26"/>
      <c r="M4" s="26"/>
      <c r="N4" s="26"/>
      <c r="O4" s="26"/>
      <c r="P4" s="68"/>
      <c r="Q4" s="28"/>
      <c r="R4" s="28"/>
      <c r="S4" s="28"/>
      <c r="T4" s="41"/>
      <c r="U4" s="4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5"/>
  <sheetViews>
    <sheetView zoomScaleNormal="100" workbookViewId="0">
      <pane ySplit="1" topLeftCell="A2" activePane="bottomLeft" state="frozen"/>
      <selection pane="bottomLeft" activeCell="F34" sqref="F34"/>
    </sheetView>
  </sheetViews>
  <sheetFormatPr defaultColWidth="9.109375" defaultRowHeight="10.199999999999999" x14ac:dyDescent="0.2"/>
  <cols>
    <col min="1" max="1" width="11.44140625" style="22" bestFit="1" customWidth="1"/>
    <col min="2" max="2" width="14.88671875" style="22" customWidth="1"/>
    <col min="3" max="3" width="11.33203125" style="23" bestFit="1" customWidth="1"/>
    <col min="4" max="4" width="14.21875" style="23" customWidth="1"/>
    <col min="5" max="5" width="8.5546875" style="23" customWidth="1"/>
    <col min="6" max="6" width="23.6640625" style="23" bestFit="1" customWidth="1"/>
    <col min="7" max="7" width="12.33203125" style="23" bestFit="1" customWidth="1"/>
    <col min="8" max="8" width="5.33203125" style="22" bestFit="1" customWidth="1"/>
    <col min="9" max="9" width="8.109375" style="22" bestFit="1" customWidth="1"/>
    <col min="10" max="10" width="4.77734375" style="23" bestFit="1" customWidth="1"/>
    <col min="11" max="11" width="25.44140625" style="23" customWidth="1"/>
    <col min="12" max="12" width="20.109375" style="18" bestFit="1" customWidth="1"/>
    <col min="13" max="13" width="10.44140625" style="23" bestFit="1" customWidth="1"/>
    <col min="14" max="14" width="9.109375" style="23" bestFit="1" customWidth="1"/>
    <col min="15" max="16" width="9.109375" style="23"/>
    <col min="17" max="17" width="21.6640625" style="23" customWidth="1"/>
    <col min="18" max="16384" width="9.109375" style="23"/>
  </cols>
  <sheetData>
    <row r="1" spans="1:27" s="64" customFormat="1" x14ac:dyDescent="0.2">
      <c r="A1" s="64" t="s">
        <v>455</v>
      </c>
      <c r="B1" s="64" t="s">
        <v>0</v>
      </c>
      <c r="C1" s="64" t="s">
        <v>1</v>
      </c>
      <c r="D1" s="64" t="s">
        <v>9</v>
      </c>
      <c r="E1" s="64" t="s">
        <v>22</v>
      </c>
      <c r="F1" s="64" t="s">
        <v>450</v>
      </c>
      <c r="G1" s="64" t="s">
        <v>451</v>
      </c>
      <c r="H1" s="64" t="s">
        <v>10</v>
      </c>
      <c r="I1" s="63" t="s">
        <v>11</v>
      </c>
      <c r="J1" s="63" t="s">
        <v>12</v>
      </c>
      <c r="K1" s="64" t="s">
        <v>435</v>
      </c>
      <c r="L1" s="64" t="s">
        <v>4</v>
      </c>
      <c r="M1" s="63" t="s">
        <v>5</v>
      </c>
      <c r="N1" s="64" t="s">
        <v>6</v>
      </c>
      <c r="O1" s="64" t="s">
        <v>18</v>
      </c>
      <c r="P1" s="64" t="s">
        <v>19</v>
      </c>
      <c r="Q1" s="64" t="s">
        <v>452</v>
      </c>
      <c r="R1" s="64" t="s">
        <v>453</v>
      </c>
      <c r="S1" s="64" t="s">
        <v>454</v>
      </c>
      <c r="T1" s="64" t="s">
        <v>488</v>
      </c>
      <c r="U1" s="64" t="s">
        <v>489</v>
      </c>
      <c r="V1" s="64" t="s">
        <v>486</v>
      </c>
      <c r="W1" s="64" t="s">
        <v>487</v>
      </c>
      <c r="X1" s="64" t="s">
        <v>2</v>
      </c>
      <c r="Y1" s="64" t="s">
        <v>431</v>
      </c>
      <c r="Z1" s="64" t="s">
        <v>432</v>
      </c>
      <c r="AA1" s="64" t="s">
        <v>433</v>
      </c>
    </row>
    <row r="2" spans="1:27" s="37" customFormat="1" x14ac:dyDescent="0.2">
      <c r="A2" s="37" t="s">
        <v>481</v>
      </c>
      <c r="B2" s="63" t="s">
        <v>456</v>
      </c>
      <c r="C2" s="37" t="s">
        <v>50</v>
      </c>
      <c r="D2" s="37" t="s">
        <v>53</v>
      </c>
      <c r="F2" s="37" t="s">
        <v>50</v>
      </c>
      <c r="H2" s="64"/>
      <c r="I2" s="63"/>
      <c r="J2" s="63"/>
      <c r="K2" s="5" t="s">
        <v>331</v>
      </c>
      <c r="L2" s="5" t="s">
        <v>110</v>
      </c>
      <c r="M2" s="5">
        <v>20603</v>
      </c>
      <c r="N2" s="39" t="s">
        <v>54</v>
      </c>
      <c r="O2" s="36">
        <v>320</v>
      </c>
      <c r="P2" s="36">
        <v>6146</v>
      </c>
      <c r="Q2" s="20">
        <v>6172842099</v>
      </c>
      <c r="AA2" s="37" t="s">
        <v>427</v>
      </c>
    </row>
    <row r="3" spans="1:27" s="37" customFormat="1" x14ac:dyDescent="0.2">
      <c r="A3" s="37" t="s">
        <v>481</v>
      </c>
      <c r="B3" s="63" t="s">
        <v>457</v>
      </c>
      <c r="C3" s="39" t="s">
        <v>96</v>
      </c>
      <c r="D3" s="37" t="s">
        <v>53</v>
      </c>
      <c r="F3" s="64" t="s">
        <v>51</v>
      </c>
      <c r="H3" s="64"/>
      <c r="I3" s="63"/>
      <c r="J3" s="63"/>
      <c r="K3" s="62" t="s">
        <v>332</v>
      </c>
      <c r="L3" s="62" t="s">
        <v>246</v>
      </c>
      <c r="M3" s="62">
        <v>20850</v>
      </c>
      <c r="N3" s="39" t="s">
        <v>54</v>
      </c>
      <c r="O3" s="36">
        <v>780</v>
      </c>
      <c r="P3" s="36">
        <v>2613</v>
      </c>
      <c r="Q3" s="37" t="s">
        <v>490</v>
      </c>
      <c r="AA3" s="37" t="s">
        <v>427</v>
      </c>
    </row>
    <row r="4" spans="1:27" s="37" customFormat="1" x14ac:dyDescent="0.2">
      <c r="A4" s="37" t="s">
        <v>481</v>
      </c>
      <c r="B4" s="63" t="s">
        <v>458</v>
      </c>
      <c r="C4" s="39" t="s">
        <v>52</v>
      </c>
      <c r="D4" s="37" t="s">
        <v>53</v>
      </c>
      <c r="F4" s="64" t="s">
        <v>52</v>
      </c>
      <c r="H4" s="64"/>
      <c r="I4" s="63"/>
      <c r="J4" s="63"/>
      <c r="K4" s="62" t="s">
        <v>333</v>
      </c>
      <c r="L4" s="62" t="s">
        <v>249</v>
      </c>
      <c r="M4" s="62">
        <v>20722</v>
      </c>
      <c r="N4" s="39" t="s">
        <v>54</v>
      </c>
      <c r="O4" s="36">
        <v>972</v>
      </c>
      <c r="P4" s="36">
        <v>6274</v>
      </c>
      <c r="Q4" s="37" t="s">
        <v>491</v>
      </c>
      <c r="AA4" s="37" t="s">
        <v>427</v>
      </c>
    </row>
    <row r="5" spans="1:27" s="37" customFormat="1" x14ac:dyDescent="0.2">
      <c r="A5" s="37" t="s">
        <v>481</v>
      </c>
      <c r="B5" s="63" t="s">
        <v>459</v>
      </c>
      <c r="C5" s="37" t="s">
        <v>93</v>
      </c>
      <c r="D5" s="69" t="s">
        <v>42</v>
      </c>
      <c r="F5" s="37" t="s">
        <v>41</v>
      </c>
      <c r="H5" s="64"/>
      <c r="I5" s="63"/>
      <c r="J5" s="63"/>
      <c r="K5" s="62" t="s">
        <v>338</v>
      </c>
      <c r="L5" s="62" t="s">
        <v>117</v>
      </c>
      <c r="M5" s="70" t="s">
        <v>118</v>
      </c>
      <c r="N5" s="39" t="s">
        <v>54</v>
      </c>
      <c r="O5" s="36">
        <v>961</v>
      </c>
      <c r="P5" s="36">
        <v>6056</v>
      </c>
      <c r="Q5" s="36">
        <v>5977553961</v>
      </c>
      <c r="AA5" s="37" t="s">
        <v>427</v>
      </c>
    </row>
    <row r="6" spans="1:27" s="37" customFormat="1" x14ac:dyDescent="0.2">
      <c r="A6" s="37" t="s">
        <v>481</v>
      </c>
      <c r="B6" s="63" t="s">
        <v>456</v>
      </c>
      <c r="C6" s="37" t="s">
        <v>336</v>
      </c>
      <c r="D6" s="69" t="s">
        <v>42</v>
      </c>
      <c r="F6" s="37" t="s">
        <v>41</v>
      </c>
      <c r="H6" s="64"/>
      <c r="I6" s="63"/>
      <c r="J6" s="63"/>
      <c r="K6" s="62" t="s">
        <v>337</v>
      </c>
      <c r="L6" s="62" t="s">
        <v>265</v>
      </c>
      <c r="M6" s="70" t="s">
        <v>118</v>
      </c>
      <c r="N6" s="39" t="s">
        <v>54</v>
      </c>
      <c r="O6" s="36">
        <v>718</v>
      </c>
      <c r="P6" s="36">
        <v>1348</v>
      </c>
      <c r="Q6" s="36">
        <v>8865068826</v>
      </c>
      <c r="AA6" s="37" t="s">
        <v>427</v>
      </c>
    </row>
    <row r="7" spans="1:27" s="37" customFormat="1" x14ac:dyDescent="0.2">
      <c r="A7" s="37" t="s">
        <v>481</v>
      </c>
      <c r="B7" s="63" t="s">
        <v>457</v>
      </c>
      <c r="C7" s="37" t="s">
        <v>166</v>
      </c>
      <c r="D7" s="69" t="s">
        <v>42</v>
      </c>
      <c r="F7" s="37" t="s">
        <v>90</v>
      </c>
      <c r="H7" s="64"/>
      <c r="I7" s="63"/>
      <c r="J7" s="63"/>
      <c r="K7" s="62" t="s">
        <v>341</v>
      </c>
      <c r="L7" s="62" t="s">
        <v>114</v>
      </c>
      <c r="M7" s="70" t="s">
        <v>115</v>
      </c>
      <c r="N7" s="39" t="s">
        <v>54</v>
      </c>
      <c r="O7" s="36">
        <v>708</v>
      </c>
      <c r="P7" s="36">
        <v>1444</v>
      </c>
      <c r="Q7" s="36">
        <v>92852166052</v>
      </c>
      <c r="AA7" s="37" t="s">
        <v>427</v>
      </c>
    </row>
    <row r="8" spans="1:27" s="37" customFormat="1" x14ac:dyDescent="0.2">
      <c r="A8" s="37" t="s">
        <v>481</v>
      </c>
      <c r="B8" s="63" t="s">
        <v>458</v>
      </c>
      <c r="C8" s="37" t="s">
        <v>339</v>
      </c>
      <c r="D8" s="69" t="s">
        <v>42</v>
      </c>
      <c r="F8" s="37" t="s">
        <v>90</v>
      </c>
      <c r="H8" s="64"/>
      <c r="I8" s="63"/>
      <c r="J8" s="63"/>
      <c r="K8" s="62" t="s">
        <v>342</v>
      </c>
      <c r="L8" s="62" t="s">
        <v>256</v>
      </c>
      <c r="M8" s="70" t="s">
        <v>257</v>
      </c>
      <c r="N8" s="39" t="s">
        <v>54</v>
      </c>
      <c r="O8" s="36">
        <v>499</v>
      </c>
      <c r="P8" s="36">
        <v>3522</v>
      </c>
      <c r="Q8" s="36">
        <v>53691805129</v>
      </c>
      <c r="AA8" s="37" t="s">
        <v>427</v>
      </c>
    </row>
    <row r="9" spans="1:27" s="37" customFormat="1" x14ac:dyDescent="0.2">
      <c r="A9" s="37" t="s">
        <v>481</v>
      </c>
      <c r="B9" s="63" t="s">
        <v>459</v>
      </c>
      <c r="C9" s="37" t="s">
        <v>340</v>
      </c>
      <c r="D9" s="69" t="s">
        <v>42</v>
      </c>
      <c r="F9" s="37" t="s">
        <v>90</v>
      </c>
      <c r="H9" s="64"/>
      <c r="I9" s="63"/>
      <c r="J9" s="63"/>
      <c r="K9" s="62" t="s">
        <v>343</v>
      </c>
      <c r="L9" s="62" t="s">
        <v>259</v>
      </c>
      <c r="M9" s="70" t="s">
        <v>260</v>
      </c>
      <c r="N9" s="39" t="s">
        <v>54</v>
      </c>
      <c r="O9" s="36">
        <v>685</v>
      </c>
      <c r="P9" s="36">
        <v>8692</v>
      </c>
      <c r="Q9" s="36">
        <v>39437857556</v>
      </c>
      <c r="AA9" s="37" t="s">
        <v>427</v>
      </c>
    </row>
    <row r="10" spans="1:27" s="37" customFormat="1" x14ac:dyDescent="0.2">
      <c r="A10" s="37" t="s">
        <v>481</v>
      </c>
      <c r="B10" s="63" t="s">
        <v>460</v>
      </c>
      <c r="C10" s="39" t="s">
        <v>95</v>
      </c>
      <c r="D10" s="69" t="s">
        <v>42</v>
      </c>
      <c r="F10" s="64" t="s">
        <v>91</v>
      </c>
      <c r="H10" s="64"/>
      <c r="I10" s="63"/>
      <c r="J10" s="63"/>
      <c r="K10" s="62" t="s">
        <v>335</v>
      </c>
      <c r="L10" s="62" t="s">
        <v>116</v>
      </c>
      <c r="M10" s="70" t="s">
        <v>44</v>
      </c>
      <c r="N10" s="39" t="s">
        <v>45</v>
      </c>
      <c r="O10" s="36">
        <v>998</v>
      </c>
      <c r="P10" s="36">
        <v>5255</v>
      </c>
      <c r="Q10" s="18">
        <v>271450501</v>
      </c>
      <c r="X10" s="37">
        <v>54560075774</v>
      </c>
      <c r="AA10" s="37" t="s">
        <v>427</v>
      </c>
    </row>
    <row r="11" spans="1:27" s="37" customFormat="1" x14ac:dyDescent="0.2">
      <c r="A11" s="37" t="s">
        <v>481</v>
      </c>
      <c r="B11" s="63" t="s">
        <v>461</v>
      </c>
      <c r="C11" s="4" t="s">
        <v>55</v>
      </c>
      <c r="D11" s="5" t="s">
        <v>60</v>
      </c>
      <c r="F11" s="4" t="s">
        <v>55</v>
      </c>
      <c r="H11" s="64"/>
      <c r="I11" s="63"/>
      <c r="J11" s="63"/>
      <c r="K11" s="62" t="s">
        <v>348</v>
      </c>
      <c r="L11" s="62" t="s">
        <v>155</v>
      </c>
      <c r="M11" s="62">
        <v>15001</v>
      </c>
      <c r="N11" s="39" t="s">
        <v>62</v>
      </c>
      <c r="O11" s="36">
        <v>785</v>
      </c>
      <c r="P11" s="36">
        <v>3022</v>
      </c>
      <c r="Q11" s="19">
        <v>3395186594653</v>
      </c>
      <c r="AA11" s="37" t="s">
        <v>427</v>
      </c>
    </row>
    <row r="12" spans="1:27" s="37" customFormat="1" x14ac:dyDescent="0.2">
      <c r="A12" s="37" t="s">
        <v>481</v>
      </c>
      <c r="B12" s="63" t="s">
        <v>462</v>
      </c>
      <c r="C12" s="16" t="s">
        <v>56</v>
      </c>
      <c r="D12" s="41" t="s">
        <v>60</v>
      </c>
      <c r="F12" s="16" t="s">
        <v>56</v>
      </c>
      <c r="H12" s="64"/>
      <c r="I12" s="63"/>
      <c r="J12" s="63"/>
      <c r="K12" s="62" t="s">
        <v>349</v>
      </c>
      <c r="L12" s="62" t="s">
        <v>157</v>
      </c>
      <c r="M12" s="62">
        <v>15090</v>
      </c>
      <c r="N12" s="39" t="s">
        <v>62</v>
      </c>
      <c r="O12" s="36">
        <v>738</v>
      </c>
      <c r="P12" s="36">
        <v>4108</v>
      </c>
      <c r="Q12" s="37" t="s">
        <v>492</v>
      </c>
      <c r="R12" s="67"/>
      <c r="AA12" s="37" t="s">
        <v>427</v>
      </c>
    </row>
    <row r="13" spans="1:27" s="37" customFormat="1" x14ac:dyDescent="0.2">
      <c r="A13" s="37" t="s">
        <v>481</v>
      </c>
      <c r="B13" s="63" t="s">
        <v>463</v>
      </c>
      <c r="C13" s="4" t="s">
        <v>57</v>
      </c>
      <c r="D13" s="5" t="s">
        <v>60</v>
      </c>
      <c r="F13" s="4" t="s">
        <v>57</v>
      </c>
      <c r="H13" s="64"/>
      <c r="I13" s="63"/>
      <c r="J13" s="63"/>
      <c r="K13" s="62" t="s">
        <v>350</v>
      </c>
      <c r="L13" s="62" t="s">
        <v>278</v>
      </c>
      <c r="M13" s="62">
        <v>19031</v>
      </c>
      <c r="N13" s="39" t="s">
        <v>62</v>
      </c>
      <c r="O13" s="36">
        <v>851</v>
      </c>
      <c r="P13" s="36">
        <v>6981</v>
      </c>
      <c r="Q13" s="19">
        <v>7388602943</v>
      </c>
      <c r="R13" s="64"/>
      <c r="AA13" s="37" t="s">
        <v>427</v>
      </c>
    </row>
    <row r="14" spans="1:27" s="37" customFormat="1" x14ac:dyDescent="0.2">
      <c r="A14" s="37" t="s">
        <v>481</v>
      </c>
      <c r="B14" s="63" t="s">
        <v>464</v>
      </c>
      <c r="C14" s="4" t="s">
        <v>58</v>
      </c>
      <c r="D14" s="5" t="s">
        <v>60</v>
      </c>
      <c r="F14" s="4" t="s">
        <v>58</v>
      </c>
      <c r="H14" s="64"/>
      <c r="I14" s="63"/>
      <c r="J14" s="63"/>
      <c r="K14" s="62" t="s">
        <v>351</v>
      </c>
      <c r="L14" s="62" t="s">
        <v>280</v>
      </c>
      <c r="M14" s="62">
        <v>15906</v>
      </c>
      <c r="N14" s="39" t="s">
        <v>62</v>
      </c>
      <c r="O14" s="36">
        <v>968</v>
      </c>
      <c r="P14" s="36">
        <v>6208</v>
      </c>
      <c r="Q14" s="37" t="s">
        <v>493</v>
      </c>
      <c r="R14" s="67"/>
      <c r="AA14" s="37" t="s">
        <v>427</v>
      </c>
    </row>
    <row r="15" spans="1:27" s="37" customFormat="1" x14ac:dyDescent="0.2">
      <c r="A15" s="37" t="s">
        <v>481</v>
      </c>
      <c r="B15" s="63" t="s">
        <v>465</v>
      </c>
      <c r="C15" s="16" t="s">
        <v>59</v>
      </c>
      <c r="D15" s="41" t="s">
        <v>60</v>
      </c>
      <c r="F15" s="16" t="s">
        <v>59</v>
      </c>
      <c r="H15" s="64"/>
      <c r="I15" s="63"/>
      <c r="J15" s="63"/>
      <c r="K15" s="62" t="s">
        <v>353</v>
      </c>
      <c r="L15" s="62" t="s">
        <v>282</v>
      </c>
      <c r="M15" s="62">
        <v>16801</v>
      </c>
      <c r="N15" s="39" t="s">
        <v>62</v>
      </c>
      <c r="O15" s="36">
        <v>527</v>
      </c>
      <c r="P15" s="36">
        <v>8788</v>
      </c>
      <c r="Q15" s="36">
        <v>7852316261</v>
      </c>
      <c r="R15" s="67"/>
      <c r="AA15" s="37" t="s">
        <v>427</v>
      </c>
    </row>
    <row r="16" spans="1:27" s="37" customFormat="1" x14ac:dyDescent="0.2">
      <c r="A16" s="37" t="s">
        <v>481</v>
      </c>
      <c r="B16" s="63" t="s">
        <v>466</v>
      </c>
      <c r="C16" s="16" t="s">
        <v>89</v>
      </c>
      <c r="D16" s="41" t="s">
        <v>60</v>
      </c>
      <c r="F16" s="16" t="s">
        <v>89</v>
      </c>
      <c r="H16" s="64"/>
      <c r="I16" s="63"/>
      <c r="J16" s="63"/>
      <c r="K16" s="62" t="s">
        <v>354</v>
      </c>
      <c r="L16" s="62" t="s">
        <v>284</v>
      </c>
      <c r="M16" s="62">
        <v>15717</v>
      </c>
      <c r="N16" s="39" t="s">
        <v>62</v>
      </c>
      <c r="O16" s="36">
        <v>791</v>
      </c>
      <c r="P16" s="36">
        <v>1959</v>
      </c>
      <c r="Q16" s="37" t="s">
        <v>494</v>
      </c>
      <c r="R16" s="67"/>
      <c r="AA16" s="37" t="s">
        <v>427</v>
      </c>
    </row>
    <row r="17" spans="1:27" s="37" customFormat="1" x14ac:dyDescent="0.2">
      <c r="A17" s="37" t="s">
        <v>481</v>
      </c>
      <c r="B17" s="63" t="s">
        <v>467</v>
      </c>
      <c r="C17" s="16" t="s">
        <v>285</v>
      </c>
      <c r="D17" s="41" t="s">
        <v>60</v>
      </c>
      <c r="F17" s="16" t="s">
        <v>285</v>
      </c>
      <c r="H17" s="64"/>
      <c r="I17" s="63"/>
      <c r="J17" s="63"/>
      <c r="K17" s="62" t="s">
        <v>352</v>
      </c>
      <c r="L17" s="62" t="s">
        <v>287</v>
      </c>
      <c r="M17" s="62">
        <v>16001</v>
      </c>
      <c r="N17" s="39" t="s">
        <v>62</v>
      </c>
      <c r="O17" s="36">
        <v>900</v>
      </c>
      <c r="P17" s="36">
        <v>3001</v>
      </c>
      <c r="Q17" s="37" t="s">
        <v>495</v>
      </c>
      <c r="R17" s="67"/>
      <c r="AA17" s="37" t="s">
        <v>427</v>
      </c>
    </row>
    <row r="18" spans="1:27" s="37" customFormat="1" x14ac:dyDescent="0.2">
      <c r="A18" s="37" t="s">
        <v>481</v>
      </c>
      <c r="B18" s="63" t="s">
        <v>468</v>
      </c>
      <c r="C18" s="68" t="s">
        <v>25</v>
      </c>
      <c r="D18" s="37" t="s">
        <v>33</v>
      </c>
      <c r="F18" s="68" t="s">
        <v>25</v>
      </c>
      <c r="H18" s="64"/>
      <c r="I18" s="63"/>
      <c r="J18" s="63"/>
      <c r="K18" s="62" t="s">
        <v>288</v>
      </c>
      <c r="L18" s="62" t="s">
        <v>289</v>
      </c>
      <c r="M18" s="62">
        <v>10916</v>
      </c>
      <c r="N18" s="39" t="s">
        <v>34</v>
      </c>
      <c r="O18" s="36">
        <v>793</v>
      </c>
      <c r="P18" s="36">
        <v>5788</v>
      </c>
      <c r="Q18" s="35">
        <v>10740526209</v>
      </c>
      <c r="AA18" s="37" t="s">
        <v>428</v>
      </c>
    </row>
    <row r="19" spans="1:27" s="37" customFormat="1" x14ac:dyDescent="0.2">
      <c r="A19" s="37" t="s">
        <v>481</v>
      </c>
      <c r="B19" s="63" t="s">
        <v>469</v>
      </c>
      <c r="C19" s="68" t="s">
        <v>26</v>
      </c>
      <c r="D19" s="37" t="s">
        <v>33</v>
      </c>
      <c r="F19" s="68" t="s">
        <v>26</v>
      </c>
      <c r="H19" s="64"/>
      <c r="I19" s="63"/>
      <c r="J19" s="63"/>
      <c r="K19" s="62" t="s">
        <v>290</v>
      </c>
      <c r="L19" s="62" t="s">
        <v>291</v>
      </c>
      <c r="M19" s="62">
        <v>10580</v>
      </c>
      <c r="N19" s="39" t="s">
        <v>34</v>
      </c>
      <c r="O19" s="36">
        <v>329</v>
      </c>
      <c r="P19" s="36">
        <v>5565</v>
      </c>
      <c r="Q19" s="66">
        <v>187733508579737</v>
      </c>
      <c r="AA19" s="37" t="s">
        <v>428</v>
      </c>
    </row>
    <row r="20" spans="1:27" s="37" customFormat="1" ht="20.399999999999999" x14ac:dyDescent="0.2">
      <c r="A20" s="37" t="s">
        <v>481</v>
      </c>
      <c r="B20" s="63" t="s">
        <v>470</v>
      </c>
      <c r="C20" s="30" t="s">
        <v>27</v>
      </c>
      <c r="D20" s="37" t="s">
        <v>33</v>
      </c>
      <c r="F20" s="30" t="s">
        <v>27</v>
      </c>
      <c r="H20" s="64"/>
      <c r="I20" s="63"/>
      <c r="J20" s="63"/>
      <c r="K20" s="62" t="s">
        <v>292</v>
      </c>
      <c r="L20" s="62" t="s">
        <v>249</v>
      </c>
      <c r="M20" s="62">
        <v>11717</v>
      </c>
      <c r="N20" s="39" t="s">
        <v>34</v>
      </c>
      <c r="O20" s="36">
        <v>516</v>
      </c>
      <c r="P20" s="36">
        <v>2753</v>
      </c>
      <c r="Q20" s="67">
        <v>7803809293</v>
      </c>
      <c r="AA20" s="37" t="s">
        <v>428</v>
      </c>
    </row>
    <row r="21" spans="1:27" s="37" customFormat="1" x14ac:dyDescent="0.2">
      <c r="A21" s="37" t="s">
        <v>481</v>
      </c>
      <c r="B21" s="63" t="s">
        <v>471</v>
      </c>
      <c r="C21" s="68" t="s">
        <v>28</v>
      </c>
      <c r="D21" s="37" t="s">
        <v>33</v>
      </c>
      <c r="F21" s="68" t="s">
        <v>28</v>
      </c>
      <c r="H21" s="64"/>
      <c r="I21" s="63"/>
      <c r="J21" s="63"/>
      <c r="K21" s="62" t="s">
        <v>293</v>
      </c>
      <c r="L21" s="62" t="s">
        <v>294</v>
      </c>
      <c r="M21" s="62">
        <v>13731</v>
      </c>
      <c r="N21" s="39" t="s">
        <v>34</v>
      </c>
      <c r="O21" s="36">
        <v>830</v>
      </c>
      <c r="P21" s="36">
        <v>7640</v>
      </c>
      <c r="Q21" s="37" t="s">
        <v>496</v>
      </c>
      <c r="AA21" s="37" t="s">
        <v>428</v>
      </c>
    </row>
    <row r="22" spans="1:27" s="37" customFormat="1" x14ac:dyDescent="0.2">
      <c r="A22" s="37" t="s">
        <v>481</v>
      </c>
      <c r="B22" s="63" t="s">
        <v>472</v>
      </c>
      <c r="C22" s="68" t="s">
        <v>29</v>
      </c>
      <c r="D22" s="37" t="s">
        <v>33</v>
      </c>
      <c r="F22" s="68" t="s">
        <v>29</v>
      </c>
      <c r="H22" s="64"/>
      <c r="I22" s="63"/>
      <c r="J22" s="63"/>
      <c r="K22" s="62" t="s">
        <v>355</v>
      </c>
      <c r="L22" s="62" t="s">
        <v>296</v>
      </c>
      <c r="M22" s="62">
        <v>10920</v>
      </c>
      <c r="N22" s="39" t="s">
        <v>34</v>
      </c>
      <c r="O22" s="36">
        <v>442</v>
      </c>
      <c r="P22" s="36">
        <v>2095</v>
      </c>
      <c r="Q22" s="36">
        <v>7843501113</v>
      </c>
      <c r="R22" s="41"/>
      <c r="AA22" s="37" t="s">
        <v>428</v>
      </c>
    </row>
    <row r="23" spans="1:27" s="37" customFormat="1" x14ac:dyDescent="0.2">
      <c r="A23" s="37" t="s">
        <v>481</v>
      </c>
      <c r="B23" s="63" t="s">
        <v>473</v>
      </c>
      <c r="C23" s="68" t="s">
        <v>30</v>
      </c>
      <c r="D23" s="37" t="s">
        <v>33</v>
      </c>
      <c r="F23" s="68" t="s">
        <v>30</v>
      </c>
      <c r="H23" s="64"/>
      <c r="I23" s="63"/>
      <c r="J23" s="63"/>
      <c r="K23" s="62" t="s">
        <v>297</v>
      </c>
      <c r="L23" s="62" t="s">
        <v>138</v>
      </c>
      <c r="M23" s="62">
        <v>13033</v>
      </c>
      <c r="N23" s="39" t="s">
        <v>34</v>
      </c>
      <c r="O23" s="36">
        <v>363</v>
      </c>
      <c r="P23" s="36">
        <v>6260</v>
      </c>
      <c r="Q23" s="37" t="s">
        <v>497</v>
      </c>
      <c r="R23" s="41"/>
      <c r="AA23" s="37" t="s">
        <v>428</v>
      </c>
    </row>
    <row r="24" spans="1:27" s="37" customFormat="1" x14ac:dyDescent="0.2">
      <c r="A24" s="37" t="s">
        <v>481</v>
      </c>
      <c r="B24" s="63" t="s">
        <v>474</v>
      </c>
      <c r="C24" s="37" t="s">
        <v>167</v>
      </c>
      <c r="D24" s="37" t="s">
        <v>8</v>
      </c>
      <c r="F24" s="37" t="s">
        <v>13</v>
      </c>
      <c r="H24" s="64"/>
      <c r="I24" s="63"/>
      <c r="J24" s="63"/>
      <c r="K24" s="62" t="s">
        <v>345</v>
      </c>
      <c r="L24" s="62" t="s">
        <v>120</v>
      </c>
      <c r="M24" s="70" t="s">
        <v>121</v>
      </c>
      <c r="N24" s="39" t="s">
        <v>21</v>
      </c>
      <c r="O24" s="36">
        <v>849</v>
      </c>
      <c r="P24" s="36">
        <v>4698</v>
      </c>
      <c r="Q24" s="37" t="s">
        <v>498</v>
      </c>
      <c r="AA24" s="37" t="s">
        <v>427</v>
      </c>
    </row>
    <row r="25" spans="1:27" s="37" customFormat="1" x14ac:dyDescent="0.2">
      <c r="A25" s="37" t="s">
        <v>481</v>
      </c>
      <c r="B25" s="63" t="s">
        <v>475</v>
      </c>
      <c r="C25" s="37" t="s">
        <v>14</v>
      </c>
      <c r="D25" s="37" t="s">
        <v>8</v>
      </c>
      <c r="F25" s="64" t="s">
        <v>14</v>
      </c>
      <c r="H25" s="64"/>
      <c r="I25" s="63"/>
      <c r="J25" s="63"/>
      <c r="K25" s="62" t="s">
        <v>346</v>
      </c>
      <c r="L25" s="62" t="s">
        <v>272</v>
      </c>
      <c r="M25" s="70" t="s">
        <v>273</v>
      </c>
      <c r="N25" s="39" t="s">
        <v>21</v>
      </c>
      <c r="O25" s="36">
        <v>849</v>
      </c>
      <c r="P25" s="36">
        <v>4698</v>
      </c>
      <c r="Q25" s="37" t="s">
        <v>499</v>
      </c>
      <c r="AA25" s="37" t="s">
        <v>427</v>
      </c>
    </row>
    <row r="26" spans="1:27" s="37" customFormat="1" x14ac:dyDescent="0.2">
      <c r="A26" s="37" t="s">
        <v>481</v>
      </c>
      <c r="B26" s="63" t="s">
        <v>476</v>
      </c>
      <c r="C26" s="37" t="s">
        <v>94</v>
      </c>
      <c r="D26" s="37" t="s">
        <v>8</v>
      </c>
      <c r="F26" s="64" t="s">
        <v>15</v>
      </c>
      <c r="H26" s="64"/>
      <c r="I26" s="63"/>
      <c r="J26" s="63"/>
      <c r="K26" s="62" t="s">
        <v>347</v>
      </c>
      <c r="L26" s="62" t="s">
        <v>123</v>
      </c>
      <c r="M26" s="70" t="s">
        <v>124</v>
      </c>
      <c r="N26" s="39" t="s">
        <v>21</v>
      </c>
      <c r="O26" s="36">
        <v>849</v>
      </c>
      <c r="P26" s="36">
        <v>4698</v>
      </c>
      <c r="Q26" s="19">
        <v>2664470997</v>
      </c>
      <c r="AA26" s="37" t="s">
        <v>427</v>
      </c>
    </row>
    <row r="27" spans="1:27" s="37" customFormat="1" x14ac:dyDescent="0.2">
      <c r="A27" s="37" t="s">
        <v>481</v>
      </c>
      <c r="B27" s="63" t="s">
        <v>456</v>
      </c>
      <c r="C27" s="37" t="s">
        <v>7</v>
      </c>
      <c r="D27" s="37" t="s">
        <v>8</v>
      </c>
      <c r="F27" s="37" t="s">
        <v>7</v>
      </c>
      <c r="H27" s="64"/>
      <c r="I27" s="63"/>
      <c r="J27" s="63"/>
      <c r="K27" s="62" t="s">
        <v>344</v>
      </c>
      <c r="L27" s="62" t="s">
        <v>119</v>
      </c>
      <c r="M27" s="70" t="s">
        <v>97</v>
      </c>
      <c r="N27" s="39" t="s">
        <v>21</v>
      </c>
      <c r="O27" s="36">
        <v>612</v>
      </c>
      <c r="P27" s="36">
        <v>3777</v>
      </c>
      <c r="Q27" s="24" t="s">
        <v>500</v>
      </c>
      <c r="R27" s="36"/>
      <c r="AA27" s="37" t="s">
        <v>427</v>
      </c>
    </row>
    <row r="28" spans="1:27" s="37" customFormat="1" x14ac:dyDescent="0.2">
      <c r="A28" s="37" t="s">
        <v>481</v>
      </c>
      <c r="B28" s="63" t="s">
        <v>457</v>
      </c>
      <c r="C28" s="62" t="s">
        <v>46</v>
      </c>
      <c r="D28" s="62" t="s">
        <v>47</v>
      </c>
      <c r="F28" s="62" t="s">
        <v>46</v>
      </c>
      <c r="H28" s="64"/>
      <c r="I28" s="63"/>
      <c r="J28" s="63"/>
      <c r="K28" s="5" t="s">
        <v>334</v>
      </c>
      <c r="L28" s="5" t="s">
        <v>217</v>
      </c>
      <c r="M28" s="5">
        <v>60002</v>
      </c>
      <c r="N28" s="39" t="s">
        <v>49</v>
      </c>
      <c r="O28" s="36">
        <v>455</v>
      </c>
      <c r="P28" s="36">
        <v>2775</v>
      </c>
      <c r="Q28" s="35">
        <v>7843842533</v>
      </c>
      <c r="R28" s="3"/>
      <c r="AA28" s="37" t="s">
        <v>429</v>
      </c>
    </row>
    <row r="29" spans="1:27" x14ac:dyDescent="0.2">
      <c r="A29" s="42"/>
      <c r="B29" s="42"/>
      <c r="C29" s="38"/>
      <c r="D29" s="30"/>
      <c r="E29" s="38"/>
      <c r="F29" s="42"/>
      <c r="G29" s="42"/>
      <c r="H29" s="44"/>
      <c r="I29" s="13"/>
      <c r="J29" s="10"/>
      <c r="K29" s="10"/>
      <c r="L29" s="43"/>
    </row>
    <row r="30" spans="1:27" x14ac:dyDescent="0.2">
      <c r="A30" s="42"/>
      <c r="B30" s="42"/>
      <c r="C30" s="38"/>
      <c r="D30" s="30"/>
      <c r="E30" s="38"/>
      <c r="F30" s="42"/>
      <c r="G30" s="42"/>
      <c r="H30" s="44"/>
      <c r="I30" s="13"/>
      <c r="J30" s="10"/>
      <c r="K30" s="10"/>
      <c r="L30" s="43"/>
    </row>
    <row r="31" spans="1:27" x14ac:dyDescent="0.2">
      <c r="A31" s="42"/>
      <c r="B31" s="42"/>
      <c r="C31" s="38"/>
      <c r="D31" s="30"/>
      <c r="E31" s="38"/>
      <c r="F31" s="42"/>
      <c r="G31" s="42"/>
      <c r="H31" s="44"/>
      <c r="I31" s="13"/>
      <c r="J31" s="10"/>
      <c r="K31" s="10"/>
      <c r="L31" s="43"/>
    </row>
    <row r="34" spans="1:12" s="41" customFormat="1" x14ac:dyDescent="0.2">
      <c r="A34" s="39"/>
      <c r="B34" s="34"/>
      <c r="C34" s="37"/>
      <c r="D34" s="34"/>
      <c r="E34" s="37"/>
      <c r="F34" s="37"/>
      <c r="G34" s="39"/>
      <c r="H34" s="39"/>
      <c r="I34" s="39"/>
      <c r="J34" s="36"/>
      <c r="K34" s="36"/>
      <c r="L34" s="36"/>
    </row>
    <row r="35" spans="1:12" s="41" customFormat="1" x14ac:dyDescent="0.2">
      <c r="A35" s="39"/>
      <c r="B35" s="34"/>
      <c r="C35" s="37"/>
      <c r="D35" s="34"/>
      <c r="E35" s="37"/>
      <c r="F35" s="37"/>
      <c r="G35" s="39"/>
      <c r="H35" s="39"/>
      <c r="I35" s="39"/>
      <c r="J35" s="36"/>
      <c r="K35" s="36"/>
      <c r="L35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MatrixCoverage</vt:lpstr>
      <vt:lpstr>MatrixCoverage (3)</vt:lpstr>
      <vt:lpstr>MatrixCoverage (2)</vt:lpstr>
      <vt:lpstr>Data</vt:lpstr>
      <vt:lpstr>EP Electric</vt:lpstr>
      <vt:lpstr>EP GAS</vt:lpstr>
      <vt:lpstr>EP Electric GAS</vt:lpstr>
      <vt:lpstr>EP Multi Account</vt:lpstr>
      <vt:lpstr>GreenMT</vt:lpstr>
      <vt:lpstr>Green2</vt:lpstr>
      <vt:lpstr>NRG Electric</vt:lpstr>
      <vt:lpstr>NRG Gas</vt:lpstr>
      <vt:lpstr>NRG Electric Gas</vt:lpstr>
      <vt:lpstr>NRG Multi Account</vt:lpstr>
      <vt:lpstr>NRG Partner</vt:lpstr>
      <vt:lpstr>Sheet1</vt:lpstr>
      <vt:lpstr>all_tests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Malygin, Aleksandr</cp:lastModifiedBy>
  <dcterms:created xsi:type="dcterms:W3CDTF">2012-01-20T18:37:23Z</dcterms:created>
  <dcterms:modified xsi:type="dcterms:W3CDTF">2019-12-23T14:47:52Z</dcterms:modified>
</cp:coreProperties>
</file>