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fileSharing readOnlyRecommended="1"/>
  <workbookPr filterPrivacy="1" codeName="ThisWorkbook" hidePivotFieldList="1"/>
  <xr:revisionPtr revIDLastSave="0" documentId="13_ncr:1_{AA0A53BE-1AB9-4412-8218-60ADAEE5BB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SY2008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BISY2008!$C$22:$R$820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2" i="11" l="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W21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O21" i="9" l="1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T1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<sst xmlns="http://schemas.openxmlformats.org/spreadsheetml/2006/main" count="2251" uniqueCount="968">
  <si>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</si>
  <si>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</si>
  <si>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</si>
  <si>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</si>
  <si>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</si>
  <si>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</si>
  <si>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</si>
  <si>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</si>
  <si>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</si>
  <si>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</si>
  <si>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</si>
  <si>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</si>
  <si>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</si>
  <si>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</si>
  <si>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</si>
  <si>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</si>
  <si>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</si>
  <si>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</si>
  <si>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</si>
  <si>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</si>
  <si>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</si>
  <si>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</si>
  <si>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</si>
  <si>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</si>
  <si>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</si>
  <si>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</si>
  <si>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</si>
  <si>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</si>
  <si>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</si>
  <si>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</si>
  <si>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</si>
  <si>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</si>
  <si>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</si>
  <si>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</si>
  <si>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</si>
  <si>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</si>
  <si>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</si>
  <si>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</si>
  <si>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</si>
  <si>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</si>
  <si>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</si>
  <si>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</si>
  <si>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</si>
  <si>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</si>
  <si>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</si>
  <si>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</si>
  <si>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</si>
  <si>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</si>
  <si>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</si>
  <si>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</si>
  <si>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</si>
  <si>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</si>
  <si>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</si>
  <si>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</si>
  <si>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</si>
  <si>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</si>
  <si>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</si>
  <si>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</si>
  <si>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</si>
  <si>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</si>
  <si>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</si>
  <si>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</si>
  <si>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</si>
  <si>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</si>
  <si>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</si>
  <si>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</si>
  <si>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</si>
  <si>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</si>
  <si>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</si>
  <si>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</si>
  <si>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</si>
  <si>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</si>
  <si>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</si>
  <si>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</si>
  <si>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</si>
  <si>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</si>
  <si>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</si>
  <si>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</si>
  <si>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</si>
  <si>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</si>
  <si>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</si>
  <si>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</si>
  <si>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</si>
  <si>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</si>
  <si>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</si>
  <si>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</si>
  <si>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</si>
  <si>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</si>
  <si>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</si>
  <si>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</si>
  <si>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</si>
  <si>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</si>
  <si>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</si>
  <si>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</si>
  <si>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</si>
  <si>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</si>
  <si>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</si>
  <si>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</si>
  <si>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</si>
  <si>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</si>
  <si>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</si>
  <si>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</si>
  <si>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</si>
  <si>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</si>
  <si>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</si>
  <si>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</si>
  <si>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</si>
  <si>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</si>
  <si>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</si>
  <si>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</si>
  <si>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</si>
  <si>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</si>
  <si>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</si>
  <si>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</si>
  <si>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</si>
  <si>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</si>
  <si>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</si>
  <si>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</si>
  <si>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</si>
  <si>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</si>
  <si>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</si>
  <si>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</si>
  <si>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</si>
  <si>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</si>
  <si>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</si>
  <si>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</si>
  <si>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</si>
  <si>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</si>
  <si>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</si>
  <si>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</si>
  <si>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</si>
  <si>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</si>
  <si>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</si>
  <si>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</si>
  <si>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</si>
  <si>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</si>
  <si>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</si>
  <si>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</si>
  <si>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</si>
  <si>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</si>
  <si>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</si>
  <si>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</si>
  <si>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</si>
  <si>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</si>
  <si>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</si>
  <si>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</si>
  <si>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</si>
  <si>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</si>
  <si>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</si>
  <si>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</si>
  <si>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</si>
  <si>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</si>
  <si>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</si>
  <si>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</si>
  <si>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</si>
  <si>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</si>
  <si>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</si>
  <si>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</si>
  <si>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</si>
  <si>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</si>
  <si>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</si>
  <si>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</si>
  <si>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</si>
  <si>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</si>
  <si>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</si>
  <si>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</si>
  <si>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</si>
  <si>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</si>
  <si>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</si>
  <si>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</si>
  <si>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</si>
  <si>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</si>
  <si>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</si>
  <si>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</si>
  <si>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</si>
  <si>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</si>
  <si>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</si>
  <si>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</si>
  <si>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</si>
  <si>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</si>
  <si>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</si>
  <si>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</si>
  <si>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</si>
  <si>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</si>
  <si>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</si>
  <si>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</si>
  <si>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</si>
  <si>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</si>
  <si>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</si>
  <si>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</si>
  <si>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</si>
  <si>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</si>
  <si>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Enterprise Systems</t>
  </si>
  <si>
    <t>BISY2006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</si>
  <si>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</si>
  <si>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</si>
  <si>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</si>
  <si>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</si>
  <si>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</si>
  <si>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</si>
  <si>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</si>
  <si>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</si>
  <si>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</si>
  <si>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</si>
  <si>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</si>
  <si>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</si>
  <si>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</si>
  <si>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</si>
  <si>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</si>
  <si>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</si>
  <si>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</si>
  <si>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</si>
  <si>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</si>
  <si>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</si>
  <si>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</si>
  <si>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</si>
  <si>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</si>
  <si>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</si>
  <si>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</si>
  <si>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</si>
  <si>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</si>
  <si>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</si>
  <si>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</si>
  <si>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</si>
  <si>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</si>
  <si>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</si>
  <si>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</si>
  <si>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</si>
  <si>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</si>
  <si>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</si>
  <si>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</si>
  <si>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</si>
  <si>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</si>
  <si>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</si>
  <si>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</si>
  <si>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</si>
  <si>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</si>
  <si>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</si>
  <si>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</si>
  <si>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</si>
  <si>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</si>
  <si>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</si>
  <si>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</si>
  <si>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</si>
  <si>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</si>
  <si>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</si>
  <si>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</si>
  <si>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</si>
  <si>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</si>
  <si>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</si>
  <si>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</si>
  <si>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</si>
  <si>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</si>
  <si>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</si>
  <si>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</si>
  <si>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</si>
  <si>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</si>
  <si>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</si>
  <si>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</si>
  <si>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</si>
  <si>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</si>
  <si>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</si>
  <si>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</si>
  <si>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</si>
  <si>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</si>
  <si>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</si>
  <si>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</si>
  <si>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</si>
  <si>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</si>
  <si>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</si>
  <si>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</si>
  <si>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</si>
  <si>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</si>
  <si>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</si>
  <si>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</si>
  <si>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</si>
  <si>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</si>
  <si>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</si>
  <si>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</si>
  <si>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</si>
  <si>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</si>
  <si>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</si>
  <si>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</si>
  <si>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</si>
  <si>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</si>
  <si>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</si>
  <si>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</si>
  <si>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</si>
  <si>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</si>
  <si>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</si>
  <si>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</si>
  <si>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</si>
  <si>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</si>
  <si>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</si>
  <si>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</si>
  <si>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</si>
  <si>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</si>
  <si>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</si>
  <si>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</si>
  <si>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</si>
  <si>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</si>
  <si>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</si>
  <si>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</si>
  <si>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</si>
  <si>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</si>
  <si>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</si>
  <si>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</si>
  <si>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</si>
  <si>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</si>
  <si>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</si>
  <si>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</si>
  <si>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</si>
  <si>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</si>
  <si>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</si>
  <si>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</si>
  <si>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</si>
  <si>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</si>
  <si>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</si>
  <si>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</si>
  <si>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</si>
  <si>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</si>
  <si>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</si>
  <si>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</si>
  <si>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</si>
  <si>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</si>
  <si>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</si>
  <si>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</si>
  <si>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</si>
  <si>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</si>
  <si>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</si>
  <si>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</si>
  <si>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</si>
  <si>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</si>
  <si>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</si>
  <si>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</si>
  <si>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</si>
  <si>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</si>
  <si>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</si>
  <si>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</si>
  <si>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</si>
  <si>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</si>
  <si>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</si>
  <si>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</si>
  <si>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</si>
  <si>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</si>
  <si>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</si>
  <si>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</si>
  <si>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</si>
  <si>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</si>
  <si>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</si>
  <si>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</si>
  <si>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</si>
  <si>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</si>
  <si>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</si>
  <si>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</si>
  <si>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</si>
  <si>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</si>
  <si>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</si>
  <si>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</si>
  <si>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</si>
  <si>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</si>
  <si>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</si>
  <si>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</si>
  <si>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</si>
  <si>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</si>
  <si>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</si>
  <si>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</si>
  <si>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</si>
  <si>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</si>
  <si>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</si>
  <si>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</si>
  <si>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</si>
  <si>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</si>
  <si>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</si>
  <si>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</si>
  <si>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</si>
  <si>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</si>
  <si>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</si>
  <si>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</si>
  <si>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</si>
  <si>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</si>
  <si>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</si>
  <si>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</si>
  <si>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</si>
  <si>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</si>
  <si>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</si>
  <si>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</si>
  <si>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</si>
  <si>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</si>
  <si>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</si>
  <si>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</si>
  <si>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</si>
  <si>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</si>
  <si>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</si>
  <si>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</si>
  <si>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</si>
  <si>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</si>
  <si>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</si>
  <si>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</si>
  <si>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</si>
  <si>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</si>
  <si>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</si>
  <si>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</si>
  <si>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</si>
  <si>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</si>
  <si>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</si>
  <si>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</si>
  <si>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</si>
  <si>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</si>
  <si>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</si>
  <si>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</si>
  <si>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</si>
  <si>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</si>
  <si>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</si>
  <si>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</si>
  <si>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</si>
  <si>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</si>
  <si>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</si>
  <si>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</si>
  <si>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</si>
  <si>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</si>
  <si>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</si>
  <si>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</si>
  <si>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</si>
  <si>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</si>
  <si>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</si>
  <si>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</si>
  <si>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</si>
  <si>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</si>
  <si>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</si>
  <si>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</si>
  <si>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</si>
  <si>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</si>
  <si>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</si>
  <si>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</si>
  <si>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</si>
  <si>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</si>
  <si>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</si>
  <si>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</si>
  <si>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</si>
  <si>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</si>
  <si>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</si>
  <si>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</si>
  <si>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</si>
  <si>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</si>
  <si>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</si>
  <si>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</si>
  <si>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</si>
  <si>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</si>
  <si>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</si>
  <si>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</si>
  <si>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</si>
  <si>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</si>
  <si>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</si>
  <si>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</si>
  <si>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</si>
  <si>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</si>
  <si>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</si>
  <si>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</si>
  <si>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</si>
  <si>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</si>
  <si>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</si>
  <si>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</si>
  <si>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</si>
  <si>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</si>
  <si>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</si>
  <si>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</si>
  <si>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</si>
  <si>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</si>
  <si>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</si>
  <si>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</si>
  <si>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</si>
  <si>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</si>
  <si>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</si>
  <si>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</si>
  <si>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</si>
  <si>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</si>
  <si>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</si>
  <si>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</si>
  <si>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</si>
  <si>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</si>
  <si>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</si>
  <si>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</si>
  <si>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</si>
  <si>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</si>
  <si>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</si>
  <si>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</si>
  <si>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</si>
  <si>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</si>
  <si>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</si>
  <si>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</si>
  <si>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</si>
  <si>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</si>
  <si>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</si>
  <si>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</si>
  <si>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</si>
  <si>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</si>
  <si>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</si>
  <si>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</si>
  <si>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</si>
  <si>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</si>
  <si>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</si>
  <si>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</si>
  <si>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</si>
  <si>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</si>
  <si>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</si>
  <si>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</si>
  <si>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</si>
  <si>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</si>
  <si>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</si>
  <si>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</si>
  <si>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</si>
  <si>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</si>
  <si>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</si>
  <si>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</si>
  <si>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</si>
  <si>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</si>
  <si>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</si>
  <si>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</si>
  <si>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</si>
  <si>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</si>
  <si>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</si>
  <si>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</si>
  <si>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</si>
  <si>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</si>
  <si>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</si>
  <si>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</si>
  <si>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</si>
  <si>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</si>
  <si>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</si>
  <si>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</si>
  <si>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</si>
  <si>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</si>
  <si>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</si>
  <si>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</si>
  <si>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</si>
  <si>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</si>
  <si>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</si>
  <si>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</si>
  <si>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</si>
  <si>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</si>
  <si>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</si>
  <si>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</si>
  <si>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</si>
  <si>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</si>
  <si>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</si>
  <si>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</si>
  <si>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</si>
  <si>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</si>
  <si>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</si>
  <si>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</si>
  <si>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</si>
  <si>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</si>
  <si>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</si>
  <si>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</si>
  <si>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</si>
  <si>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</si>
  <si>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</si>
  <si>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</si>
  <si>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</si>
  <si>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</si>
  <si>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</si>
  <si>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</si>
  <si>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</si>
  <si>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</si>
  <si>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</si>
  <si>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</si>
  <si>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</si>
  <si>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</si>
  <si>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</si>
  <si>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</si>
  <si>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</si>
  <si>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</si>
  <si>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</si>
  <si>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</si>
  <si>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</si>
  <si>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</si>
  <si>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</si>
  <si>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</si>
  <si>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</si>
  <si>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</si>
  <si>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</si>
  <si>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</si>
  <si>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</si>
  <si>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</si>
  <si>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</si>
  <si>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</si>
  <si>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</si>
  <si>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</si>
  <si>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</si>
  <si>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</si>
  <si>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</si>
  <si>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</si>
  <si>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</si>
  <si>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</si>
  <si>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</si>
  <si>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</si>
  <si>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</si>
  <si>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</si>
  <si>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</si>
  <si>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</si>
  <si>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</si>
  <si>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</si>
  <si>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</si>
  <si>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</si>
  <si>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</si>
  <si>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</si>
  <si>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</si>
  <si>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</si>
  <si>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</si>
  <si>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</si>
  <si>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</si>
  <si>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</si>
  <si>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</si>
  <si>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</si>
  <si>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</si>
  <si>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</si>
  <si>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</si>
  <si>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</si>
  <si>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</si>
  <si>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</si>
  <si>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</si>
  <si>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</si>
  <si>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</si>
  <si>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</si>
  <si>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</si>
  <si>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</si>
  <si>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</si>
  <si>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</si>
  <si>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</si>
  <si>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</si>
  <si>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</si>
  <si>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</si>
  <si>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</si>
  <si>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</si>
  <si>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</si>
  <si>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</si>
  <si>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</si>
  <si>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</si>
  <si>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</si>
  <si>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</si>
  <si>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</si>
  <si>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</si>
  <si>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</si>
  <si>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</si>
  <si>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</si>
  <si>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</si>
  <si>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</si>
  <si>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</si>
  <si>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</si>
  <si>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</si>
  <si>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</si>
  <si>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</si>
  <si>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</si>
  <si>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</si>
  <si>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</si>
  <si>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</si>
  <si>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</si>
  <si>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</si>
  <si>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</si>
  <si>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</si>
  <si>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</si>
  <si>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</si>
  <si>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</si>
  <si>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</si>
  <si>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</si>
  <si>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</si>
  <si>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</si>
  <si>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</si>
  <si>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</si>
  <si>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</si>
  <si>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</si>
  <si>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</si>
  <si>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</si>
  <si>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A2: Quiz</t>
  </si>
  <si>
    <t>Mahmud</t>
  </si>
  <si>
    <t>MPM4006</t>
  </si>
  <si>
    <t>Organisation Change Management</t>
  </si>
  <si>
    <t>MBIS5023</t>
  </si>
  <si>
    <t>Management Information Systems and Enterprise Systems</t>
  </si>
  <si>
    <t>2025-S2</t>
  </si>
  <si>
    <t>K. Pokhrel</t>
  </si>
  <si>
    <t>C. Withana</t>
  </si>
  <si>
    <t>M. Kawsar</t>
  </si>
  <si>
    <t>M. AL-Zobbi</t>
  </si>
  <si>
    <t>A. Rahman</t>
  </si>
  <si>
    <t>FStudent1</t>
  </si>
  <si>
    <t>LStudent1</t>
  </si>
  <si>
    <t>FStudent2</t>
  </si>
  <si>
    <t>LStudent2</t>
  </si>
  <si>
    <t>FStudent3</t>
  </si>
  <si>
    <t>LStudent3</t>
  </si>
  <si>
    <t>FStudent4</t>
  </si>
  <si>
    <t>LStudent4</t>
  </si>
  <si>
    <t>FStudent5</t>
  </si>
  <si>
    <t>LStudent5</t>
  </si>
  <si>
    <t>FStudent6</t>
  </si>
  <si>
    <t>LStudent6</t>
  </si>
  <si>
    <t>FStudent7</t>
  </si>
  <si>
    <t>LStudent7</t>
  </si>
  <si>
    <t>FStudent8</t>
  </si>
  <si>
    <t>LStudent8</t>
  </si>
  <si>
    <t>FStudent9</t>
  </si>
  <si>
    <t>LStudent9</t>
  </si>
  <si>
    <t>FStudent10</t>
  </si>
  <si>
    <t>LStudent10</t>
  </si>
  <si>
    <t>FStudent11</t>
  </si>
  <si>
    <t>LStudent11</t>
  </si>
  <si>
    <t>FStudent12</t>
  </si>
  <si>
    <t>LStudent12</t>
  </si>
  <si>
    <t>FStudent13</t>
  </si>
  <si>
    <t>LStudent13</t>
  </si>
  <si>
    <t>FStudent14</t>
  </si>
  <si>
    <t>LStudent14</t>
  </si>
  <si>
    <t>FStudent15</t>
  </si>
  <si>
    <t>LStudent15</t>
  </si>
  <si>
    <t>FStudent16</t>
  </si>
  <si>
    <t>LStudent16</t>
  </si>
  <si>
    <t>FStudent17</t>
  </si>
  <si>
    <t>LStudent17</t>
  </si>
  <si>
    <t>FStudent18</t>
  </si>
  <si>
    <t>LStudent18</t>
  </si>
  <si>
    <t>FStudent19</t>
  </si>
  <si>
    <t>LStudent19</t>
  </si>
  <si>
    <t>FStudent20</t>
  </si>
  <si>
    <t>LStudent20</t>
  </si>
  <si>
    <t>FStudent21</t>
  </si>
  <si>
    <t>LStudent21</t>
  </si>
  <si>
    <t>FStudent22</t>
  </si>
  <si>
    <t>LStudent22</t>
  </si>
  <si>
    <t>FStudent23</t>
  </si>
  <si>
    <t>LStudent23</t>
  </si>
  <si>
    <t>FStudent24</t>
  </si>
  <si>
    <t>LStudent24</t>
  </si>
  <si>
    <t>FStudent25</t>
  </si>
  <si>
    <t>LStudent25</t>
  </si>
  <si>
    <t>FStudent26</t>
  </si>
  <si>
    <t>LStudent26</t>
  </si>
  <si>
    <t>FStudent27</t>
  </si>
  <si>
    <t>LStudent27</t>
  </si>
  <si>
    <t>FStudent28</t>
  </si>
  <si>
    <t>LStudent28</t>
  </si>
  <si>
    <t>FStudent29</t>
  </si>
  <si>
    <t>LStudent29</t>
  </si>
  <si>
    <t>FStudent30</t>
  </si>
  <si>
    <t>LStudent30</t>
  </si>
  <si>
    <t>FStudent31</t>
  </si>
  <si>
    <t>LStudent31</t>
  </si>
  <si>
    <t>FStudent32</t>
  </si>
  <si>
    <t>LStudent32</t>
  </si>
  <si>
    <t>FStudent33</t>
  </si>
  <si>
    <t>LStudent33</t>
  </si>
  <si>
    <t>FStudent34</t>
  </si>
  <si>
    <t>LStudent34</t>
  </si>
  <si>
    <t>FStudent35</t>
  </si>
  <si>
    <t>LStudent35</t>
  </si>
  <si>
    <t>FStudent36</t>
  </si>
  <si>
    <t>LStudent36</t>
  </si>
  <si>
    <t>FStudent37</t>
  </si>
  <si>
    <t>LStudent37</t>
  </si>
  <si>
    <t>FStudent38</t>
  </si>
  <si>
    <t>LStudent38</t>
  </si>
  <si>
    <t>FStudent39</t>
  </si>
  <si>
    <t>LStudent39</t>
  </si>
  <si>
    <t>FStudent40</t>
  </si>
  <si>
    <t>LStudent40</t>
  </si>
  <si>
    <t>FStudent41</t>
  </si>
  <si>
    <t>LStudent41</t>
  </si>
  <si>
    <t>FStudent42</t>
  </si>
  <si>
    <t>LStudent42</t>
  </si>
  <si>
    <t>FStudent43</t>
  </si>
  <si>
    <t>LStudent43</t>
  </si>
  <si>
    <t>FStudent44</t>
  </si>
  <si>
    <t>LStudent44</t>
  </si>
  <si>
    <t>FStudent45</t>
  </si>
  <si>
    <t>LStudent45</t>
  </si>
  <si>
    <t>FStudent46</t>
  </si>
  <si>
    <t>LStudent46</t>
  </si>
  <si>
    <t>FStudent47</t>
  </si>
  <si>
    <t>LStudent47</t>
  </si>
  <si>
    <t>FStudent48</t>
  </si>
  <si>
    <t>LStudent48</t>
  </si>
  <si>
    <t>FStudent49</t>
  </si>
  <si>
    <t>LStudent49</t>
  </si>
  <si>
    <t>FStudent50</t>
  </si>
  <si>
    <t>LStudent50</t>
  </si>
  <si>
    <t>FStudent51</t>
  </si>
  <si>
    <t>LStudent51</t>
  </si>
  <si>
    <t>FStudent52</t>
  </si>
  <si>
    <t>LStudent52</t>
  </si>
  <si>
    <t>FStudent53</t>
  </si>
  <si>
    <t>LStudent53</t>
  </si>
  <si>
    <t>FStudent54</t>
  </si>
  <si>
    <t>LStudent54</t>
  </si>
  <si>
    <t>FStudent55</t>
  </si>
  <si>
    <t>LStudent55</t>
  </si>
  <si>
    <t>FStudent56</t>
  </si>
  <si>
    <t>LStudent56</t>
  </si>
  <si>
    <t>FStudent57</t>
  </si>
  <si>
    <t>LStudent57</t>
  </si>
  <si>
    <t>FStudent58</t>
  </si>
  <si>
    <t>LStudent58</t>
  </si>
  <si>
    <t>FStudent59</t>
  </si>
  <si>
    <t>LStudent59</t>
  </si>
  <si>
    <t>FStudent60</t>
  </si>
  <si>
    <t>LStudent60</t>
  </si>
  <si>
    <t>FStudent61</t>
  </si>
  <si>
    <t>LStudent61</t>
  </si>
  <si>
    <t>FStudent62</t>
  </si>
  <si>
    <t>LStudent62</t>
  </si>
  <si>
    <t>FStudent63</t>
  </si>
  <si>
    <t>LStudent63</t>
  </si>
  <si>
    <t>FStudent64</t>
  </si>
  <si>
    <t>LStudent64</t>
  </si>
  <si>
    <t>FStudent65</t>
  </si>
  <si>
    <t>LStudent65</t>
  </si>
  <si>
    <t>FStudent66</t>
  </si>
  <si>
    <t>LStudent66</t>
  </si>
  <si>
    <t>FStudent67</t>
  </si>
  <si>
    <t>LStudent67</t>
  </si>
  <si>
    <t>FStudent68</t>
  </si>
  <si>
    <t>LStudent68</t>
  </si>
  <si>
    <t>FStudent69</t>
  </si>
  <si>
    <t>LStudent69</t>
  </si>
  <si>
    <t>FStudent70</t>
  </si>
  <si>
    <t>LStudent70</t>
  </si>
  <si>
    <t>FStudent71</t>
  </si>
  <si>
    <t>LStudent71</t>
  </si>
  <si>
    <t>FStudent72</t>
  </si>
  <si>
    <t>LStudent72</t>
  </si>
  <si>
    <t>FStudent73</t>
  </si>
  <si>
    <t>LStudent73</t>
  </si>
  <si>
    <t>FStudent74</t>
  </si>
  <si>
    <t>LStudent74</t>
  </si>
  <si>
    <t>FStudent75</t>
  </si>
  <si>
    <t>LStudent75</t>
  </si>
  <si>
    <t>FStudent76</t>
  </si>
  <si>
    <t>LStudent76</t>
  </si>
  <si>
    <t>FStudent77</t>
  </si>
  <si>
    <t>LStudent77</t>
  </si>
  <si>
    <t>FStudent78</t>
  </si>
  <si>
    <t>LStudent78</t>
  </si>
  <si>
    <t>FStudent79</t>
  </si>
  <si>
    <t>LStudent79</t>
  </si>
  <si>
    <t>FStudent80</t>
  </si>
  <si>
    <t>LStudent80</t>
  </si>
  <si>
    <t>FStudent81</t>
  </si>
  <si>
    <t>LStudent81</t>
  </si>
  <si>
    <t>FStudent82</t>
  </si>
  <si>
    <t>LStudent82</t>
  </si>
  <si>
    <t>FStudent83</t>
  </si>
  <si>
    <t>LStudent83</t>
  </si>
  <si>
    <t>FStudent84</t>
  </si>
  <si>
    <t>LStudent84</t>
  </si>
  <si>
    <t>FStudent85</t>
  </si>
  <si>
    <t>LStudent85</t>
  </si>
  <si>
    <t>FStudent86</t>
  </si>
  <si>
    <t>LStudent86</t>
  </si>
  <si>
    <t>FStudent87</t>
  </si>
  <si>
    <t>LStudent87</t>
  </si>
  <si>
    <t>FStudent88</t>
  </si>
  <si>
    <t>LStudent88</t>
  </si>
  <si>
    <t>FStudent89</t>
  </si>
  <si>
    <t>LStudent89</t>
  </si>
  <si>
    <t>FStudent90</t>
  </si>
  <si>
    <t>LStudent90</t>
  </si>
  <si>
    <t>FStudent91</t>
  </si>
  <si>
    <t>LStudent91</t>
  </si>
  <si>
    <t>FStudent92</t>
  </si>
  <si>
    <t>LStudent92</t>
  </si>
  <si>
    <t>FStudent93</t>
  </si>
  <si>
    <t>LStudent93</t>
  </si>
  <si>
    <t>FStudent94</t>
  </si>
  <si>
    <t>LStudent94</t>
  </si>
  <si>
    <t>FStudent95</t>
  </si>
  <si>
    <t>LStudent95</t>
  </si>
  <si>
    <t>FStudent96</t>
  </si>
  <si>
    <t>LStudent96</t>
  </si>
  <si>
    <t>FStudent97</t>
  </si>
  <si>
    <t>LStudent97</t>
  </si>
  <si>
    <t>FStudent98</t>
  </si>
  <si>
    <t>LStudent98</t>
  </si>
  <si>
    <t>FStudent99</t>
  </si>
  <si>
    <t>LStudent99</t>
  </si>
  <si>
    <t>FStudent100</t>
  </si>
  <si>
    <t>LStudent100</t>
  </si>
  <si>
    <t>FStudent101</t>
  </si>
  <si>
    <t>LStudent101</t>
  </si>
  <si>
    <t>FStudent102</t>
  </si>
  <si>
    <t>LStudent102</t>
  </si>
  <si>
    <t>FStudent103</t>
  </si>
  <si>
    <t>LStudent103</t>
  </si>
  <si>
    <t>FStudent104</t>
  </si>
  <si>
    <t>LStudent104</t>
  </si>
  <si>
    <t>FStudent105</t>
  </si>
  <si>
    <t>LStudent105</t>
  </si>
  <si>
    <t>FStudent106</t>
  </si>
  <si>
    <t>LStudent106</t>
  </si>
  <si>
    <t>FStudent107</t>
  </si>
  <si>
    <t>LStudent107</t>
  </si>
  <si>
    <t>FStudent108</t>
  </si>
  <si>
    <t>LStudent108</t>
  </si>
  <si>
    <t>FStudent109</t>
  </si>
  <si>
    <t>LStudent109</t>
  </si>
  <si>
    <t>FStudent110</t>
  </si>
  <si>
    <t>LStudent110</t>
  </si>
  <si>
    <t>FStudent111</t>
  </si>
  <si>
    <t>LStudent111</t>
  </si>
  <si>
    <t>FStudent112</t>
  </si>
  <si>
    <t>LStudent112</t>
  </si>
  <si>
    <t>FStudent113</t>
  </si>
  <si>
    <t>LStudent113</t>
  </si>
  <si>
    <t>FStudent114</t>
  </si>
  <si>
    <t>LStudent114</t>
  </si>
  <si>
    <t>FStudent115</t>
  </si>
  <si>
    <t>LStudent115</t>
  </si>
  <si>
    <t>FStudent116</t>
  </si>
  <si>
    <t>LStudent116</t>
  </si>
  <si>
    <t>FStudent117</t>
  </si>
  <si>
    <t>LStudent117</t>
  </si>
  <si>
    <t>FStudent118</t>
  </si>
  <si>
    <t>LStudent118</t>
  </si>
  <si>
    <t>FStudent119</t>
  </si>
  <si>
    <t>LStudent119</t>
  </si>
  <si>
    <t>FStudent120</t>
  </si>
  <si>
    <t>LStudent120</t>
  </si>
  <si>
    <t>FStudent121</t>
  </si>
  <si>
    <t>LStudent121</t>
  </si>
  <si>
    <t>FStudent122</t>
  </si>
  <si>
    <t>LStudent122</t>
  </si>
  <si>
    <t>FStudent123</t>
  </si>
  <si>
    <t>LStudent123</t>
  </si>
  <si>
    <t>FStudent124</t>
  </si>
  <si>
    <t>LStudent124</t>
  </si>
  <si>
    <t>FStudent125</t>
  </si>
  <si>
    <t>LStudent125</t>
  </si>
  <si>
    <t>FStudent126</t>
  </si>
  <si>
    <t>LStudent126</t>
  </si>
  <si>
    <t>FStudent127</t>
  </si>
  <si>
    <t>LStudent127</t>
  </si>
  <si>
    <t>FStudent128</t>
  </si>
  <si>
    <t>LStudent128</t>
  </si>
  <si>
    <t>FStudent129</t>
  </si>
  <si>
    <t>LStudent129</t>
  </si>
  <si>
    <t>FStudent130</t>
  </si>
  <si>
    <t>LStudent130</t>
  </si>
  <si>
    <t>FStudent131</t>
  </si>
  <si>
    <t>LStudent131</t>
  </si>
  <si>
    <t>FStudent132</t>
  </si>
  <si>
    <t>LStudent132</t>
  </si>
  <si>
    <t>FStudent133</t>
  </si>
  <si>
    <t>LStudent133</t>
  </si>
  <si>
    <t>FStudent134</t>
  </si>
  <si>
    <t>LStudent134</t>
  </si>
  <si>
    <t>FStudent135</t>
  </si>
  <si>
    <t>LStudent135</t>
  </si>
  <si>
    <t>FStudent136</t>
  </si>
  <si>
    <t>LStudent136</t>
  </si>
  <si>
    <t>FStudent137</t>
  </si>
  <si>
    <t>LStudent137</t>
  </si>
  <si>
    <t>FStudent138</t>
  </si>
  <si>
    <t>LStudent138</t>
  </si>
  <si>
    <t>FStudent139</t>
  </si>
  <si>
    <t>LStudent139</t>
  </si>
  <si>
    <t>FStudent140</t>
  </si>
  <si>
    <t>LStudent140</t>
  </si>
  <si>
    <t>FStudent141</t>
  </si>
  <si>
    <t>LStudent141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</si>
</sst>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</cellXfs>
  <cellStyles count="2">
    <cellStyle name="Normal" xfId="0" builtinId="0"/>
    <cellStyle name="Per 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BISY2008!$D$14:$K$14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29</c:v>
                </c:pt>
                <c:pt idx="3" formatCode="@">
                  <c:v>75</c:v>
                </c:pt>
                <c:pt idx="4">
                  <c:v>21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52-7B4F-B738-816304AE30B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2-7B4F-B738-816304AE3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88-B245-AB4B-C038760DFA1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504D-ADBC-95913CA82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BISY2008!$D$15:$K$15</c:f>
              <c:numCache>
                <c:formatCode>0.0%</c:formatCode>
                <c:ptCount val="8"/>
                <c:pt idx="0">
                  <c:v>0</c:v>
                </c:pt>
                <c:pt idx="1">
                  <c:v>2.1276595744680851E-2</c:v>
                </c:pt>
                <c:pt idx="2">
                  <c:v>0.20567375886524822</c:v>
                </c:pt>
                <c:pt idx="3" formatCode="@">
                  <c:v>0.53191489361702127</c:v>
                </c:pt>
                <c:pt idx="4">
                  <c:v>0.14893617021276595</c:v>
                </c:pt>
                <c:pt idx="5">
                  <c:v>4.9645390070921988E-2</c:v>
                </c:pt>
                <c:pt idx="6">
                  <c:v>4.2553191489361701E-2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BISY2008!$U$3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BISY2008!$AH$3:$AO$3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29</c:v>
                </c:pt>
                <c:pt idx="3">
                  <c:v>75</c:v>
                </c:pt>
                <c:pt idx="4">
                  <c:v>21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BISY2008!$U$14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BISY2008!$AH$14:$AO$14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29</c:v>
                </c:pt>
                <c:pt idx="3">
                  <c:v>75</c:v>
                </c:pt>
                <c:pt idx="4">
                  <c:v>21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BISY2008!$U$3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BISY2008!$AH$4:$AO$4</c:f>
              <c:numCache>
                <c:formatCode>0.0%</c:formatCode>
                <c:ptCount val="8"/>
                <c:pt idx="0">
                  <c:v>0</c:v>
                </c:pt>
                <c:pt idx="1">
                  <c:v>2.1276595744680851E-2</c:v>
                </c:pt>
                <c:pt idx="2">
                  <c:v>0.20567375886524822</c:v>
                </c:pt>
                <c:pt idx="3">
                  <c:v>0.53191489361702127</c:v>
                </c:pt>
                <c:pt idx="4">
                  <c:v>0.14893617021276595</c:v>
                </c:pt>
                <c:pt idx="5">
                  <c:v>4.9645390070921988E-2</c:v>
                </c:pt>
                <c:pt idx="6">
                  <c:v>4.2553191489361701E-2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BISY2008!$U$14</c:f>
              <c:strCache>
                <c:ptCount val="1"/>
                <c:pt idx="0">
                  <c:v>B6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BISY2008!$AH$15:$AO$15</c:f>
              <c:numCache>
                <c:formatCode>0.0%</c:formatCode>
                <c:ptCount val="8"/>
                <c:pt idx="0">
                  <c:v>0</c:v>
                </c:pt>
                <c:pt idx="1">
                  <c:v>2.1276595744680851E-2</c:v>
                </c:pt>
                <c:pt idx="2">
                  <c:v>0.20567375886524822</c:v>
                </c:pt>
                <c:pt idx="3">
                  <c:v>0.53191489361702127</c:v>
                </c:pt>
                <c:pt idx="4">
                  <c:v>0.14893617021276595</c:v>
                </c:pt>
                <c:pt idx="5">
                  <c:v>4.9645390070921988E-2</c:v>
                </c:pt>
                <c:pt idx="6">
                  <c:v>4.2553191489361701E-2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BISY2008!$W$31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BISY2008!$X$29:$AE$29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BISY2008!$X$31:$AE$31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820"/>
  <sheetViews>
    <sheetView showGridLines="0" tabSelected="1" topLeftCell="A6" zoomScale="85" zoomScaleNormal="85" workbookViewId="0">
      <selection activeCell="G23" sqref="G23:G163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287</v>
      </c>
      <c r="C1" s="9"/>
      <c r="D1" s="9"/>
      <c r="E1" s="1"/>
      <c r="S1" s="5"/>
    </row>
    <row r="2" spans="1:42" ht="17" customHeight="1" x14ac:dyDescent="0.35">
      <c r="A2" s="9" t="s">
        <v>288</v>
      </c>
      <c r="C2" s="1" t="s">
        <v>33</v>
      </c>
      <c r="D2" s="9"/>
      <c r="S2" s="1"/>
      <c r="T2" s="1" t="s">
        <v>665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295</v>
      </c>
      <c r="AO2" s="9" t="s">
        <v>294</v>
      </c>
    </row>
    <row r="3" spans="1:42" x14ac:dyDescent="0.35">
      <c r="A3" s="9" t="s">
        <v>578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286</v>
      </c>
      <c r="U3" s="88" t="s">
        <v>581</v>
      </c>
      <c r="V3" s="9" t="s">
        <v>325</v>
      </c>
      <c r="W3" s="9" t="s">
        <v>325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3</v>
      </c>
      <c r="AJ3" s="9">
        <f>COUNTIFS($R:$R,AJ2,$C:$C,U3)</f>
        <v>29</v>
      </c>
      <c r="AK3" s="9">
        <f>COUNTIFS($R:$R,AK2,$C:$C,U3)</f>
        <v>75</v>
      </c>
      <c r="AL3" s="9">
        <f>COUNTIFS($R:$R,AL2,$C:$C,U3)</f>
        <v>21</v>
      </c>
      <c r="AM3" s="9">
        <f>COUNTIFS($R:$R,AM2,$C:$C,U3)</f>
        <v>7</v>
      </c>
      <c r="AN3" s="9">
        <f>COUNTIFS($R:$R,AN2,$C:$C,U3)</f>
        <v>6</v>
      </c>
      <c r="AO3" s="9">
        <f>COUNTIFS($R:$R,AO2,$C:$C,U3)</f>
        <v>0</v>
      </c>
    </row>
    <row r="4" spans="1:42" ht="15" thickBot="1" x14ac:dyDescent="0.4">
      <c r="A4" s="9" t="s">
        <v>579</v>
      </c>
      <c r="C4" s="2" t="s">
        <v>276</v>
      </c>
      <c r="S4" s="151"/>
      <c r="AG4" s="9" t="s">
        <v>16</v>
      </c>
      <c r="AH4" s="47">
        <f>AH3/COUNTIF($C:$C,U3)</f>
        <v>0</v>
      </c>
      <c r="AI4" s="47">
        <f>AI3/COUNTIF($C:$C,U3)</f>
        <v>2.1276595744680851E-2</v>
      </c>
      <c r="AJ4" s="47">
        <f>AJ3/COUNTIF($C:$C,U3)</f>
        <v>0.20567375886524822</v>
      </c>
      <c r="AK4" s="47">
        <f>AK3/COUNTIF($C:$C,U3)</f>
        <v>0.53191489361702127</v>
      </c>
      <c r="AL4" s="47">
        <f>AL3/COUNTIF($C:$C,U3)</f>
        <v>0.14893617021276595</v>
      </c>
      <c r="AM4" s="47">
        <f>AM3/COUNTIF($C:$C,U3)</f>
        <v>4.9645390070921988E-2</v>
      </c>
      <c r="AN4" s="47">
        <f>AN3/COUNTIF($C:$C,U3)</f>
        <v>4.2553191489361701E-2</v>
      </c>
      <c r="AO4" s="47">
        <f>AO3/COUNTIF($C:$C,U3)</f>
        <v>0</v>
      </c>
      <c r="AP4" s="11"/>
    </row>
    <row r="5" spans="1:42" ht="15" customHeight="1" thickBot="1" x14ac:dyDescent="0.4">
      <c r="A5" s="9" t="s">
        <v>580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295</v>
      </c>
      <c r="O5" s="114" t="s">
        <v>294</v>
      </c>
      <c r="P5" s="114" t="s">
        <v>333</v>
      </c>
      <c r="Q5" s="114" t="s">
        <v>334</v>
      </c>
      <c r="S5" s="151"/>
      <c r="T5" s="148" t="str">
        <f>U3</f>
        <v>B6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666</v>
      </c>
    </row>
    <row r="6" spans="1:42" ht="19" customHeight="1" thickBot="1" x14ac:dyDescent="0.4">
      <c r="A6" s="9" t="s">
        <v>581</v>
      </c>
      <c r="C6" s="1"/>
      <c r="D6" s="1"/>
      <c r="E6" s="1"/>
      <c r="F6" s="1"/>
      <c r="H6" s="115">
        <f>D14</f>
        <v>0</v>
      </c>
      <c r="I6" s="115">
        <f>E14</f>
        <v>3</v>
      </c>
      <c r="J6" s="115">
        <f t="shared" ref="J6:Q6" si="1">F14</f>
        <v>29</v>
      </c>
      <c r="K6" s="115">
        <f t="shared" si="1"/>
        <v>75</v>
      </c>
      <c r="L6" s="115">
        <f t="shared" si="1"/>
        <v>21</v>
      </c>
      <c r="M6" s="115">
        <f t="shared" si="1"/>
        <v>7</v>
      </c>
      <c r="N6" s="115">
        <f t="shared" si="1"/>
        <v>6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582</v>
      </c>
      <c r="C7" s="7" t="s">
        <v>331</v>
      </c>
      <c r="D7" s="7"/>
      <c r="E7" s="3" t="s">
        <v>680</v>
      </c>
      <c r="F7" s="123"/>
      <c r="G7" s="124"/>
      <c r="Q7" s="130"/>
      <c r="S7" s="151"/>
      <c r="T7" s="149"/>
      <c r="AE7" s="50"/>
      <c r="AF7" s="131">
        <f>SUM(AH4:AK4)</f>
        <v>0.75886524822695034</v>
      </c>
    </row>
    <row r="8" spans="1:42" ht="15" thickBot="1" x14ac:dyDescent="0.4">
      <c r="A8" s="9" t="s">
        <v>583</v>
      </c>
      <c r="C8" s="8" t="s">
        <v>4</v>
      </c>
      <c r="D8" s="8"/>
      <c r="E8" s="4" t="s">
        <v>572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584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669</v>
      </c>
      <c r="Q9" s="117">
        <f>SUM(D15:G15)</f>
        <v>0.75886524822695034</v>
      </c>
      <c r="S9" s="151"/>
      <c r="T9" s="149"/>
      <c r="AE9" s="50"/>
    </row>
    <row r="10" spans="1:42" ht="15" thickBot="1" x14ac:dyDescent="0.4">
      <c r="A10" s="9" t="s">
        <v>585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670</v>
      </c>
      <c r="Q10" s="117">
        <f>SUM(D15:G15)</f>
        <v>0.75886524822695034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141</v>
      </c>
      <c r="F11" s="126"/>
      <c r="G11" s="125"/>
      <c r="P11" s="116" t="s">
        <v>671</v>
      </c>
      <c r="Q11" s="117">
        <f>H15</f>
        <v>0.14893617021276595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295</v>
      </c>
      <c r="K13" s="9" t="s">
        <v>294</v>
      </c>
      <c r="L13" s="9" t="s">
        <v>333</v>
      </c>
      <c r="M13" s="9" t="s">
        <v>333</v>
      </c>
      <c r="N13" s="2" t="s">
        <v>334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295</v>
      </c>
      <c r="AO13" s="9" t="s">
        <v>294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0</v>
      </c>
      <c r="E14" s="9">
        <f t="shared" si="2"/>
        <v>3</v>
      </c>
      <c r="F14" s="9">
        <f t="shared" si="2"/>
        <v>29</v>
      </c>
      <c r="G14" s="62">
        <f t="shared" si="2"/>
        <v>75</v>
      </c>
      <c r="H14" s="9">
        <f t="shared" si="2"/>
        <v>21</v>
      </c>
      <c r="I14" s="9">
        <f t="shared" si="2"/>
        <v>7</v>
      </c>
      <c r="J14" s="9">
        <f t="shared" si="2"/>
        <v>6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286</v>
      </c>
      <c r="U14" s="88" t="s">
        <v>581</v>
      </c>
      <c r="V14" s="9" t="s">
        <v>325</v>
      </c>
      <c r="W14" s="9" t="s">
        <v>325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3</v>
      </c>
      <c r="AJ14" s="9">
        <f>COUNTIFS($R:$R,AJ13,$C:$C,U14)</f>
        <v>29</v>
      </c>
      <c r="AK14" s="9">
        <f>COUNTIFS($R:$R,AK13,$C:$C,U14)</f>
        <v>75</v>
      </c>
      <c r="AL14" s="9">
        <f>COUNTIFS($R:$R,AL13,$C:$C,U14)</f>
        <v>21</v>
      </c>
      <c r="AM14" s="9">
        <f>COUNTIFS($R:$R,AM13,$C:$C,U14)</f>
        <v>7</v>
      </c>
      <c r="AN14" s="9">
        <f>COUNTIFS($R:$R,AN13,$C:$C,U14)</f>
        <v>6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0</v>
      </c>
      <c r="E15" s="47">
        <f t="shared" si="4"/>
        <v>2.1276595744680851E-2</v>
      </c>
      <c r="F15" s="47">
        <f t="shared" si="4"/>
        <v>0.20567375886524822</v>
      </c>
      <c r="G15" s="63">
        <f t="shared" si="4"/>
        <v>0.53191489361702127</v>
      </c>
      <c r="H15" s="47">
        <f t="shared" si="4"/>
        <v>0.14893617021276595</v>
      </c>
      <c r="I15" s="47">
        <f t="shared" si="4"/>
        <v>4.9645390070921988E-2</v>
      </c>
      <c r="J15" s="47">
        <f t="shared" si="4"/>
        <v>4.2553191489361701E-2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2.1276595744680851E-2</v>
      </c>
      <c r="AJ15" s="47">
        <f>AJ14/COUNTIF($C:$C,U14)</f>
        <v>0.20567375886524822</v>
      </c>
      <c r="AK15" s="47">
        <f>AK14/COUNTIF($C:$C,U14)</f>
        <v>0.53191489361702127</v>
      </c>
      <c r="AL15" s="47">
        <f>AL14/COUNTIF($C:$C,U14)</f>
        <v>0.14893617021276595</v>
      </c>
      <c r="AM15" s="47">
        <f>AM14/COUNTIF($C:$C,U14)</f>
        <v>4.9645390070921988E-2</v>
      </c>
      <c r="AN15" s="47">
        <f>AN14/COUNTIF($C:$C,U14)</f>
        <v>4.2553191489361701E-2</v>
      </c>
      <c r="AO15" s="47">
        <f>AO14/COUNTIF($C:$C,U14)</f>
        <v>0</v>
      </c>
    </row>
    <row r="16" spans="1:42" ht="6" customHeight="1" thickBot="1" x14ac:dyDescent="0.4">
      <c r="B16" s="119"/>
      <c r="C16" s="9" t="s">
        <v>289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290</v>
      </c>
      <c r="D17" s="47" t="e">
        <f t="shared" ref="D17:L17" si="6">D16/COUNTIF($C:$C,"=B1")</f>
        <v>#DIV/0!</v>
      </c>
      <c r="E17" s="47" t="e">
        <f t="shared" si="6"/>
        <v>#DIV/0!</v>
      </c>
      <c r="F17" s="47" t="e">
        <f t="shared" si="6"/>
        <v>#DIV/0!</v>
      </c>
      <c r="G17" s="47" t="e">
        <f t="shared" si="6"/>
        <v>#DIV/0!</v>
      </c>
      <c r="H17" s="47" t="e">
        <f t="shared" si="6"/>
        <v>#DIV/0!</v>
      </c>
      <c r="I17" s="47" t="e">
        <f t="shared" si="6"/>
        <v>#DIV/0!</v>
      </c>
      <c r="J17" s="47" t="e">
        <f t="shared" si="6"/>
        <v>#DIV/0!</v>
      </c>
      <c r="K17" s="47" t="e">
        <f t="shared" si="6"/>
        <v>#DIV/0!</v>
      </c>
      <c r="L17" s="10" t="e">
        <f t="shared" si="6"/>
        <v>#DIV/0!</v>
      </c>
      <c r="M17" s="1"/>
      <c r="N17" s="1"/>
      <c r="O17" s="1"/>
      <c r="Q17" s="26"/>
      <c r="S17" s="151"/>
      <c r="T17" s="148" t="str">
        <f>U14</f>
        <v>B6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291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292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353</v>
      </c>
      <c r="I20" s="25" t="s">
        <v>674</v>
      </c>
      <c r="J20" s="25" t="s">
        <v>355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666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286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277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0.75886524822695034</v>
      </c>
    </row>
    <row r="23" spans="2:32" ht="15" customHeight="1" x14ac:dyDescent="0.35">
      <c r="B23" s="120" t="str">
        <f t="shared" ref="B23:B86" si="9">E$8&amp;" "&amp;G23</f>
        <v>BISY2008 1234</v>
      </c>
      <c r="C23" s="6" t="s">
        <v>581</v>
      </c>
      <c r="D23" s="6" t="s">
        <v>684</v>
      </c>
      <c r="E23" s="23" t="s">
        <v>686</v>
      </c>
      <c r="F23" s="23" t="s">
        <v>687</v>
      </c>
      <c r="G23" s="87">
        <v>1234</v>
      </c>
      <c r="H23" s="37">
        <v>27.25</v>
      </c>
      <c r="I23" s="37">
        <v>22.5</v>
      </c>
      <c r="J23" s="37">
        <v>31</v>
      </c>
      <c r="K23" s="132"/>
      <c r="L23" s="40"/>
      <c r="M23" s="19">
        <f t="shared" ref="M23:M86" si="10">IF(G23="","",SUM(H23:L23))</f>
        <v>80.75</v>
      </c>
      <c r="N23" s="20">
        <f t="shared" ref="N23:N86" si="11">IF(G23="","",ROUND(M23,0))</f>
        <v>81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5">
      <c r="B24" s="120" t="str">
        <f>E$8&amp;" "&amp;G24</f>
        <v>BISY2008 1235</v>
      </c>
      <c r="C24" s="6" t="s">
        <v>581</v>
      </c>
      <c r="D24" s="6" t="s">
        <v>681</v>
      </c>
      <c r="E24" s="82" t="s">
        <v>688</v>
      </c>
      <c r="F24" s="82" t="s">
        <v>689</v>
      </c>
      <c r="G24" s="87">
        <v>1235</v>
      </c>
      <c r="H24" s="138">
        <v>26.7</v>
      </c>
      <c r="I24" s="138">
        <v>18.75</v>
      </c>
      <c r="J24" s="138">
        <v>34.75</v>
      </c>
      <c r="K24" s="132"/>
      <c r="L24" s="42"/>
      <c r="M24" s="19">
        <f t="shared" si="10"/>
        <v>80.2</v>
      </c>
      <c r="N24" s="20">
        <f t="shared" si="11"/>
        <v>80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BISY2008 1236</v>
      </c>
      <c r="C25" s="6" t="s">
        <v>581</v>
      </c>
      <c r="D25" s="6" t="s">
        <v>684</v>
      </c>
      <c r="E25" s="82" t="s">
        <v>690</v>
      </c>
      <c r="F25" s="82" t="s">
        <v>691</v>
      </c>
      <c r="G25" s="87">
        <v>1236</v>
      </c>
      <c r="H25" s="132">
        <v>27.25</v>
      </c>
      <c r="I25" s="132">
        <v>18</v>
      </c>
      <c r="J25" s="132">
        <v>30.25</v>
      </c>
      <c r="K25" s="132"/>
      <c r="L25" s="44"/>
      <c r="M25" s="19">
        <f t="shared" si="10"/>
        <v>75.5</v>
      </c>
      <c r="N25" s="20">
        <f t="shared" si="11"/>
        <v>76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BISY2008 1237</v>
      </c>
      <c r="C26" s="6" t="s">
        <v>581</v>
      </c>
      <c r="D26" s="6" t="s">
        <v>685</v>
      </c>
      <c r="E26" s="23" t="s">
        <v>692</v>
      </c>
      <c r="F26" s="23" t="s">
        <v>693</v>
      </c>
      <c r="G26" s="66">
        <v>1237</v>
      </c>
      <c r="H26" s="132">
        <v>22</v>
      </c>
      <c r="I26" s="132">
        <v>20.25</v>
      </c>
      <c r="J26" s="132">
        <v>29.8</v>
      </c>
      <c r="K26" s="132"/>
      <c r="L26" s="44"/>
      <c r="M26" s="19">
        <f t="shared" si="10"/>
        <v>72.05</v>
      </c>
      <c r="N26" s="20">
        <f t="shared" si="11"/>
        <v>72</v>
      </c>
      <c r="O26" s="21" t="str">
        <f>IF(G26="","",LOOKUP(N26,{0,50,65,75,85},{"F","P","C","D","HD"}))</f>
        <v>C</v>
      </c>
      <c r="P26" s="23"/>
      <c r="Q26" s="23"/>
      <c r="R26" s="31" t="str">
        <f t="shared" si="12"/>
        <v>C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BISY2008 1238</v>
      </c>
      <c r="C27" s="6" t="s">
        <v>581</v>
      </c>
      <c r="D27" s="6" t="s">
        <v>681</v>
      </c>
      <c r="E27" s="82" t="s">
        <v>694</v>
      </c>
      <c r="F27" s="82" t="s">
        <v>695</v>
      </c>
      <c r="G27" s="87">
        <v>1238</v>
      </c>
      <c r="H27" s="37">
        <v>20.65</v>
      </c>
      <c r="I27" s="37">
        <v>18.5</v>
      </c>
      <c r="J27" s="37">
        <v>32.75</v>
      </c>
      <c r="K27" s="132"/>
      <c r="L27" s="44"/>
      <c r="M27" s="19">
        <f t="shared" si="10"/>
        <v>71.900000000000006</v>
      </c>
      <c r="N27" s="20">
        <f t="shared" si="11"/>
        <v>72</v>
      </c>
      <c r="O27" s="21" t="str">
        <f>IF(G27="","",LOOKUP(N27,{0,50,65,75,85},{"F","P","C","D","HD"}))</f>
        <v>C</v>
      </c>
      <c r="P27" s="23"/>
      <c r="Q27" s="23"/>
      <c r="R27" s="31" t="str">
        <f t="shared" si="12"/>
        <v>C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BISY2008 1239</v>
      </c>
      <c r="C28" s="6" t="s">
        <v>581</v>
      </c>
      <c r="D28" s="6" t="s">
        <v>681</v>
      </c>
      <c r="E28" s="82" t="s">
        <v>696</v>
      </c>
      <c r="F28" s="82" t="s">
        <v>697</v>
      </c>
      <c r="G28" s="87">
        <v>1239</v>
      </c>
      <c r="H28" s="135">
        <v>21.85</v>
      </c>
      <c r="I28" s="135">
        <v>17.5</v>
      </c>
      <c r="J28" s="135">
        <v>32</v>
      </c>
      <c r="K28" s="132"/>
      <c r="L28" s="39"/>
      <c r="M28" s="19">
        <f t="shared" si="10"/>
        <v>71.349999999999994</v>
      </c>
      <c r="N28" s="20">
        <f t="shared" si="11"/>
        <v>71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BISY2008 1240</v>
      </c>
      <c r="C29" s="6" t="s">
        <v>581</v>
      </c>
      <c r="D29" s="6" t="s">
        <v>681</v>
      </c>
      <c r="E29" s="23" t="s">
        <v>698</v>
      </c>
      <c r="F29" s="23" t="s">
        <v>699</v>
      </c>
      <c r="G29" s="66">
        <v>1240</v>
      </c>
      <c r="H29" s="141">
        <v>21</v>
      </c>
      <c r="I29" s="141">
        <v>18.670000000000002</v>
      </c>
      <c r="J29" s="141">
        <v>31.25</v>
      </c>
      <c r="K29" s="141"/>
      <c r="L29" s="44"/>
      <c r="M29" s="19">
        <f t="shared" si="10"/>
        <v>70.92</v>
      </c>
      <c r="N29" s="20">
        <f t="shared" si="11"/>
        <v>71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295</v>
      </c>
      <c r="AE29" s="9" t="s">
        <v>294</v>
      </c>
    </row>
    <row r="30" spans="2:32" x14ac:dyDescent="0.35">
      <c r="B30" s="120" t="str">
        <f t="shared" si="9"/>
        <v>BISY2008 1241</v>
      </c>
      <c r="C30" s="6" t="s">
        <v>581</v>
      </c>
      <c r="D30" s="6" t="s">
        <v>681</v>
      </c>
      <c r="E30" s="23" t="s">
        <v>700</v>
      </c>
      <c r="F30" s="23" t="s">
        <v>701</v>
      </c>
      <c r="G30" s="66">
        <v>1241</v>
      </c>
      <c r="H30" s="141">
        <v>22.25</v>
      </c>
      <c r="I30" s="141">
        <v>17.5</v>
      </c>
      <c r="J30" s="141">
        <v>31</v>
      </c>
      <c r="K30" s="141"/>
      <c r="L30" s="44"/>
      <c r="M30" s="19">
        <f t="shared" si="10"/>
        <v>70.75</v>
      </c>
      <c r="N30" s="20">
        <f t="shared" si="11"/>
        <v>71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675</v>
      </c>
      <c r="V30" s="3"/>
      <c r="W30" s="9" t="s">
        <v>325</v>
      </c>
      <c r="X30" s="9">
        <f t="shared" ref="X30:AE30" si="13">COUNTIFS($R:$R,X29,$D:$D,$U$30)</f>
        <v>0</v>
      </c>
      <c r="Y30" s="9">
        <f t="shared" si="13"/>
        <v>0</v>
      </c>
      <c r="Z30" s="9">
        <f t="shared" si="13"/>
        <v>0</v>
      </c>
      <c r="AA30" s="9">
        <f t="shared" si="13"/>
        <v>0</v>
      </c>
      <c r="AB30" s="9">
        <f t="shared" si="13"/>
        <v>0</v>
      </c>
      <c r="AC30" s="9">
        <f t="shared" si="13"/>
        <v>0</v>
      </c>
      <c r="AD30" s="9">
        <f t="shared" si="13"/>
        <v>0</v>
      </c>
      <c r="AE30" s="9">
        <f t="shared" si="13"/>
        <v>0</v>
      </c>
    </row>
    <row r="31" spans="2:32" ht="15" thickBot="1" x14ac:dyDescent="0.4">
      <c r="B31" s="120" t="str">
        <f t="shared" si="9"/>
        <v>BISY2008 1242</v>
      </c>
      <c r="C31" s="6" t="s">
        <v>581</v>
      </c>
      <c r="D31" s="6" t="s">
        <v>681</v>
      </c>
      <c r="E31" s="23" t="s">
        <v>702</v>
      </c>
      <c r="F31" s="23" t="s">
        <v>703</v>
      </c>
      <c r="G31" s="66">
        <v>1242</v>
      </c>
      <c r="H31" s="132">
        <v>19.05</v>
      </c>
      <c r="I31" s="132">
        <v>19.75</v>
      </c>
      <c r="J31" s="132">
        <v>31.75</v>
      </c>
      <c r="K31" s="132"/>
      <c r="L31" s="44"/>
      <c r="M31" s="19">
        <f t="shared" si="10"/>
        <v>70.55</v>
      </c>
      <c r="N31" s="20">
        <f t="shared" si="11"/>
        <v>71</v>
      </c>
      <c r="O31" s="21" t="str">
        <f>IF(G31="","",LOOKUP(N31,{0,50,65,75,85},{"F","P","C","D","HD"}))</f>
        <v>C</v>
      </c>
      <c r="P31" s="23"/>
      <c r="Q31" s="23"/>
      <c r="R31" s="31" t="str">
        <f t="shared" si="12"/>
        <v>C</v>
      </c>
      <c r="S31" s="5"/>
      <c r="W31" s="9" t="s">
        <v>326</v>
      </c>
      <c r="X31" s="47" t="e">
        <f t="shared" ref="X31:AE31" si="14">X30/COUNTIFS($D:$D,$U$30)</f>
        <v>#DIV/0!</v>
      </c>
      <c r="Y31" s="47" t="e">
        <f t="shared" si="14"/>
        <v>#DIV/0!</v>
      </c>
      <c r="Z31" s="47" t="e">
        <f t="shared" si="14"/>
        <v>#DIV/0!</v>
      </c>
      <c r="AA31" s="47" t="e">
        <f t="shared" si="14"/>
        <v>#DIV/0!</v>
      </c>
      <c r="AB31" s="47" t="e">
        <f t="shared" si="14"/>
        <v>#DIV/0!</v>
      </c>
      <c r="AC31" s="47" t="e">
        <f t="shared" si="14"/>
        <v>#DIV/0!</v>
      </c>
      <c r="AD31" s="47" t="e">
        <f t="shared" si="14"/>
        <v>#DIV/0!</v>
      </c>
      <c r="AE31" s="47" t="e">
        <f t="shared" si="14"/>
        <v>#DIV/0!</v>
      </c>
    </row>
    <row r="32" spans="2:32" x14ac:dyDescent="0.35">
      <c r="B32" s="120" t="str">
        <f t="shared" si="9"/>
        <v>BISY2008 1243</v>
      </c>
      <c r="C32" s="6" t="s">
        <v>581</v>
      </c>
      <c r="D32" s="6" t="s">
        <v>681</v>
      </c>
      <c r="E32" s="32" t="s">
        <v>704</v>
      </c>
      <c r="F32" s="32" t="s">
        <v>705</v>
      </c>
      <c r="G32" s="87">
        <v>1243</v>
      </c>
      <c r="H32" s="37">
        <v>20.65</v>
      </c>
      <c r="I32" s="37">
        <v>17.5</v>
      </c>
      <c r="J32" s="132">
        <v>32</v>
      </c>
      <c r="K32" s="132"/>
      <c r="L32" s="40"/>
      <c r="M32" s="19">
        <f t="shared" si="10"/>
        <v>70.150000000000006</v>
      </c>
      <c r="N32" s="20">
        <f t="shared" si="11"/>
        <v>70</v>
      </c>
      <c r="O32" s="21" t="str">
        <f>IF(G32="","",LOOKUP(N32,{0,50,65,75,85},{"F","P","C","D","HD"}))</f>
        <v>C</v>
      </c>
      <c r="P32" s="23"/>
      <c r="Q32" s="23"/>
      <c r="R32" s="31" t="str">
        <f t="shared" si="12"/>
        <v>C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BISY2008 1244</v>
      </c>
      <c r="C33" s="6" t="s">
        <v>581</v>
      </c>
      <c r="D33" s="6" t="s">
        <v>685</v>
      </c>
      <c r="E33" s="23" t="s">
        <v>706</v>
      </c>
      <c r="F33" s="23" t="s">
        <v>707</v>
      </c>
      <c r="G33" s="66">
        <v>1244</v>
      </c>
      <c r="H33" s="132">
        <v>21</v>
      </c>
      <c r="I33" s="132">
        <v>21.5</v>
      </c>
      <c r="J33" s="132">
        <v>27.5</v>
      </c>
      <c r="K33" s="132"/>
      <c r="L33" s="44"/>
      <c r="M33" s="19">
        <f t="shared" si="10"/>
        <v>70</v>
      </c>
      <c r="N33" s="20">
        <f t="shared" si="11"/>
        <v>70</v>
      </c>
      <c r="O33" s="21" t="str">
        <f>IF(G33="","",LOOKUP(N33,{0,50,65,75,85},{"F","P","C","D","HD"}))</f>
        <v>C</v>
      </c>
      <c r="P33" s="23"/>
      <c r="Q33" s="23"/>
      <c r="R33" s="31" t="str">
        <f t="shared" si="12"/>
        <v>C</v>
      </c>
      <c r="S33" s="5"/>
      <c r="T33" s="146"/>
      <c r="AE33" s="50"/>
    </row>
    <row r="34" spans="2:31" x14ac:dyDescent="0.35">
      <c r="B34" s="120" t="str">
        <f t="shared" si="9"/>
        <v>BISY2008 1245</v>
      </c>
      <c r="C34" s="6" t="s">
        <v>581</v>
      </c>
      <c r="D34" s="6" t="s">
        <v>681</v>
      </c>
      <c r="E34" s="32" t="s">
        <v>708</v>
      </c>
      <c r="F34" s="32" t="s">
        <v>709</v>
      </c>
      <c r="G34" s="87">
        <v>1245</v>
      </c>
      <c r="H34" s="37">
        <v>22.65</v>
      </c>
      <c r="I34" s="132">
        <v>16</v>
      </c>
      <c r="J34" s="37">
        <v>30.75</v>
      </c>
      <c r="K34" s="132"/>
      <c r="L34" s="44"/>
      <c r="M34" s="19">
        <f t="shared" si="10"/>
        <v>69.400000000000006</v>
      </c>
      <c r="N34" s="20">
        <f t="shared" si="11"/>
        <v>69</v>
      </c>
      <c r="O34" s="21" t="str">
        <f>IF(G34="","",LOOKUP(N34,{0,50,65,75,85},{"F","P","C","D","HD"}))</f>
        <v>C</v>
      </c>
      <c r="P34" s="77"/>
      <c r="Q34" s="23"/>
      <c r="R34" s="31" t="str">
        <f t="shared" si="12"/>
        <v>C</v>
      </c>
      <c r="S34" s="5"/>
      <c r="T34" s="146"/>
      <c r="AE34" s="50"/>
    </row>
    <row r="35" spans="2:31" x14ac:dyDescent="0.35">
      <c r="B35" s="120" t="str">
        <f t="shared" si="9"/>
        <v>BISY2008 1246</v>
      </c>
      <c r="C35" s="6" t="s">
        <v>581</v>
      </c>
      <c r="D35" s="6" t="s">
        <v>684</v>
      </c>
      <c r="E35" s="82" t="s">
        <v>710</v>
      </c>
      <c r="F35" s="82" t="s">
        <v>711</v>
      </c>
      <c r="G35" s="87">
        <v>1246</v>
      </c>
      <c r="H35" s="134">
        <v>22.75</v>
      </c>
      <c r="I35" s="134">
        <v>18.170000000000002</v>
      </c>
      <c r="J35" s="134">
        <v>27.5</v>
      </c>
      <c r="K35" s="132"/>
      <c r="L35" s="71"/>
      <c r="M35" s="72">
        <f t="shared" si="10"/>
        <v>68.42</v>
      </c>
      <c r="N35" s="73">
        <f t="shared" si="11"/>
        <v>68</v>
      </c>
      <c r="O35" s="74" t="str">
        <f>IF(G35="","",LOOKUP(N35,{0,50,65,75,85},{"F","P","C","D","HD"}))</f>
        <v>C</v>
      </c>
      <c r="P35" s="77"/>
      <c r="Q35" s="77"/>
      <c r="R35" s="31" t="str">
        <f t="shared" si="12"/>
        <v>C</v>
      </c>
      <c r="S35" s="5"/>
      <c r="T35" s="146"/>
      <c r="AE35" s="50"/>
    </row>
    <row r="36" spans="2:31" x14ac:dyDescent="0.35">
      <c r="B36" s="120" t="str">
        <f t="shared" si="9"/>
        <v>BISY2008 1247</v>
      </c>
      <c r="C36" s="6" t="s">
        <v>581</v>
      </c>
      <c r="D36" s="6" t="s">
        <v>685</v>
      </c>
      <c r="E36" s="82" t="s">
        <v>712</v>
      </c>
      <c r="F36" s="82" t="s">
        <v>713</v>
      </c>
      <c r="G36" s="87">
        <v>1247</v>
      </c>
      <c r="H36" s="134">
        <v>23</v>
      </c>
      <c r="I36" s="134">
        <v>21.25</v>
      </c>
      <c r="J36" s="134">
        <v>23.75</v>
      </c>
      <c r="K36" s="132"/>
      <c r="L36" s="76"/>
      <c r="M36" s="72">
        <f t="shared" si="10"/>
        <v>68</v>
      </c>
      <c r="N36" s="73">
        <f t="shared" si="11"/>
        <v>68</v>
      </c>
      <c r="O36" s="74" t="str">
        <f>IF(G36="","",LOOKUP(N36,{0,50,65,75,85},{"F","P","C","D","HD"}))</f>
        <v>C</v>
      </c>
      <c r="P36" s="78"/>
      <c r="Q36" s="77"/>
      <c r="R36" s="31" t="str">
        <f t="shared" si="12"/>
        <v>C</v>
      </c>
      <c r="S36" s="5"/>
      <c r="T36" s="146"/>
      <c r="AE36" s="50"/>
    </row>
    <row r="37" spans="2:31" x14ac:dyDescent="0.35">
      <c r="B37" s="120" t="str">
        <f t="shared" si="9"/>
        <v>BISY2008 1248</v>
      </c>
      <c r="C37" s="6" t="s">
        <v>581</v>
      </c>
      <c r="D37" s="6" t="s">
        <v>682</v>
      </c>
      <c r="E37" s="23" t="s">
        <v>714</v>
      </c>
      <c r="F37" s="23" t="s">
        <v>715</v>
      </c>
      <c r="G37" s="66">
        <v>1248</v>
      </c>
      <c r="H37" s="139">
        <v>25</v>
      </c>
      <c r="I37" s="139">
        <v>21</v>
      </c>
      <c r="J37" s="139">
        <v>21.95</v>
      </c>
      <c r="K37" s="139"/>
      <c r="L37" s="44"/>
      <c r="M37" s="19">
        <f t="shared" si="10"/>
        <v>67.95</v>
      </c>
      <c r="N37" s="20">
        <f t="shared" si="11"/>
        <v>68</v>
      </c>
      <c r="O37" s="21" t="str">
        <f>IF(G37="","",LOOKUP(N37,{0,50,65,75,85},{"F","P","C","D","HD"}))</f>
        <v>C</v>
      </c>
      <c r="P37" s="23"/>
      <c r="Q37" s="23"/>
      <c r="R37" s="31" t="str">
        <f t="shared" si="12"/>
        <v>C</v>
      </c>
      <c r="S37" s="5"/>
      <c r="T37" s="146"/>
      <c r="AE37" s="50"/>
    </row>
    <row r="38" spans="2:31" x14ac:dyDescent="0.35">
      <c r="B38" s="120" t="str">
        <f t="shared" si="9"/>
        <v>BISY2008 1249</v>
      </c>
      <c r="C38" s="6" t="s">
        <v>581</v>
      </c>
      <c r="D38" s="6" t="s">
        <v>682</v>
      </c>
      <c r="E38" s="23" t="s">
        <v>716</v>
      </c>
      <c r="F38" s="23" t="s">
        <v>717</v>
      </c>
      <c r="G38" s="66">
        <v>1249</v>
      </c>
      <c r="H38" s="132">
        <v>25</v>
      </c>
      <c r="I38" s="132">
        <v>16.5</v>
      </c>
      <c r="J38" s="132">
        <v>26</v>
      </c>
      <c r="K38" s="132"/>
      <c r="L38" s="44"/>
      <c r="M38" s="19">
        <f t="shared" si="10"/>
        <v>67.5</v>
      </c>
      <c r="N38" s="20">
        <f t="shared" si="11"/>
        <v>68</v>
      </c>
      <c r="O38" s="21" t="str">
        <f>IF(G38="","",LOOKUP(N38,{0,50,65,75,85},{"F","P","C","D","HD"}))</f>
        <v>C</v>
      </c>
      <c r="P38" s="23"/>
      <c r="Q38" s="23"/>
      <c r="R38" s="31" t="str">
        <f t="shared" si="12"/>
        <v>C</v>
      </c>
      <c r="S38" s="5"/>
      <c r="T38" s="146"/>
      <c r="AE38" s="50"/>
    </row>
    <row r="39" spans="2:31" x14ac:dyDescent="0.35">
      <c r="B39" s="120" t="str">
        <f t="shared" si="9"/>
        <v>BISY2008 1250</v>
      </c>
      <c r="C39" s="6" t="s">
        <v>581</v>
      </c>
      <c r="D39" s="6" t="s">
        <v>682</v>
      </c>
      <c r="E39" s="32" t="s">
        <v>718</v>
      </c>
      <c r="F39" s="32" t="s">
        <v>719</v>
      </c>
      <c r="G39" s="87">
        <v>1250</v>
      </c>
      <c r="H39" s="37">
        <v>23</v>
      </c>
      <c r="I39" s="37">
        <v>18.670000000000002</v>
      </c>
      <c r="J39" s="132">
        <v>25.5</v>
      </c>
      <c r="K39" s="132"/>
      <c r="L39" s="43"/>
      <c r="M39" s="19">
        <f t="shared" si="10"/>
        <v>67.17</v>
      </c>
      <c r="N39" s="20">
        <f t="shared" si="11"/>
        <v>67</v>
      </c>
      <c r="O39" s="21" t="str">
        <f>IF(G39="","",LOOKUP(N39,{0,50,65,75,85},{"F","P","C","D","HD"}))</f>
        <v>C</v>
      </c>
      <c r="P39" s="23"/>
      <c r="Q39" s="23"/>
      <c r="R39" s="31" t="str">
        <f t="shared" si="12"/>
        <v>C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BISY2008 1251</v>
      </c>
      <c r="C40" s="6" t="s">
        <v>581</v>
      </c>
      <c r="D40" s="6" t="s">
        <v>681</v>
      </c>
      <c r="E40" s="32" t="s">
        <v>720</v>
      </c>
      <c r="F40" s="32" t="s">
        <v>721</v>
      </c>
      <c r="G40" s="87">
        <v>1251</v>
      </c>
      <c r="H40" s="37">
        <v>19.399999999999999</v>
      </c>
      <c r="I40" s="136">
        <v>20.25</v>
      </c>
      <c r="J40" s="136">
        <v>27</v>
      </c>
      <c r="K40" s="132"/>
      <c r="L40" s="42"/>
      <c r="M40" s="19">
        <f t="shared" si="10"/>
        <v>66.650000000000006</v>
      </c>
      <c r="N40" s="20">
        <f t="shared" si="11"/>
        <v>67</v>
      </c>
      <c r="O40" s="21" t="str">
        <f>IF(G40="","",LOOKUP(N40,{0,50,65,75,85},{"F","P","C","D","HD"}))</f>
        <v>C</v>
      </c>
      <c r="P40" s="23"/>
      <c r="Q40" s="23"/>
      <c r="R40" s="31" t="str">
        <f t="shared" si="12"/>
        <v>C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BISY2008 1252</v>
      </c>
      <c r="C41" s="6" t="s">
        <v>581</v>
      </c>
      <c r="D41" s="6" t="s">
        <v>682</v>
      </c>
      <c r="E41" s="82" t="s">
        <v>722</v>
      </c>
      <c r="F41" s="82" t="s">
        <v>723</v>
      </c>
      <c r="G41" s="87">
        <v>1252</v>
      </c>
      <c r="H41" s="37">
        <v>23</v>
      </c>
      <c r="I41" s="132">
        <v>18.5</v>
      </c>
      <c r="J41" s="132">
        <v>25</v>
      </c>
      <c r="K41" s="132"/>
      <c r="L41" s="42"/>
      <c r="M41" s="19">
        <f t="shared" si="10"/>
        <v>66.5</v>
      </c>
      <c r="N41" s="20">
        <f t="shared" si="11"/>
        <v>67</v>
      </c>
      <c r="O41" s="21" t="str">
        <f>IF(G41="","",LOOKUP(N41,{0,50,65,75,85},{"F","P","C","D","HD"}))</f>
        <v>C</v>
      </c>
      <c r="P41" s="23"/>
      <c r="Q41" s="23"/>
      <c r="R41" s="31" t="str">
        <f t="shared" si="12"/>
        <v>C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BISY2008 1253</v>
      </c>
      <c r="C42" s="6" t="s">
        <v>581</v>
      </c>
      <c r="D42" s="6" t="s">
        <v>682</v>
      </c>
      <c r="E42" s="80" t="s">
        <v>724</v>
      </c>
      <c r="F42" s="80" t="s">
        <v>725</v>
      </c>
      <c r="G42" s="87">
        <v>1253</v>
      </c>
      <c r="H42" s="135">
        <v>24.5</v>
      </c>
      <c r="I42" s="135">
        <v>19</v>
      </c>
      <c r="J42" s="135">
        <v>23</v>
      </c>
      <c r="K42" s="132"/>
      <c r="L42" s="40"/>
      <c r="M42" s="19">
        <f t="shared" si="10"/>
        <v>66.5</v>
      </c>
      <c r="N42" s="20">
        <f t="shared" si="11"/>
        <v>67</v>
      </c>
      <c r="O42" s="21" t="str">
        <f>IF(G42="","",LOOKUP(N42,{0,50,65,75,85},{"F","P","C","D","HD"}))</f>
        <v>C</v>
      </c>
      <c r="P42" s="33"/>
      <c r="Q42" s="23"/>
      <c r="R42" s="31" t="str">
        <f t="shared" si="12"/>
        <v>C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BISY2008 1254</v>
      </c>
      <c r="C43" s="6" t="s">
        <v>581</v>
      </c>
      <c r="D43" s="6" t="s">
        <v>681</v>
      </c>
      <c r="E43" s="23" t="s">
        <v>726</v>
      </c>
      <c r="F43" s="23" t="s">
        <v>727</v>
      </c>
      <c r="G43" s="87">
        <v>1254</v>
      </c>
      <c r="H43" s="132">
        <v>18.3</v>
      </c>
      <c r="I43" s="132">
        <v>17.670000000000002</v>
      </c>
      <c r="J43" s="132">
        <v>30.25</v>
      </c>
      <c r="K43" s="132"/>
      <c r="L43" s="44"/>
      <c r="M43" s="19">
        <f t="shared" si="10"/>
        <v>66.22</v>
      </c>
      <c r="N43" s="20">
        <f t="shared" si="11"/>
        <v>66</v>
      </c>
      <c r="O43" s="21" t="str">
        <f>IF(G43="","",LOOKUP(N43,{0,50,65,75,85},{"F","P","C","D","HD"}))</f>
        <v>C</v>
      </c>
      <c r="P43" s="23"/>
      <c r="Q43" s="23"/>
      <c r="R43" s="31" t="str">
        <f t="shared" si="12"/>
        <v>C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BISY2008 1255</v>
      </c>
      <c r="C44" s="6" t="s">
        <v>581</v>
      </c>
      <c r="D44" s="6" t="s">
        <v>685</v>
      </c>
      <c r="E44" s="23" t="s">
        <v>728</v>
      </c>
      <c r="F44" s="23" t="s">
        <v>729</v>
      </c>
      <c r="G44" s="87">
        <v>1255</v>
      </c>
      <c r="H44" s="133">
        <v>14</v>
      </c>
      <c r="I44" s="133">
        <v>21.5</v>
      </c>
      <c r="J44" s="133">
        <v>30.25</v>
      </c>
      <c r="K44" s="132"/>
      <c r="L44" s="44"/>
      <c r="M44" s="19">
        <f t="shared" si="10"/>
        <v>65.75</v>
      </c>
      <c r="N44" s="20">
        <f t="shared" si="11"/>
        <v>66</v>
      </c>
      <c r="O44" s="21" t="str">
        <f>IF(G44="","",LOOKUP(N44,{0,50,65,75,85},{"F","P","C","D","HD"}))</f>
        <v>C</v>
      </c>
      <c r="P44" s="23"/>
      <c r="Q44" s="23"/>
      <c r="R44" s="31" t="str">
        <f t="shared" si="12"/>
        <v>C</v>
      </c>
      <c r="S44" s="5"/>
      <c r="T44" s="28"/>
      <c r="U44" s="28"/>
    </row>
    <row r="45" spans="2:31" x14ac:dyDescent="0.35">
      <c r="B45" s="120" t="str">
        <f t="shared" si="9"/>
        <v>BISY2008 1256</v>
      </c>
      <c r="C45" s="6" t="s">
        <v>581</v>
      </c>
      <c r="D45" s="6" t="s">
        <v>681</v>
      </c>
      <c r="E45" s="23" t="s">
        <v>730</v>
      </c>
      <c r="F45" s="23" t="s">
        <v>731</v>
      </c>
      <c r="G45" s="66">
        <v>1256</v>
      </c>
      <c r="H45" s="132">
        <v>23.3</v>
      </c>
      <c r="I45" s="132">
        <v>15.42</v>
      </c>
      <c r="J45" s="132">
        <v>27</v>
      </c>
      <c r="K45" s="132"/>
      <c r="L45" s="44"/>
      <c r="M45" s="19">
        <f t="shared" si="10"/>
        <v>65.72</v>
      </c>
      <c r="N45" s="20">
        <f t="shared" si="11"/>
        <v>66</v>
      </c>
      <c r="O45" s="21" t="str">
        <f>IF(G45="","",LOOKUP(N45,{0,50,65,75,85},{"F","P","C","D","HD"}))</f>
        <v>C</v>
      </c>
      <c r="P45" s="23"/>
      <c r="Q45" s="23"/>
      <c r="R45" s="31" t="str">
        <f t="shared" si="12"/>
        <v>C</v>
      </c>
      <c r="S45" s="5"/>
    </row>
    <row r="46" spans="2:31" x14ac:dyDescent="0.35">
      <c r="B46" s="120" t="str">
        <f t="shared" si="9"/>
        <v>BISY2008 1257</v>
      </c>
      <c r="C46" s="6" t="s">
        <v>581</v>
      </c>
      <c r="D46" s="6" t="s">
        <v>683</v>
      </c>
      <c r="E46" s="23" t="s">
        <v>732</v>
      </c>
      <c r="F46" s="23" t="s">
        <v>733</v>
      </c>
      <c r="G46" s="66">
        <v>1257</v>
      </c>
      <c r="H46" s="132">
        <v>21.5</v>
      </c>
      <c r="I46" s="132">
        <v>16.670000000000002</v>
      </c>
      <c r="J46" s="132">
        <v>27.55</v>
      </c>
      <c r="K46" s="132"/>
      <c r="L46" s="44"/>
      <c r="M46" s="19">
        <f t="shared" si="10"/>
        <v>65.72</v>
      </c>
      <c r="N46" s="20">
        <f t="shared" si="11"/>
        <v>66</v>
      </c>
      <c r="O46" s="21" t="str">
        <f>IF(G46="","",LOOKUP(N46,{0,50,65,75,85},{"F","P","C","D","HD"}))</f>
        <v>C</v>
      </c>
      <c r="P46" s="23"/>
      <c r="Q46" s="23"/>
      <c r="R46" s="31" t="str">
        <f t="shared" si="12"/>
        <v>C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BISY2008 1258</v>
      </c>
      <c r="C47" s="6" t="s">
        <v>581</v>
      </c>
      <c r="D47" s="6" t="s">
        <v>685</v>
      </c>
      <c r="E47" s="23" t="s">
        <v>734</v>
      </c>
      <c r="F47" s="23" t="s">
        <v>735</v>
      </c>
      <c r="G47" s="66">
        <v>1258</v>
      </c>
      <c r="H47" s="132">
        <v>25</v>
      </c>
      <c r="I47" s="132">
        <v>15.5</v>
      </c>
      <c r="J47" s="132">
        <v>25</v>
      </c>
      <c r="K47" s="132"/>
      <c r="L47" s="44"/>
      <c r="M47" s="19">
        <f t="shared" si="10"/>
        <v>65.5</v>
      </c>
      <c r="N47" s="20">
        <f t="shared" si="11"/>
        <v>66</v>
      </c>
      <c r="O47" s="21" t="str">
        <f>IF(G47="","",LOOKUP(N47,{0,50,65,75,85},{"F","P","C","D","HD"}))</f>
        <v>C</v>
      </c>
      <c r="P47" s="23"/>
      <c r="Q47" s="23"/>
      <c r="R47" s="31" t="str">
        <f t="shared" si="12"/>
        <v>C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BISY2008 1259</v>
      </c>
      <c r="C48" s="6" t="s">
        <v>581</v>
      </c>
      <c r="D48" s="6" t="s">
        <v>685</v>
      </c>
      <c r="E48" s="23" t="s">
        <v>736</v>
      </c>
      <c r="F48" s="23" t="s">
        <v>737</v>
      </c>
      <c r="G48" s="66">
        <v>1259</v>
      </c>
      <c r="H48" s="132">
        <v>13</v>
      </c>
      <c r="I48" s="132">
        <v>21</v>
      </c>
      <c r="J48" s="132">
        <v>31.25</v>
      </c>
      <c r="K48" s="132"/>
      <c r="L48" s="44"/>
      <c r="M48" s="19">
        <f t="shared" si="10"/>
        <v>65.25</v>
      </c>
      <c r="N48" s="20">
        <f t="shared" si="11"/>
        <v>65</v>
      </c>
      <c r="O48" s="21" t="str">
        <f>IF(G48="","",LOOKUP(N48,{0,50,65,75,85},{"F","P","C","D","HD"}))</f>
        <v>C</v>
      </c>
      <c r="P48" s="23"/>
      <c r="Q48" s="23"/>
      <c r="R48" s="31" t="str">
        <f t="shared" si="12"/>
        <v>C</v>
      </c>
      <c r="S48" s="5"/>
      <c r="T48" s="28"/>
      <c r="U48" s="28"/>
      <c r="V48" s="28"/>
    </row>
    <row r="49" spans="2:22" x14ac:dyDescent="0.35">
      <c r="B49" s="120" t="str">
        <f t="shared" si="9"/>
        <v>BISY2008 1260</v>
      </c>
      <c r="C49" s="6" t="s">
        <v>581</v>
      </c>
      <c r="D49" s="6" t="s">
        <v>683</v>
      </c>
      <c r="E49" s="32" t="s">
        <v>738</v>
      </c>
      <c r="F49" s="32" t="s">
        <v>739</v>
      </c>
      <c r="G49" s="87">
        <v>1260</v>
      </c>
      <c r="H49" s="138">
        <v>23.2</v>
      </c>
      <c r="I49" s="138">
        <v>12.17</v>
      </c>
      <c r="J49" s="138">
        <v>29.85</v>
      </c>
      <c r="K49" s="132"/>
      <c r="L49" s="70"/>
      <c r="M49" s="72">
        <f t="shared" si="10"/>
        <v>65.22</v>
      </c>
      <c r="N49" s="73">
        <f t="shared" si="11"/>
        <v>65</v>
      </c>
      <c r="O49" s="74" t="str">
        <f>IF(G49="","",LOOKUP(N49,{0,50,65,75,85},{"F","P","C","D","HD"}))</f>
        <v>C</v>
      </c>
      <c r="P49" s="77"/>
      <c r="Q49" s="77"/>
      <c r="R49" s="31" t="str">
        <f t="shared" si="12"/>
        <v>C</v>
      </c>
      <c r="S49" s="5"/>
      <c r="T49" s="28"/>
      <c r="U49" s="28"/>
      <c r="V49" s="28"/>
    </row>
    <row r="50" spans="2:22" x14ac:dyDescent="0.35">
      <c r="B50" s="120" t="str">
        <f t="shared" si="9"/>
        <v>BISY2008 1261</v>
      </c>
      <c r="C50" s="6" t="s">
        <v>581</v>
      </c>
      <c r="D50" s="6" t="s">
        <v>685</v>
      </c>
      <c r="E50" s="82" t="s">
        <v>740</v>
      </c>
      <c r="F50" s="82" t="s">
        <v>741</v>
      </c>
      <c r="G50" s="87">
        <v>1261</v>
      </c>
      <c r="H50" s="134">
        <v>17.5</v>
      </c>
      <c r="I50" s="134">
        <v>19.5</v>
      </c>
      <c r="J50" s="134">
        <v>28.2</v>
      </c>
      <c r="K50" s="132"/>
      <c r="L50" s="39"/>
      <c r="M50" s="19">
        <f t="shared" si="10"/>
        <v>65.2</v>
      </c>
      <c r="N50" s="20">
        <f t="shared" si="11"/>
        <v>65</v>
      </c>
      <c r="O50" s="21" t="str">
        <f>IF(G50="","",LOOKUP(N50,{0,50,65,75,85},{"F","P","C","D","HD"}))</f>
        <v>C</v>
      </c>
      <c r="P50" s="23"/>
      <c r="Q50" s="23"/>
      <c r="R50" s="31" t="str">
        <f t="shared" si="12"/>
        <v>C</v>
      </c>
      <c r="S50" s="5"/>
      <c r="T50" s="28"/>
      <c r="U50" s="28"/>
      <c r="V50" s="28"/>
    </row>
    <row r="51" spans="2:22" x14ac:dyDescent="0.35">
      <c r="B51" s="120" t="str">
        <f t="shared" si="9"/>
        <v>BISY2008 1262</v>
      </c>
      <c r="C51" s="6" t="s">
        <v>581</v>
      </c>
      <c r="D51" s="6" t="s">
        <v>682</v>
      </c>
      <c r="E51" s="32" t="s">
        <v>742</v>
      </c>
      <c r="F51" s="32" t="s">
        <v>743</v>
      </c>
      <c r="G51" s="87">
        <v>1262</v>
      </c>
      <c r="H51" s="37">
        <v>19.5</v>
      </c>
      <c r="I51" s="37">
        <v>19.329999999999998</v>
      </c>
      <c r="J51" s="132">
        <v>26.3</v>
      </c>
      <c r="K51" s="132"/>
      <c r="L51" s="39"/>
      <c r="M51" s="19">
        <f t="shared" si="10"/>
        <v>65.13</v>
      </c>
      <c r="N51" s="20">
        <f t="shared" si="11"/>
        <v>65</v>
      </c>
      <c r="O51" s="21" t="str">
        <f>IF(G51="","",LOOKUP(N51,{0,50,65,75,85},{"F","P","C","D","HD"}))</f>
        <v>C</v>
      </c>
      <c r="P51" s="23"/>
      <c r="Q51" s="23"/>
      <c r="R51" s="31" t="str">
        <f t="shared" si="12"/>
        <v>C</v>
      </c>
      <c r="S51" s="5"/>
      <c r="T51" s="28"/>
      <c r="U51" s="28"/>
      <c r="V51" s="28"/>
    </row>
    <row r="52" spans="2:22" x14ac:dyDescent="0.35">
      <c r="B52" s="120" t="str">
        <f t="shared" si="9"/>
        <v>BISY2008 1263</v>
      </c>
      <c r="C52" s="6" t="s">
        <v>581</v>
      </c>
      <c r="D52" s="6" t="s">
        <v>682</v>
      </c>
      <c r="E52" s="32" t="s">
        <v>744</v>
      </c>
      <c r="F52" s="32" t="s">
        <v>745</v>
      </c>
      <c r="G52" s="87">
        <v>1263</v>
      </c>
      <c r="H52" s="37">
        <v>23</v>
      </c>
      <c r="I52" s="37">
        <v>14.67</v>
      </c>
      <c r="J52" s="132">
        <v>27.38</v>
      </c>
      <c r="K52" s="132"/>
      <c r="L52" s="42"/>
      <c r="M52" s="19">
        <f t="shared" si="10"/>
        <v>65.05</v>
      </c>
      <c r="N52" s="20">
        <f t="shared" si="11"/>
        <v>65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BISY2008 1264</v>
      </c>
      <c r="C53" s="6" t="s">
        <v>581</v>
      </c>
      <c r="D53" s="6" t="s">
        <v>682</v>
      </c>
      <c r="E53" s="23" t="s">
        <v>746</v>
      </c>
      <c r="F53" s="23" t="s">
        <v>747</v>
      </c>
      <c r="G53" s="87">
        <v>1264</v>
      </c>
      <c r="H53" s="132">
        <v>24</v>
      </c>
      <c r="I53" s="132">
        <v>15</v>
      </c>
      <c r="J53" s="132">
        <v>26</v>
      </c>
      <c r="K53" s="132"/>
      <c r="L53" s="44"/>
      <c r="M53" s="19">
        <f t="shared" si="10"/>
        <v>65</v>
      </c>
      <c r="N53" s="20">
        <f t="shared" si="11"/>
        <v>65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BISY2008 1265</v>
      </c>
      <c r="C54" s="6" t="s">
        <v>581</v>
      </c>
      <c r="D54" s="6" t="s">
        <v>683</v>
      </c>
      <c r="E54" s="32" t="s">
        <v>748</v>
      </c>
      <c r="F54" s="32" t="s">
        <v>749</v>
      </c>
      <c r="G54" s="87">
        <v>1265</v>
      </c>
      <c r="H54" s="37">
        <v>22.3</v>
      </c>
      <c r="I54" s="37">
        <v>14.4</v>
      </c>
      <c r="J54" s="37">
        <v>28.3</v>
      </c>
      <c r="K54" s="132"/>
      <c r="L54" s="44"/>
      <c r="M54" s="19">
        <f t="shared" si="10"/>
        <v>65</v>
      </c>
      <c r="N54" s="20">
        <f t="shared" si="11"/>
        <v>65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BISY2008 1266</v>
      </c>
      <c r="C55" s="6" t="s">
        <v>581</v>
      </c>
      <c r="D55" s="6" t="s">
        <v>682</v>
      </c>
      <c r="E55" s="23" t="s">
        <v>750</v>
      </c>
      <c r="F55" s="23" t="s">
        <v>751</v>
      </c>
      <c r="G55" s="66">
        <v>1266</v>
      </c>
      <c r="H55" s="132">
        <v>19</v>
      </c>
      <c r="I55" s="132">
        <v>20</v>
      </c>
      <c r="J55" s="132">
        <v>23.95</v>
      </c>
      <c r="K55" s="132"/>
      <c r="L55" s="44"/>
      <c r="M55" s="19">
        <f t="shared" si="10"/>
        <v>62.95</v>
      </c>
      <c r="N55" s="20">
        <f t="shared" si="11"/>
        <v>63</v>
      </c>
      <c r="O55" s="21" t="str">
        <f>IF(G55="","",LOOKUP(N55,{0,50,65,75,85},{"F","P","C","D","HD"}))</f>
        <v>P</v>
      </c>
      <c r="P55" s="23"/>
      <c r="Q55" s="23"/>
      <c r="R55" s="31" t="str">
        <f t="shared" si="12"/>
        <v>P</v>
      </c>
      <c r="S55" s="5"/>
      <c r="T55" s="28"/>
      <c r="U55" s="28"/>
      <c r="V55" s="28"/>
    </row>
    <row r="56" spans="2:22" x14ac:dyDescent="0.35">
      <c r="B56" s="120" t="str">
        <f t="shared" si="9"/>
        <v>BISY2008 1267</v>
      </c>
      <c r="C56" s="6" t="s">
        <v>581</v>
      </c>
      <c r="D56" s="6" t="s">
        <v>682</v>
      </c>
      <c r="E56" s="23" t="s">
        <v>752</v>
      </c>
      <c r="F56" s="23" t="s">
        <v>753</v>
      </c>
      <c r="G56" s="66">
        <v>1267</v>
      </c>
      <c r="H56" s="132">
        <v>20.5</v>
      </c>
      <c r="I56" s="132">
        <v>17</v>
      </c>
      <c r="J56" s="132">
        <v>25</v>
      </c>
      <c r="K56" s="132"/>
      <c r="L56" s="44"/>
      <c r="M56" s="19">
        <f t="shared" si="10"/>
        <v>62.5</v>
      </c>
      <c r="N56" s="20">
        <f t="shared" si="11"/>
        <v>63</v>
      </c>
      <c r="O56" s="21" t="str">
        <f>IF(G56="","",LOOKUP(N56,{0,50,65,75,85},{"F","P","C","D","HD"}))</f>
        <v>P</v>
      </c>
      <c r="P56" s="23"/>
      <c r="Q56" s="23"/>
      <c r="R56" s="31" t="str">
        <f t="shared" si="12"/>
        <v>P</v>
      </c>
      <c r="S56" s="5"/>
      <c r="T56" s="28"/>
      <c r="U56" s="28"/>
      <c r="V56" s="28"/>
    </row>
    <row r="57" spans="2:22" x14ac:dyDescent="0.35">
      <c r="B57" s="120" t="str">
        <f t="shared" si="9"/>
        <v>BISY2008 1268</v>
      </c>
      <c r="C57" s="6" t="s">
        <v>581</v>
      </c>
      <c r="D57" s="6" t="s">
        <v>682</v>
      </c>
      <c r="E57" s="23" t="s">
        <v>754</v>
      </c>
      <c r="F57" s="23" t="s">
        <v>755</v>
      </c>
      <c r="G57" s="66">
        <v>1268</v>
      </c>
      <c r="H57" s="132">
        <v>20.5</v>
      </c>
      <c r="I57" s="132">
        <v>17.5</v>
      </c>
      <c r="J57" s="132">
        <v>24.45</v>
      </c>
      <c r="K57" s="132"/>
      <c r="L57" s="44"/>
      <c r="M57" s="19">
        <f t="shared" si="10"/>
        <v>62.45</v>
      </c>
      <c r="N57" s="20">
        <f t="shared" si="11"/>
        <v>62</v>
      </c>
      <c r="O57" s="21" t="str">
        <f>IF(G57="","",LOOKUP(N57,{0,50,65,75,85},{"F","P","C","D","HD"}))</f>
        <v>P</v>
      </c>
      <c r="P57" s="23"/>
      <c r="Q57" s="23"/>
      <c r="R57" s="31" t="str">
        <f t="shared" si="12"/>
        <v>P</v>
      </c>
      <c r="S57" s="5"/>
      <c r="T57" s="28"/>
      <c r="U57" s="28"/>
      <c r="V57" s="28"/>
    </row>
    <row r="58" spans="2:22" x14ac:dyDescent="0.35">
      <c r="B58" s="120" t="str">
        <f t="shared" si="9"/>
        <v>BISY2008 1269</v>
      </c>
      <c r="C58" s="6" t="s">
        <v>581</v>
      </c>
      <c r="D58" s="6" t="s">
        <v>682</v>
      </c>
      <c r="E58" s="23" t="s">
        <v>756</v>
      </c>
      <c r="F58" s="23" t="s">
        <v>757</v>
      </c>
      <c r="G58" s="87">
        <v>1269</v>
      </c>
      <c r="H58" s="134">
        <v>23.5</v>
      </c>
      <c r="I58" s="134">
        <v>13.67</v>
      </c>
      <c r="J58" s="134">
        <v>25</v>
      </c>
      <c r="K58" s="132"/>
      <c r="L58" s="42"/>
      <c r="M58" s="19">
        <f t="shared" si="10"/>
        <v>62.17</v>
      </c>
      <c r="N58" s="20">
        <f t="shared" si="11"/>
        <v>62</v>
      </c>
      <c r="O58" s="21" t="str">
        <f>IF(G58="","",LOOKUP(N58,{0,50,65,75,85},{"F","P","C","D","HD"}))</f>
        <v>P</v>
      </c>
      <c r="P58" s="23"/>
      <c r="Q58" s="23"/>
      <c r="R58" s="31" t="str">
        <f t="shared" si="12"/>
        <v>P</v>
      </c>
      <c r="S58" s="5"/>
      <c r="T58" s="28"/>
      <c r="U58" s="28"/>
      <c r="V58" s="28"/>
    </row>
    <row r="59" spans="2:22" x14ac:dyDescent="0.35">
      <c r="B59" s="120" t="str">
        <f t="shared" si="9"/>
        <v>BISY2008 1270</v>
      </c>
      <c r="C59" s="6" t="s">
        <v>581</v>
      </c>
      <c r="D59" s="6" t="s">
        <v>681</v>
      </c>
      <c r="E59" s="82" t="s">
        <v>758</v>
      </c>
      <c r="F59" s="82" t="s">
        <v>759</v>
      </c>
      <c r="G59" s="87">
        <v>1270</v>
      </c>
      <c r="H59" s="136">
        <v>16.850000000000001</v>
      </c>
      <c r="I59" s="136">
        <v>18</v>
      </c>
      <c r="J59" s="136">
        <v>27</v>
      </c>
      <c r="K59" s="132"/>
      <c r="L59" s="42"/>
      <c r="M59" s="19">
        <f t="shared" si="10"/>
        <v>61.85</v>
      </c>
      <c r="N59" s="20">
        <f t="shared" si="11"/>
        <v>62</v>
      </c>
      <c r="O59" s="21" t="str">
        <f>IF(G59="","",LOOKUP(N59,{0,50,65,75,85},{"F","P","C","D","HD"}))</f>
        <v>P</v>
      </c>
      <c r="P59" s="23"/>
      <c r="Q59" s="23"/>
      <c r="R59" s="31" t="str">
        <f t="shared" si="12"/>
        <v>P</v>
      </c>
      <c r="S59" s="5"/>
      <c r="T59" s="28"/>
      <c r="U59" s="28"/>
      <c r="V59" s="28"/>
    </row>
    <row r="60" spans="2:22" x14ac:dyDescent="0.35">
      <c r="B60" s="120" t="str">
        <f t="shared" si="9"/>
        <v>BISY2008 1271</v>
      </c>
      <c r="C60" s="6" t="s">
        <v>581</v>
      </c>
      <c r="D60" s="6" t="s">
        <v>681</v>
      </c>
      <c r="E60" s="82" t="s">
        <v>760</v>
      </c>
      <c r="F60" s="82" t="s">
        <v>761</v>
      </c>
      <c r="G60" s="87">
        <v>1271</v>
      </c>
      <c r="H60" s="135">
        <v>15.5</v>
      </c>
      <c r="I60" s="135">
        <v>16.079999999999998</v>
      </c>
      <c r="J60" s="135">
        <v>30.25</v>
      </c>
      <c r="K60" s="132"/>
      <c r="L60" s="44"/>
      <c r="M60" s="19">
        <f t="shared" si="10"/>
        <v>61.83</v>
      </c>
      <c r="N60" s="20">
        <f t="shared" si="11"/>
        <v>62</v>
      </c>
      <c r="O60" s="21" t="str">
        <f>IF(G60="","",LOOKUP(N60,{0,50,65,75,85},{"F","P","C","D","HD"}))</f>
        <v>P</v>
      </c>
      <c r="P60" s="23"/>
      <c r="Q60" s="23"/>
      <c r="R60" s="31" t="str">
        <f t="shared" si="12"/>
        <v>P</v>
      </c>
      <c r="S60" s="5"/>
      <c r="T60" s="28"/>
      <c r="U60" s="28"/>
      <c r="V60" s="28"/>
    </row>
    <row r="61" spans="2:22" x14ac:dyDescent="0.35">
      <c r="B61" s="120" t="str">
        <f t="shared" si="9"/>
        <v>BISY2008 1272</v>
      </c>
      <c r="C61" s="6" t="s">
        <v>581</v>
      </c>
      <c r="D61" s="6" t="s">
        <v>685</v>
      </c>
      <c r="E61" s="23" t="s">
        <v>762</v>
      </c>
      <c r="F61" s="23" t="s">
        <v>763</v>
      </c>
      <c r="G61" s="87">
        <v>1272</v>
      </c>
      <c r="H61" s="132">
        <v>18</v>
      </c>
      <c r="I61" s="132">
        <v>17.75</v>
      </c>
      <c r="J61" s="132">
        <v>26.05</v>
      </c>
      <c r="K61" s="132"/>
      <c r="L61" s="43"/>
      <c r="M61" s="19">
        <f t="shared" si="10"/>
        <v>61.8</v>
      </c>
      <c r="N61" s="20">
        <f t="shared" si="11"/>
        <v>62</v>
      </c>
      <c r="O61" s="21" t="str">
        <f>IF(G61="","",LOOKUP(N61,{0,50,65,75,85},{"F","P","C","D","HD"}))</f>
        <v>P</v>
      </c>
      <c r="P61" s="23"/>
      <c r="Q61" s="23"/>
      <c r="R61" s="31" t="str">
        <f t="shared" si="12"/>
        <v>P</v>
      </c>
      <c r="S61" s="5"/>
      <c r="T61" s="28"/>
      <c r="U61" s="28"/>
      <c r="V61" s="28"/>
    </row>
    <row r="62" spans="2:22" x14ac:dyDescent="0.35">
      <c r="B62" s="120" t="str">
        <f t="shared" si="9"/>
        <v>BISY2008 1273</v>
      </c>
      <c r="C62" s="6" t="s">
        <v>581</v>
      </c>
      <c r="D62" s="6" t="s">
        <v>681</v>
      </c>
      <c r="E62" s="32" t="s">
        <v>764</v>
      </c>
      <c r="F62" s="32" t="s">
        <v>765</v>
      </c>
      <c r="G62" s="87">
        <v>1273</v>
      </c>
      <c r="H62" s="37">
        <v>18.350000000000001</v>
      </c>
      <c r="I62" s="37">
        <v>19.329999999999998</v>
      </c>
      <c r="J62" s="37">
        <v>24</v>
      </c>
      <c r="K62" s="132"/>
      <c r="L62" s="43"/>
      <c r="M62" s="19">
        <f t="shared" si="10"/>
        <v>61.68</v>
      </c>
      <c r="N62" s="20">
        <f t="shared" si="11"/>
        <v>62</v>
      </c>
      <c r="O62" s="21" t="str">
        <f>IF(G62="","",LOOKUP(N62,{0,50,65,75,85},{"F","P","C","D","HD"}))</f>
        <v>P</v>
      </c>
      <c r="P62" s="23"/>
      <c r="Q62" s="23"/>
      <c r="R62" s="31" t="str">
        <f t="shared" si="12"/>
        <v>P</v>
      </c>
      <c r="S62" s="5"/>
      <c r="T62" s="28"/>
      <c r="U62" s="28"/>
      <c r="V62" s="28"/>
    </row>
    <row r="63" spans="2:22" x14ac:dyDescent="0.35">
      <c r="B63" s="120" t="str">
        <f t="shared" si="9"/>
        <v>BISY2008 1274</v>
      </c>
      <c r="C63" s="6" t="s">
        <v>581</v>
      </c>
      <c r="D63" s="6" t="s">
        <v>681</v>
      </c>
      <c r="E63" s="23" t="s">
        <v>766</v>
      </c>
      <c r="F63" s="23" t="s">
        <v>767</v>
      </c>
      <c r="G63" s="87">
        <v>1274</v>
      </c>
      <c r="H63" s="37">
        <v>20.100000000000001</v>
      </c>
      <c r="I63" s="132">
        <v>15.5</v>
      </c>
      <c r="J63" s="132">
        <v>25.5</v>
      </c>
      <c r="K63" s="132"/>
      <c r="L63" s="42"/>
      <c r="M63" s="19">
        <f t="shared" si="10"/>
        <v>61.1</v>
      </c>
      <c r="N63" s="20">
        <f t="shared" si="11"/>
        <v>61</v>
      </c>
      <c r="O63" s="21" t="str">
        <f>IF(G63="","",LOOKUP(N63,{0,50,65,75,85},{"F","P","C","D","HD"}))</f>
        <v>P</v>
      </c>
      <c r="P63" s="23"/>
      <c r="Q63" s="23"/>
      <c r="R63" s="31" t="str">
        <f t="shared" si="12"/>
        <v>P</v>
      </c>
      <c r="S63" s="5"/>
      <c r="T63" s="28"/>
      <c r="U63" s="28"/>
      <c r="V63" s="28"/>
    </row>
    <row r="64" spans="2:22" x14ac:dyDescent="0.35">
      <c r="B64" s="120" t="str">
        <f t="shared" si="9"/>
        <v>BISY2008 1275</v>
      </c>
      <c r="C64" s="6" t="s">
        <v>581</v>
      </c>
      <c r="D64" s="6" t="s">
        <v>683</v>
      </c>
      <c r="E64" s="82" t="s">
        <v>768</v>
      </c>
      <c r="F64" s="82" t="s">
        <v>769</v>
      </c>
      <c r="G64" s="87">
        <v>1275</v>
      </c>
      <c r="H64" s="134">
        <v>20.3</v>
      </c>
      <c r="I64" s="134">
        <v>12</v>
      </c>
      <c r="J64" s="140">
        <v>28.8</v>
      </c>
      <c r="K64" s="132"/>
      <c r="L64" s="61"/>
      <c r="M64" s="19">
        <f t="shared" si="10"/>
        <v>61.099999999999994</v>
      </c>
      <c r="N64" s="20">
        <f t="shared" si="11"/>
        <v>61</v>
      </c>
      <c r="O64" s="21" t="str">
        <f>IF(G64="","",LOOKUP(N64,{0,50,65,75,85},{"F","P","C","D","HD"}))</f>
        <v>P</v>
      </c>
      <c r="P64" s="33"/>
      <c r="Q64" s="23"/>
      <c r="R64" s="31" t="str">
        <f t="shared" si="12"/>
        <v>P</v>
      </c>
      <c r="S64" s="5"/>
    </row>
    <row r="65" spans="2:19" x14ac:dyDescent="0.35">
      <c r="B65" s="120" t="str">
        <f t="shared" si="9"/>
        <v>BISY2008 1276</v>
      </c>
      <c r="C65" s="6" t="s">
        <v>581</v>
      </c>
      <c r="D65" s="6" t="s">
        <v>682</v>
      </c>
      <c r="E65" s="23" t="s">
        <v>770</v>
      </c>
      <c r="F65" s="23" t="s">
        <v>771</v>
      </c>
      <c r="G65" s="66">
        <v>1276</v>
      </c>
      <c r="H65" s="132">
        <v>14.5</v>
      </c>
      <c r="I65" s="132">
        <v>21</v>
      </c>
      <c r="J65" s="132">
        <v>25.5</v>
      </c>
      <c r="K65" s="132"/>
      <c r="L65" s="44"/>
      <c r="M65" s="19">
        <f t="shared" si="10"/>
        <v>61</v>
      </c>
      <c r="N65" s="20">
        <f t="shared" si="11"/>
        <v>61</v>
      </c>
      <c r="O65" s="21" t="str">
        <f>IF(G65="","",LOOKUP(N65,{0,50,65,75,85},{"F","P","C","D","HD"}))</f>
        <v>P</v>
      </c>
      <c r="P65" s="23"/>
      <c r="Q65" s="23"/>
      <c r="R65" s="31" t="str">
        <f t="shared" si="12"/>
        <v>P</v>
      </c>
      <c r="S65" s="5"/>
    </row>
    <row r="66" spans="2:19" x14ac:dyDescent="0.35">
      <c r="B66" s="120" t="str">
        <f t="shared" si="9"/>
        <v>BISY2008 1277</v>
      </c>
      <c r="C66" s="6" t="s">
        <v>581</v>
      </c>
      <c r="D66" s="6" t="s">
        <v>681</v>
      </c>
      <c r="E66" s="32" t="s">
        <v>772</v>
      </c>
      <c r="F66" s="32" t="s">
        <v>773</v>
      </c>
      <c r="G66" s="87">
        <v>1277</v>
      </c>
      <c r="H66" s="134">
        <v>20.7</v>
      </c>
      <c r="I66" s="134">
        <v>15</v>
      </c>
      <c r="J66" s="134">
        <v>25</v>
      </c>
      <c r="K66" s="132"/>
      <c r="L66" s="43"/>
      <c r="M66" s="19">
        <f t="shared" si="10"/>
        <v>60.7</v>
      </c>
      <c r="N66" s="20">
        <f t="shared" si="11"/>
        <v>61</v>
      </c>
      <c r="O66" s="21" t="str">
        <f>IF(G66="","",LOOKUP(N66,{0,50,65,75,85},{"F","P","C","D","HD"}))</f>
        <v>P</v>
      </c>
      <c r="P66" s="23"/>
      <c r="Q66" s="23"/>
      <c r="R66" s="31" t="str">
        <f t="shared" si="12"/>
        <v>P</v>
      </c>
      <c r="S66" s="5"/>
    </row>
    <row r="67" spans="2:19" x14ac:dyDescent="0.35">
      <c r="B67" s="120" t="str">
        <f t="shared" si="9"/>
        <v>BISY2008 1278</v>
      </c>
      <c r="C67" s="6" t="s">
        <v>581</v>
      </c>
      <c r="D67" s="6" t="s">
        <v>685</v>
      </c>
      <c r="E67" s="32" t="s">
        <v>774</v>
      </c>
      <c r="F67" s="32" t="s">
        <v>775</v>
      </c>
      <c r="G67" s="87">
        <v>1278</v>
      </c>
      <c r="H67" s="37">
        <v>20</v>
      </c>
      <c r="I67" s="37">
        <v>14.58</v>
      </c>
      <c r="J67" s="37">
        <v>26</v>
      </c>
      <c r="K67" s="132"/>
      <c r="L67" s="44"/>
      <c r="M67" s="19">
        <f t="shared" si="10"/>
        <v>60.58</v>
      </c>
      <c r="N67" s="20">
        <f t="shared" si="11"/>
        <v>61</v>
      </c>
      <c r="O67" s="21" t="str">
        <f>IF(G67="","",LOOKUP(N67,{0,50,65,75,85},{"F","P","C","D","HD"}))</f>
        <v>P</v>
      </c>
      <c r="P67" s="23"/>
      <c r="Q67" s="23"/>
      <c r="R67" s="31" t="str">
        <f t="shared" si="12"/>
        <v>P</v>
      </c>
      <c r="S67" s="5"/>
    </row>
    <row r="68" spans="2:19" x14ac:dyDescent="0.35">
      <c r="B68" s="120" t="str">
        <f t="shared" si="9"/>
        <v>BISY2008 1279</v>
      </c>
      <c r="C68" s="6" t="s">
        <v>581</v>
      </c>
      <c r="D68" s="6" t="s">
        <v>681</v>
      </c>
      <c r="E68" s="32" t="s">
        <v>776</v>
      </c>
      <c r="F68" s="32" t="s">
        <v>777</v>
      </c>
      <c r="G68" s="65">
        <v>1279</v>
      </c>
      <c r="H68" s="132">
        <v>18</v>
      </c>
      <c r="I68" s="132">
        <v>16</v>
      </c>
      <c r="J68" s="132">
        <v>26.5</v>
      </c>
      <c r="K68" s="132"/>
      <c r="L68" s="40"/>
      <c r="M68" s="19">
        <f t="shared" si="10"/>
        <v>60.5</v>
      </c>
      <c r="N68" s="20">
        <f t="shared" si="11"/>
        <v>61</v>
      </c>
      <c r="O68" s="21" t="str">
        <f>IF(G68="","",LOOKUP(N68,{0,50,65,75,85},{"F","P","C","D","HD"}))</f>
        <v>P</v>
      </c>
      <c r="P68" s="23"/>
      <c r="Q68" s="23"/>
      <c r="R68" s="31" t="str">
        <f t="shared" si="12"/>
        <v>P</v>
      </c>
      <c r="S68" s="5"/>
    </row>
    <row r="69" spans="2:19" x14ac:dyDescent="0.35">
      <c r="B69" s="120" t="str">
        <f t="shared" si="9"/>
        <v>BISY2008 1280</v>
      </c>
      <c r="C69" s="6" t="s">
        <v>581</v>
      </c>
      <c r="D69" s="6" t="s">
        <v>682</v>
      </c>
      <c r="E69" s="23" t="s">
        <v>778</v>
      </c>
      <c r="F69" s="23" t="s">
        <v>779</v>
      </c>
      <c r="G69" s="66">
        <v>1280</v>
      </c>
      <c r="H69" s="132">
        <v>18</v>
      </c>
      <c r="I69" s="132">
        <v>17.5</v>
      </c>
      <c r="J69" s="132">
        <v>25</v>
      </c>
      <c r="K69" s="132"/>
      <c r="L69" s="44"/>
      <c r="M69" s="19">
        <f t="shared" si="10"/>
        <v>60.5</v>
      </c>
      <c r="N69" s="20">
        <f t="shared" si="11"/>
        <v>61</v>
      </c>
      <c r="O69" s="21" t="str">
        <f>IF(G69="","",LOOKUP(N69,{0,50,65,75,85},{"F","P","C","D","HD"}))</f>
        <v>P</v>
      </c>
      <c r="P69" s="23"/>
      <c r="Q69" s="23"/>
      <c r="R69" s="31" t="str">
        <f t="shared" si="12"/>
        <v>P</v>
      </c>
      <c r="S69" s="5"/>
    </row>
    <row r="70" spans="2:19" x14ac:dyDescent="0.35">
      <c r="B70" s="120" t="str">
        <f t="shared" si="9"/>
        <v>BISY2008 1281</v>
      </c>
      <c r="C70" s="6" t="s">
        <v>581</v>
      </c>
      <c r="D70" s="6" t="s">
        <v>684</v>
      </c>
      <c r="E70" s="23" t="s">
        <v>780</v>
      </c>
      <c r="F70" s="23" t="s">
        <v>781</v>
      </c>
      <c r="G70" s="66">
        <v>1281</v>
      </c>
      <c r="H70" s="132">
        <v>18.5</v>
      </c>
      <c r="I70" s="132">
        <v>16.5</v>
      </c>
      <c r="J70" s="132">
        <v>25.5</v>
      </c>
      <c r="K70" s="132"/>
      <c r="L70" s="44"/>
      <c r="M70" s="19">
        <f t="shared" si="10"/>
        <v>60.5</v>
      </c>
      <c r="N70" s="20">
        <f t="shared" si="11"/>
        <v>61</v>
      </c>
      <c r="O70" s="21" t="str">
        <f>IF(G70="","",LOOKUP(N70,{0,50,65,75,85},{"F","P","C","D","HD"}))</f>
        <v>P</v>
      </c>
      <c r="P70" s="23"/>
      <c r="Q70" s="23"/>
      <c r="R70" s="31" t="str">
        <f t="shared" si="12"/>
        <v>P</v>
      </c>
      <c r="S70" s="5"/>
    </row>
    <row r="71" spans="2:19" x14ac:dyDescent="0.35">
      <c r="B71" s="120" t="str">
        <f t="shared" si="9"/>
        <v>BISY2008 1282</v>
      </c>
      <c r="C71" s="6" t="s">
        <v>581</v>
      </c>
      <c r="D71" s="6" t="s">
        <v>685</v>
      </c>
      <c r="E71" s="23" t="s">
        <v>782</v>
      </c>
      <c r="F71" s="23" t="s">
        <v>783</v>
      </c>
      <c r="G71" s="66">
        <v>1282</v>
      </c>
      <c r="H71" s="132">
        <v>24</v>
      </c>
      <c r="I71" s="132">
        <v>14.75</v>
      </c>
      <c r="J71" s="132">
        <v>21.75</v>
      </c>
      <c r="K71" s="132"/>
      <c r="L71" s="44"/>
      <c r="M71" s="19">
        <f t="shared" si="10"/>
        <v>60.5</v>
      </c>
      <c r="N71" s="20">
        <f t="shared" si="11"/>
        <v>61</v>
      </c>
      <c r="O71" s="21" t="str">
        <f>IF(G71="","",LOOKUP(N71,{0,50,65,75,85},{"F","P","C","D","HD"}))</f>
        <v>P</v>
      </c>
      <c r="P71" s="23"/>
      <c r="Q71" s="23"/>
      <c r="R71" s="31" t="str">
        <f t="shared" si="12"/>
        <v>P</v>
      </c>
      <c r="S71" s="5"/>
    </row>
    <row r="72" spans="2:19" x14ac:dyDescent="0.35">
      <c r="B72" s="120" t="str">
        <f t="shared" si="9"/>
        <v>BISY2008 1283</v>
      </c>
      <c r="C72" s="6" t="s">
        <v>581</v>
      </c>
      <c r="D72" s="6" t="s">
        <v>685</v>
      </c>
      <c r="E72" s="23" t="s">
        <v>784</v>
      </c>
      <c r="F72" s="23" t="s">
        <v>785</v>
      </c>
      <c r="G72" s="87">
        <v>1283</v>
      </c>
      <c r="H72" s="132">
        <v>18</v>
      </c>
      <c r="I72" s="132">
        <v>19.5</v>
      </c>
      <c r="J72" s="132">
        <v>23</v>
      </c>
      <c r="K72" s="132"/>
      <c r="L72" s="44"/>
      <c r="M72" s="19">
        <f t="shared" si="10"/>
        <v>60.5</v>
      </c>
      <c r="N72" s="20">
        <f t="shared" si="11"/>
        <v>61</v>
      </c>
      <c r="O72" s="21" t="str">
        <f>IF(G72="","",LOOKUP(N72,{0,50,65,75,85},{"F","P","C","D","HD"}))</f>
        <v>P</v>
      </c>
      <c r="P72" s="23"/>
      <c r="Q72" s="23"/>
      <c r="R72" s="31" t="str">
        <f t="shared" si="12"/>
        <v>P</v>
      </c>
      <c r="S72" s="5"/>
    </row>
    <row r="73" spans="2:19" x14ac:dyDescent="0.35">
      <c r="B73" s="120" t="str">
        <f t="shared" si="9"/>
        <v>BISY2008 1284</v>
      </c>
      <c r="C73" s="6" t="s">
        <v>581</v>
      </c>
      <c r="D73" s="6" t="s">
        <v>683</v>
      </c>
      <c r="E73" s="23" t="s">
        <v>786</v>
      </c>
      <c r="F73" s="23" t="s">
        <v>787</v>
      </c>
      <c r="G73" s="87">
        <v>1284</v>
      </c>
      <c r="H73" s="134">
        <v>16.649999999999999</v>
      </c>
      <c r="I73" s="134">
        <v>14.7</v>
      </c>
      <c r="J73" s="134">
        <v>28.8</v>
      </c>
      <c r="K73" s="132"/>
      <c r="L73" s="40"/>
      <c r="M73" s="19">
        <f t="shared" si="10"/>
        <v>60.15</v>
      </c>
      <c r="N73" s="20">
        <f t="shared" si="11"/>
        <v>60</v>
      </c>
      <c r="O73" s="21" t="str">
        <f>IF(G73="","",LOOKUP(N73,{0,50,65,75,85},{"F","P","C","D","HD"}))</f>
        <v>P</v>
      </c>
      <c r="P73" s="23"/>
      <c r="Q73" s="23"/>
      <c r="R73" s="31" t="str">
        <f t="shared" si="12"/>
        <v>P</v>
      </c>
      <c r="S73" s="5"/>
    </row>
    <row r="74" spans="2:19" x14ac:dyDescent="0.35">
      <c r="B74" s="120" t="str">
        <f t="shared" si="9"/>
        <v>BISY2008 1285</v>
      </c>
      <c r="C74" s="6" t="s">
        <v>581</v>
      </c>
      <c r="D74" s="6" t="s">
        <v>685</v>
      </c>
      <c r="E74" s="23" t="s">
        <v>788</v>
      </c>
      <c r="F74" s="23" t="s">
        <v>789</v>
      </c>
      <c r="G74" s="87">
        <v>1285</v>
      </c>
      <c r="H74" s="132">
        <v>17</v>
      </c>
      <c r="I74" s="132">
        <v>17</v>
      </c>
      <c r="J74" s="132">
        <v>26</v>
      </c>
      <c r="K74" s="132"/>
      <c r="L74" s="44"/>
      <c r="M74" s="19">
        <f t="shared" si="10"/>
        <v>60</v>
      </c>
      <c r="N74" s="20">
        <f t="shared" si="11"/>
        <v>60</v>
      </c>
      <c r="O74" s="21" t="str">
        <f>IF(G74="","",LOOKUP(N74,{0,50,65,75,85},{"F","P","C","D","HD"}))</f>
        <v>P</v>
      </c>
      <c r="P74" s="23"/>
      <c r="Q74" s="23"/>
      <c r="R74" s="31" t="str">
        <f t="shared" si="12"/>
        <v>P</v>
      </c>
      <c r="S74" s="5"/>
    </row>
    <row r="75" spans="2:19" x14ac:dyDescent="0.35">
      <c r="B75" s="120" t="str">
        <f t="shared" si="9"/>
        <v>BISY2008 1286</v>
      </c>
      <c r="C75" s="6" t="s">
        <v>581</v>
      </c>
      <c r="D75" s="6" t="s">
        <v>682</v>
      </c>
      <c r="E75" s="32" t="s">
        <v>790</v>
      </c>
      <c r="F75" s="32" t="s">
        <v>791</v>
      </c>
      <c r="G75" s="87">
        <v>1286</v>
      </c>
      <c r="H75" s="37">
        <v>19.5</v>
      </c>
      <c r="I75" s="37">
        <v>15</v>
      </c>
      <c r="J75" s="37">
        <v>25</v>
      </c>
      <c r="K75" s="132"/>
      <c r="L75" s="42"/>
      <c r="M75" s="19">
        <f t="shared" si="10"/>
        <v>59.5</v>
      </c>
      <c r="N75" s="20">
        <f t="shared" si="11"/>
        <v>60</v>
      </c>
      <c r="O75" s="21" t="str">
        <f>IF(G75="","",LOOKUP(N75,{0,50,65,75,85},{"F","P","C","D","HD"}))</f>
        <v>P</v>
      </c>
      <c r="P75" s="23"/>
      <c r="Q75" s="23"/>
      <c r="R75" s="31" t="str">
        <f t="shared" si="12"/>
        <v>P</v>
      </c>
      <c r="S75" s="5"/>
    </row>
    <row r="76" spans="2:19" x14ac:dyDescent="0.35">
      <c r="B76" s="120" t="str">
        <f t="shared" si="9"/>
        <v>BISY2008 1287</v>
      </c>
      <c r="C76" s="6" t="s">
        <v>581</v>
      </c>
      <c r="D76" s="6" t="s">
        <v>682</v>
      </c>
      <c r="E76" s="82" t="s">
        <v>792</v>
      </c>
      <c r="F76" s="82" t="s">
        <v>793</v>
      </c>
      <c r="G76" s="87">
        <v>1287</v>
      </c>
      <c r="H76" s="134">
        <v>15</v>
      </c>
      <c r="I76" s="134">
        <v>20.5</v>
      </c>
      <c r="J76" s="134">
        <v>24</v>
      </c>
      <c r="K76" s="132"/>
      <c r="L76" s="71"/>
      <c r="M76" s="72">
        <f t="shared" si="10"/>
        <v>59.5</v>
      </c>
      <c r="N76" s="73">
        <f t="shared" si="11"/>
        <v>60</v>
      </c>
      <c r="O76" s="74" t="str">
        <f>IF(G76="","",LOOKUP(N76,{0,50,65,75,85},{"F","P","C","D","HD"}))</f>
        <v>P</v>
      </c>
      <c r="P76" s="77"/>
      <c r="Q76" s="77"/>
      <c r="R76" s="31" t="str">
        <f t="shared" si="12"/>
        <v>P</v>
      </c>
      <c r="S76" s="5"/>
    </row>
    <row r="77" spans="2:19" x14ac:dyDescent="0.35">
      <c r="B77" s="120" t="str">
        <f t="shared" si="9"/>
        <v>BISY2008 1288</v>
      </c>
      <c r="C77" s="6" t="s">
        <v>581</v>
      </c>
      <c r="D77" s="6" t="s">
        <v>683</v>
      </c>
      <c r="E77" s="80" t="s">
        <v>794</v>
      </c>
      <c r="F77" s="80" t="s">
        <v>795</v>
      </c>
      <c r="G77" s="87">
        <v>1288</v>
      </c>
      <c r="H77" s="135">
        <v>14.3</v>
      </c>
      <c r="I77" s="135">
        <v>17.53</v>
      </c>
      <c r="J77" s="135">
        <v>27.55</v>
      </c>
      <c r="K77" s="132"/>
      <c r="L77" s="43"/>
      <c r="M77" s="19">
        <f t="shared" si="10"/>
        <v>59.38</v>
      </c>
      <c r="N77" s="20">
        <f t="shared" si="11"/>
        <v>59</v>
      </c>
      <c r="O77" s="21" t="str">
        <f>IF(G77="","",LOOKUP(N77,{0,50,65,75,85},{"F","P","C","D","HD"}))</f>
        <v>P</v>
      </c>
      <c r="P77" s="33"/>
      <c r="Q77" s="23"/>
      <c r="R77" s="31" t="str">
        <f t="shared" si="12"/>
        <v>P</v>
      </c>
      <c r="S77" s="5"/>
    </row>
    <row r="78" spans="2:19" x14ac:dyDescent="0.35">
      <c r="B78" s="120" t="str">
        <f t="shared" si="9"/>
        <v>BISY2008 1289</v>
      </c>
      <c r="C78" s="6" t="s">
        <v>581</v>
      </c>
      <c r="D78" s="6" t="s">
        <v>685</v>
      </c>
      <c r="E78" s="23" t="s">
        <v>796</v>
      </c>
      <c r="F78" s="23" t="s">
        <v>797</v>
      </c>
      <c r="G78" s="66">
        <v>1289</v>
      </c>
      <c r="H78" s="132">
        <v>19</v>
      </c>
      <c r="I78" s="132">
        <v>16</v>
      </c>
      <c r="J78" s="132">
        <v>24.05</v>
      </c>
      <c r="K78" s="132"/>
      <c r="L78" s="44"/>
      <c r="M78" s="19">
        <f t="shared" si="10"/>
        <v>59.05</v>
      </c>
      <c r="N78" s="20">
        <f t="shared" si="11"/>
        <v>59</v>
      </c>
      <c r="O78" s="21" t="str">
        <f>IF(G78="","",LOOKUP(N78,{0,50,65,75,85},{"F","P","C","D","HD"}))</f>
        <v>P</v>
      </c>
      <c r="P78" s="23"/>
      <c r="Q78" s="23"/>
      <c r="R78" s="31" t="str">
        <f t="shared" si="12"/>
        <v>P</v>
      </c>
      <c r="S78" s="5"/>
    </row>
    <row r="79" spans="2:19" x14ac:dyDescent="0.35">
      <c r="B79" s="120" t="str">
        <f t="shared" si="9"/>
        <v>BISY2008 1290</v>
      </c>
      <c r="C79" s="6" t="s">
        <v>581</v>
      </c>
      <c r="D79" s="6" t="s">
        <v>682</v>
      </c>
      <c r="E79" s="23" t="s">
        <v>798</v>
      </c>
      <c r="F79" s="23" t="s">
        <v>799</v>
      </c>
      <c r="G79" s="66">
        <v>1290</v>
      </c>
      <c r="H79" s="132">
        <v>18</v>
      </c>
      <c r="I79" s="132">
        <v>16</v>
      </c>
      <c r="J79" s="132">
        <v>25</v>
      </c>
      <c r="K79" s="132"/>
      <c r="L79" s="44"/>
      <c r="M79" s="19">
        <f t="shared" si="10"/>
        <v>59</v>
      </c>
      <c r="N79" s="20">
        <f t="shared" si="11"/>
        <v>59</v>
      </c>
      <c r="O79" s="21" t="str">
        <f>IF(G79="","",LOOKUP(N79,{0,50,65,75,85},{"F","P","C","D","HD"}))</f>
        <v>P</v>
      </c>
      <c r="P79" s="2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BISY2008 1291</v>
      </c>
      <c r="C80" s="6" t="s">
        <v>581</v>
      </c>
      <c r="D80" s="6" t="s">
        <v>681</v>
      </c>
      <c r="E80" s="82" t="s">
        <v>800</v>
      </c>
      <c r="F80" s="82" t="s">
        <v>801</v>
      </c>
      <c r="G80" s="87">
        <v>1291</v>
      </c>
      <c r="H80" s="138">
        <v>19.5</v>
      </c>
      <c r="I80" s="138">
        <v>14.67</v>
      </c>
      <c r="J80" s="138">
        <v>24.25</v>
      </c>
      <c r="K80" s="132"/>
      <c r="L80" s="44"/>
      <c r="M80" s="19">
        <f t="shared" si="10"/>
        <v>58.42</v>
      </c>
      <c r="N80" s="20">
        <f t="shared" si="11"/>
        <v>58</v>
      </c>
      <c r="O80" s="21" t="str">
        <f>IF(G80="","",LOOKUP(N80,{0,50,65,75,85},{"F","P","C","D","HD"}))</f>
        <v>P</v>
      </c>
      <c r="P80" s="23"/>
      <c r="Q80" s="23"/>
      <c r="R80" s="31" t="str">
        <f t="shared" si="12"/>
        <v>P</v>
      </c>
      <c r="S80" s="5"/>
    </row>
    <row r="81" spans="2:19" x14ac:dyDescent="0.35">
      <c r="B81" s="120" t="str">
        <f t="shared" si="9"/>
        <v>BISY2008 1292</v>
      </c>
      <c r="C81" s="6" t="s">
        <v>581</v>
      </c>
      <c r="D81" s="6" t="s">
        <v>685</v>
      </c>
      <c r="E81" s="32" t="s">
        <v>802</v>
      </c>
      <c r="F81" s="32" t="s">
        <v>803</v>
      </c>
      <c r="G81" s="87">
        <v>1292</v>
      </c>
      <c r="H81" s="37">
        <v>17</v>
      </c>
      <c r="I81" s="37">
        <v>20</v>
      </c>
      <c r="J81" s="37">
        <v>21.25</v>
      </c>
      <c r="K81" s="132"/>
      <c r="L81" s="40"/>
      <c r="M81" s="19">
        <f t="shared" si="10"/>
        <v>58.25</v>
      </c>
      <c r="N81" s="20">
        <f t="shared" si="11"/>
        <v>58</v>
      </c>
      <c r="O81" s="21" t="str">
        <f>IF(G81="","",LOOKUP(N81,{0,50,65,75,85},{"F","P","C","D","HD"}))</f>
        <v>P</v>
      </c>
      <c r="P81" s="23"/>
      <c r="Q81" s="23"/>
      <c r="R81" s="31" t="str">
        <f t="shared" si="12"/>
        <v>P</v>
      </c>
      <c r="S81" s="5"/>
    </row>
    <row r="82" spans="2:19" x14ac:dyDescent="0.35">
      <c r="B82" s="120" t="str">
        <f t="shared" si="9"/>
        <v>BISY2008 1293</v>
      </c>
      <c r="C82" s="6" t="s">
        <v>581</v>
      </c>
      <c r="D82" s="6" t="s">
        <v>681</v>
      </c>
      <c r="E82" s="82" t="s">
        <v>804</v>
      </c>
      <c r="F82" s="82" t="s">
        <v>805</v>
      </c>
      <c r="G82" s="87">
        <v>1293</v>
      </c>
      <c r="H82" s="37">
        <v>20.399999999999999</v>
      </c>
      <c r="I82" s="37">
        <v>13.5</v>
      </c>
      <c r="J82" s="135">
        <v>24.25</v>
      </c>
      <c r="K82" s="132"/>
      <c r="L82" s="40"/>
      <c r="M82" s="19">
        <f t="shared" si="10"/>
        <v>58.15</v>
      </c>
      <c r="N82" s="20">
        <f t="shared" si="11"/>
        <v>58</v>
      </c>
      <c r="O82" s="21" t="str">
        <f>IF(G82="","",LOOKUP(N82,{0,50,65,75,85},{"F","P","C","D","HD"}))</f>
        <v>P</v>
      </c>
      <c r="P82" s="23"/>
      <c r="Q82" s="23"/>
      <c r="R82" s="31" t="str">
        <f t="shared" si="12"/>
        <v>P</v>
      </c>
      <c r="S82" s="5"/>
    </row>
    <row r="83" spans="2:19" x14ac:dyDescent="0.35">
      <c r="B83" s="120" t="str">
        <f t="shared" si="9"/>
        <v>BISY2008 1294</v>
      </c>
      <c r="C83" s="6" t="s">
        <v>581</v>
      </c>
      <c r="D83" s="6" t="s">
        <v>682</v>
      </c>
      <c r="E83" s="29" t="s">
        <v>806</v>
      </c>
      <c r="F83" s="29" t="s">
        <v>807</v>
      </c>
      <c r="G83" s="87">
        <v>1294</v>
      </c>
      <c r="H83" s="132">
        <v>19.5</v>
      </c>
      <c r="I83" s="139">
        <v>13</v>
      </c>
      <c r="J83" s="139">
        <v>25.5</v>
      </c>
      <c r="K83" s="132"/>
      <c r="L83" s="42"/>
      <c r="M83" s="19">
        <f t="shared" si="10"/>
        <v>58</v>
      </c>
      <c r="N83" s="20">
        <f t="shared" si="11"/>
        <v>58</v>
      </c>
      <c r="O83" s="21" t="str">
        <f>IF(G83="","",LOOKUP(N83,{0,50,65,75,85},{"F","P","C","D","HD"}))</f>
        <v>P</v>
      </c>
      <c r="P83" s="23"/>
      <c r="Q83" s="23"/>
      <c r="R83" s="31" t="str">
        <f t="shared" si="12"/>
        <v>P</v>
      </c>
      <c r="S83" s="5"/>
    </row>
    <row r="84" spans="2:19" x14ac:dyDescent="0.35">
      <c r="B84" s="120" t="str">
        <f t="shared" si="9"/>
        <v>BISY2008 1295</v>
      </c>
      <c r="C84" s="6" t="s">
        <v>581</v>
      </c>
      <c r="D84" s="6" t="s">
        <v>682</v>
      </c>
      <c r="E84" s="23" t="s">
        <v>808</v>
      </c>
      <c r="F84" s="23" t="s">
        <v>809</v>
      </c>
      <c r="G84" s="66">
        <v>1295</v>
      </c>
      <c r="H84" s="132">
        <v>20</v>
      </c>
      <c r="I84" s="132">
        <v>11.5</v>
      </c>
      <c r="J84" s="132">
        <v>26</v>
      </c>
      <c r="K84" s="132"/>
      <c r="L84" s="44"/>
      <c r="M84" s="19">
        <f t="shared" si="10"/>
        <v>57.5</v>
      </c>
      <c r="N84" s="20">
        <f t="shared" si="11"/>
        <v>58</v>
      </c>
      <c r="O84" s="21" t="str">
        <f>IF(G84="","",LOOKUP(N84,{0,50,65,75,85},{"F","P","C","D","HD"}))</f>
        <v>P</v>
      </c>
      <c r="P84" s="23"/>
      <c r="Q84" s="23"/>
      <c r="R84" s="31" t="str">
        <f t="shared" si="12"/>
        <v>P</v>
      </c>
      <c r="S84" s="5"/>
    </row>
    <row r="85" spans="2:19" x14ac:dyDescent="0.35">
      <c r="B85" s="120" t="str">
        <f t="shared" si="9"/>
        <v>BISY2008 1296</v>
      </c>
      <c r="C85" s="6" t="s">
        <v>581</v>
      </c>
      <c r="D85" s="6" t="s">
        <v>682</v>
      </c>
      <c r="E85" s="23" t="s">
        <v>810</v>
      </c>
      <c r="F85" s="23" t="s">
        <v>811</v>
      </c>
      <c r="G85" s="66">
        <v>1296</v>
      </c>
      <c r="H85" s="132">
        <v>11</v>
      </c>
      <c r="I85" s="132">
        <v>16.5</v>
      </c>
      <c r="J85" s="132">
        <v>29.95</v>
      </c>
      <c r="K85" s="132"/>
      <c r="L85" s="44"/>
      <c r="M85" s="19">
        <f t="shared" si="10"/>
        <v>57.45</v>
      </c>
      <c r="N85" s="20">
        <f t="shared" si="11"/>
        <v>57</v>
      </c>
      <c r="O85" s="21" t="str">
        <f>IF(G85="","",LOOKUP(N85,{0,50,65,75,85},{"F","P","C","D","HD"}))</f>
        <v>P</v>
      </c>
      <c r="P85" s="23"/>
      <c r="Q85" s="23"/>
      <c r="R85" s="31" t="str">
        <f t="shared" si="12"/>
        <v>P</v>
      </c>
      <c r="S85" s="5"/>
    </row>
    <row r="86" spans="2:19" x14ac:dyDescent="0.35">
      <c r="B86" s="120" t="str">
        <f t="shared" si="9"/>
        <v>BISY2008 1297</v>
      </c>
      <c r="C86" s="6" t="s">
        <v>581</v>
      </c>
      <c r="D86" s="6" t="s">
        <v>683</v>
      </c>
      <c r="E86" s="23" t="s">
        <v>812</v>
      </c>
      <c r="F86" s="23" t="s">
        <v>813</v>
      </c>
      <c r="G86" s="66">
        <v>1297</v>
      </c>
      <c r="H86" s="132">
        <v>21.7</v>
      </c>
      <c r="I86" s="132">
        <v>6</v>
      </c>
      <c r="J86" s="132">
        <v>29.55</v>
      </c>
      <c r="K86" s="132"/>
      <c r="L86" s="44"/>
      <c r="M86" s="19">
        <f t="shared" si="10"/>
        <v>57.25</v>
      </c>
      <c r="N86" s="20">
        <f t="shared" si="11"/>
        <v>57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5">E$8&amp;" "&amp;G87</f>
        <v>BISY2008 1298</v>
      </c>
      <c r="C87" s="6" t="s">
        <v>581</v>
      </c>
      <c r="D87" s="6" t="s">
        <v>682</v>
      </c>
      <c r="E87" s="23" t="s">
        <v>814</v>
      </c>
      <c r="F87" s="23" t="s">
        <v>815</v>
      </c>
      <c r="G87" s="66">
        <v>1298</v>
      </c>
      <c r="H87" s="132">
        <v>18.5</v>
      </c>
      <c r="I87" s="132">
        <v>13</v>
      </c>
      <c r="J87" s="132">
        <v>25.5</v>
      </c>
      <c r="K87" s="132"/>
      <c r="L87" s="44"/>
      <c r="M87" s="19">
        <f t="shared" ref="M87:M150" si="16">IF(G87="","",SUM(H87:L87))</f>
        <v>57</v>
      </c>
      <c r="N87" s="20">
        <f t="shared" ref="N87:N150" si="17">IF(G87="","",ROUND(M87,0))</f>
        <v>57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5"/>
        <v>BISY2008 1299</v>
      </c>
      <c r="C88" s="6" t="s">
        <v>581</v>
      </c>
      <c r="D88" s="6" t="s">
        <v>682</v>
      </c>
      <c r="E88" s="23" t="s">
        <v>816</v>
      </c>
      <c r="F88" s="23" t="s">
        <v>817</v>
      </c>
      <c r="G88" s="66">
        <v>1299</v>
      </c>
      <c r="H88" s="132">
        <v>20</v>
      </c>
      <c r="I88" s="132">
        <v>11</v>
      </c>
      <c r="J88" s="132">
        <v>26</v>
      </c>
      <c r="K88" s="132"/>
      <c r="L88" s="44"/>
      <c r="M88" s="19">
        <f t="shared" si="16"/>
        <v>57</v>
      </c>
      <c r="N88" s="20">
        <f t="shared" si="17"/>
        <v>57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5"/>
        <v>BISY2008 1300</v>
      </c>
      <c r="C89" s="6" t="s">
        <v>581</v>
      </c>
      <c r="D89" s="6" t="s">
        <v>681</v>
      </c>
      <c r="E89" s="32" t="s">
        <v>818</v>
      </c>
      <c r="F89" s="32" t="s">
        <v>819</v>
      </c>
      <c r="G89" s="87">
        <v>1300</v>
      </c>
      <c r="H89" s="37">
        <v>20</v>
      </c>
      <c r="I89" s="132">
        <v>15</v>
      </c>
      <c r="J89" s="37">
        <v>21.75</v>
      </c>
      <c r="K89" s="132"/>
      <c r="L89" s="44"/>
      <c r="M89" s="19">
        <f t="shared" si="16"/>
        <v>56.75</v>
      </c>
      <c r="N89" s="20">
        <f t="shared" si="17"/>
        <v>57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5"/>
        <v>BISY2008 1301</v>
      </c>
      <c r="C90" s="6" t="s">
        <v>581</v>
      </c>
      <c r="D90" s="6" t="s">
        <v>683</v>
      </c>
      <c r="E90" s="32" t="s">
        <v>820</v>
      </c>
      <c r="F90" s="32" t="s">
        <v>821</v>
      </c>
      <c r="G90" s="87">
        <v>1301</v>
      </c>
      <c r="H90" s="37">
        <v>14.5</v>
      </c>
      <c r="I90" s="37">
        <v>14.7</v>
      </c>
      <c r="J90" s="37">
        <v>27.55</v>
      </c>
      <c r="K90" s="132"/>
      <c r="L90" s="44"/>
      <c r="M90" s="19">
        <f t="shared" si="16"/>
        <v>56.75</v>
      </c>
      <c r="N90" s="20">
        <f t="shared" si="17"/>
        <v>57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5"/>
        <v>BISY2008 1302</v>
      </c>
      <c r="C91" s="6" t="s">
        <v>581</v>
      </c>
      <c r="D91" s="6" t="s">
        <v>685</v>
      </c>
      <c r="E91" s="32" t="s">
        <v>822</v>
      </c>
      <c r="F91" s="32" t="s">
        <v>823</v>
      </c>
      <c r="G91" s="87">
        <v>1302</v>
      </c>
      <c r="H91" s="132">
        <v>16</v>
      </c>
      <c r="I91" s="132">
        <v>19</v>
      </c>
      <c r="J91" s="132">
        <v>21.75</v>
      </c>
      <c r="K91" s="132"/>
      <c r="L91" s="44"/>
      <c r="M91" s="19">
        <f t="shared" si="16"/>
        <v>56.75</v>
      </c>
      <c r="N91" s="20">
        <f t="shared" si="17"/>
        <v>57</v>
      </c>
      <c r="O91" s="21" t="str">
        <f>IF(G91="","",LOOKUP(N91,{0,50,65,75,85},{"F","P","C","D","HD"}))</f>
        <v>P</v>
      </c>
      <c r="P91" s="23"/>
      <c r="Q91" s="23"/>
      <c r="R91" s="31" t="str">
        <f t="shared" si="18"/>
        <v>P</v>
      </c>
      <c r="S91" s="5"/>
    </row>
    <row r="92" spans="2:19" x14ac:dyDescent="0.35">
      <c r="B92" s="120" t="str">
        <f t="shared" si="15"/>
        <v>BISY2008 1303</v>
      </c>
      <c r="C92" s="6" t="s">
        <v>581</v>
      </c>
      <c r="D92" s="6" t="s">
        <v>682</v>
      </c>
      <c r="E92" s="32" t="s">
        <v>824</v>
      </c>
      <c r="F92" s="32" t="s">
        <v>825</v>
      </c>
      <c r="G92" s="87">
        <v>1303</v>
      </c>
      <c r="H92" s="132">
        <v>15.5</v>
      </c>
      <c r="I92" s="132">
        <v>15.5</v>
      </c>
      <c r="J92" s="132">
        <v>25.5</v>
      </c>
      <c r="K92" s="132"/>
      <c r="L92" s="44"/>
      <c r="M92" s="19">
        <f t="shared" si="16"/>
        <v>56.5</v>
      </c>
      <c r="N92" s="20">
        <f t="shared" si="17"/>
        <v>57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5"/>
        <v>BISY2008 1304</v>
      </c>
      <c r="C93" s="6" t="s">
        <v>581</v>
      </c>
      <c r="D93" s="6" t="s">
        <v>681</v>
      </c>
      <c r="E93" s="32" t="s">
        <v>826</v>
      </c>
      <c r="F93" s="32" t="s">
        <v>827</v>
      </c>
      <c r="G93" s="87">
        <v>1304</v>
      </c>
      <c r="H93" s="37">
        <v>13.15</v>
      </c>
      <c r="I93" s="37">
        <v>18</v>
      </c>
      <c r="J93" s="37">
        <v>24</v>
      </c>
      <c r="K93" s="132"/>
      <c r="L93" s="43"/>
      <c r="M93" s="19">
        <f t="shared" si="16"/>
        <v>55.15</v>
      </c>
      <c r="N93" s="20">
        <f t="shared" si="17"/>
        <v>55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5"/>
        <v>BISY2008 1305</v>
      </c>
      <c r="C94" s="6" t="s">
        <v>581</v>
      </c>
      <c r="D94" s="6" t="s">
        <v>681</v>
      </c>
      <c r="E94" s="82" t="s">
        <v>828</v>
      </c>
      <c r="F94" s="82" t="s">
        <v>829</v>
      </c>
      <c r="G94" s="87">
        <v>1305</v>
      </c>
      <c r="H94" s="134">
        <v>10.9</v>
      </c>
      <c r="I94" s="134">
        <v>16</v>
      </c>
      <c r="J94" s="134">
        <v>28</v>
      </c>
      <c r="K94" s="132"/>
      <c r="L94" s="44"/>
      <c r="M94" s="19">
        <f t="shared" si="16"/>
        <v>54.9</v>
      </c>
      <c r="N94" s="20">
        <f t="shared" si="17"/>
        <v>55</v>
      </c>
      <c r="O94" s="21" t="str">
        <f>IF(G94="","",LOOKUP(N94,{0,50,65,75,85},{"F","P","C","D","HD"}))</f>
        <v>P</v>
      </c>
      <c r="P94" s="23"/>
      <c r="Q94" s="23"/>
      <c r="R94" s="31" t="str">
        <f t="shared" si="18"/>
        <v>P</v>
      </c>
      <c r="S94" s="5"/>
    </row>
    <row r="95" spans="2:19" x14ac:dyDescent="0.35">
      <c r="B95" s="120" t="str">
        <f t="shared" si="15"/>
        <v>BISY2008 1306</v>
      </c>
      <c r="C95" s="6" t="s">
        <v>581</v>
      </c>
      <c r="D95" s="6" t="s">
        <v>683</v>
      </c>
      <c r="E95" s="82" t="s">
        <v>830</v>
      </c>
      <c r="F95" s="82" t="s">
        <v>831</v>
      </c>
      <c r="G95" s="87">
        <v>1306</v>
      </c>
      <c r="H95" s="132">
        <v>6.8</v>
      </c>
      <c r="I95" s="132">
        <v>21</v>
      </c>
      <c r="J95" s="132">
        <v>26.8</v>
      </c>
      <c r="K95" s="132"/>
      <c r="L95" s="44"/>
      <c r="M95" s="19">
        <f t="shared" si="16"/>
        <v>54.6</v>
      </c>
      <c r="N95" s="20">
        <f t="shared" si="17"/>
        <v>55</v>
      </c>
      <c r="O95" s="21" t="str">
        <f>IF(G95="","",LOOKUP(N95,{0,50,65,75,85},{"F","P","C","D","HD"}))</f>
        <v>P</v>
      </c>
      <c r="P95" s="23"/>
      <c r="Q95" s="23"/>
      <c r="R95" s="31" t="str">
        <f t="shared" si="18"/>
        <v>P</v>
      </c>
      <c r="S95" s="5"/>
    </row>
    <row r="96" spans="2:19" x14ac:dyDescent="0.35">
      <c r="B96" s="120" t="str">
        <f t="shared" si="15"/>
        <v>BISY2008 1307</v>
      </c>
      <c r="C96" s="6" t="s">
        <v>581</v>
      </c>
      <c r="D96" s="6" t="s">
        <v>684</v>
      </c>
      <c r="E96" s="23" t="s">
        <v>832</v>
      </c>
      <c r="F96" s="23" t="s">
        <v>833</v>
      </c>
      <c r="G96" s="87">
        <v>1307</v>
      </c>
      <c r="H96" s="132">
        <v>13.25</v>
      </c>
      <c r="I96" s="132">
        <v>14.67</v>
      </c>
      <c r="J96" s="132">
        <v>26.5</v>
      </c>
      <c r="K96" s="132"/>
      <c r="L96" s="44"/>
      <c r="M96" s="19">
        <f t="shared" si="16"/>
        <v>54.42</v>
      </c>
      <c r="N96" s="20">
        <f t="shared" si="17"/>
        <v>54</v>
      </c>
      <c r="O96" s="21" t="str">
        <f>IF(G96="","",LOOKUP(N96,{0,50,65,75,85},{"F","P","C","D","HD"}))</f>
        <v>P</v>
      </c>
      <c r="P96" s="23"/>
      <c r="Q96" s="23"/>
      <c r="R96" s="31" t="str">
        <f t="shared" si="18"/>
        <v>P</v>
      </c>
      <c r="S96" s="5"/>
    </row>
    <row r="97" spans="2:19" x14ac:dyDescent="0.35">
      <c r="B97" s="120" t="str">
        <f t="shared" si="15"/>
        <v>BISY2008 1308</v>
      </c>
      <c r="C97" s="6" t="s">
        <v>581</v>
      </c>
      <c r="D97" s="6" t="s">
        <v>685</v>
      </c>
      <c r="E97" s="32" t="s">
        <v>834</v>
      </c>
      <c r="F97" s="32" t="s">
        <v>835</v>
      </c>
      <c r="G97" s="87">
        <v>1308</v>
      </c>
      <c r="H97" s="37">
        <v>12</v>
      </c>
      <c r="I97" s="37">
        <v>17.75</v>
      </c>
      <c r="J97" s="37">
        <v>24</v>
      </c>
      <c r="K97" s="132"/>
      <c r="L97" s="44"/>
      <c r="M97" s="19">
        <f t="shared" si="16"/>
        <v>53.75</v>
      </c>
      <c r="N97" s="20">
        <f t="shared" si="17"/>
        <v>54</v>
      </c>
      <c r="O97" s="21" t="str">
        <f>IF(G97="","",LOOKUP(N97,{0,50,65,75,85},{"F","P","C","D","HD"}))</f>
        <v>P</v>
      </c>
      <c r="P97" s="23"/>
      <c r="Q97" s="23"/>
      <c r="R97" s="31" t="str">
        <f t="shared" si="18"/>
        <v>P</v>
      </c>
      <c r="S97" s="5"/>
    </row>
    <row r="98" spans="2:19" x14ac:dyDescent="0.35">
      <c r="B98" s="120" t="str">
        <f t="shared" si="15"/>
        <v>BISY2008 1309</v>
      </c>
      <c r="C98" s="6" t="s">
        <v>581</v>
      </c>
      <c r="D98" s="6" t="s">
        <v>685</v>
      </c>
      <c r="E98" s="32" t="s">
        <v>836</v>
      </c>
      <c r="F98" s="32" t="s">
        <v>837</v>
      </c>
      <c r="G98" s="87">
        <v>1309</v>
      </c>
      <c r="H98" s="37">
        <v>14</v>
      </c>
      <c r="I98" s="37">
        <v>15.75</v>
      </c>
      <c r="J98" s="37">
        <v>23.75</v>
      </c>
      <c r="K98" s="132"/>
      <c r="L98" s="39"/>
      <c r="M98" s="19">
        <f t="shared" si="16"/>
        <v>53.5</v>
      </c>
      <c r="N98" s="20">
        <f t="shared" si="17"/>
        <v>54</v>
      </c>
      <c r="O98" s="21" t="str">
        <f>IF(G98="","",LOOKUP(N98,{0,50,65,75,85},{"F","P","C","D","HD"}))</f>
        <v>P</v>
      </c>
      <c r="P98" s="23"/>
      <c r="Q98" s="23"/>
      <c r="R98" s="31" t="str">
        <f t="shared" si="18"/>
        <v>P</v>
      </c>
      <c r="S98" s="5"/>
    </row>
    <row r="99" spans="2:19" x14ac:dyDescent="0.35">
      <c r="B99" s="120" t="str">
        <f t="shared" si="15"/>
        <v>BISY2008 1310</v>
      </c>
      <c r="C99" s="6" t="s">
        <v>581</v>
      </c>
      <c r="D99" s="6" t="s">
        <v>681</v>
      </c>
      <c r="E99" s="23" t="s">
        <v>838</v>
      </c>
      <c r="F99" s="23" t="s">
        <v>839</v>
      </c>
      <c r="G99" s="66">
        <v>1310</v>
      </c>
      <c r="H99" s="132">
        <v>17.95</v>
      </c>
      <c r="I99" s="132">
        <v>12.5</v>
      </c>
      <c r="J99" s="132">
        <v>23</v>
      </c>
      <c r="K99" s="132"/>
      <c r="L99" s="44"/>
      <c r="M99" s="19">
        <f t="shared" si="16"/>
        <v>53.45</v>
      </c>
      <c r="N99" s="20">
        <f t="shared" si="17"/>
        <v>53</v>
      </c>
      <c r="O99" s="21" t="str">
        <f>IF(G99="","",LOOKUP(N99,{0,50,65,75,85},{"F","P","C","D","HD"}))</f>
        <v>P</v>
      </c>
      <c r="P99" s="23"/>
      <c r="Q99" s="23"/>
      <c r="R99" s="31" t="str">
        <f t="shared" si="18"/>
        <v>P</v>
      </c>
      <c r="S99" s="5"/>
    </row>
    <row r="100" spans="2:19" x14ac:dyDescent="0.35">
      <c r="B100" s="120" t="str">
        <f t="shared" si="15"/>
        <v>BISY2008 1311</v>
      </c>
      <c r="C100" s="6" t="s">
        <v>581</v>
      </c>
      <c r="D100" s="6" t="s">
        <v>681</v>
      </c>
      <c r="E100" s="32" t="s">
        <v>840</v>
      </c>
      <c r="F100" s="32" t="s">
        <v>841</v>
      </c>
      <c r="G100" s="87">
        <v>1311</v>
      </c>
      <c r="H100" s="37">
        <v>21.65</v>
      </c>
      <c r="I100" s="37">
        <v>15.5</v>
      </c>
      <c r="J100" s="37">
        <v>16.25</v>
      </c>
      <c r="K100" s="132"/>
      <c r="L100" s="43"/>
      <c r="M100" s="19">
        <f t="shared" si="16"/>
        <v>53.4</v>
      </c>
      <c r="N100" s="20">
        <f t="shared" si="17"/>
        <v>53</v>
      </c>
      <c r="O100" s="21" t="str">
        <f>IF(G100="","",LOOKUP(N100,{0,50,65,75,85},{"F","P","C","D","HD"}))</f>
        <v>P</v>
      </c>
      <c r="P100" s="33"/>
      <c r="Q100" s="23"/>
      <c r="R100" s="31" t="str">
        <f t="shared" si="18"/>
        <v>P</v>
      </c>
      <c r="S100" s="5"/>
    </row>
    <row r="101" spans="2:19" x14ac:dyDescent="0.35">
      <c r="B101" s="120" t="str">
        <f t="shared" si="15"/>
        <v>BISY2008 1312</v>
      </c>
      <c r="C101" s="6" t="s">
        <v>581</v>
      </c>
      <c r="D101" s="6" t="s">
        <v>681</v>
      </c>
      <c r="E101" s="32" t="s">
        <v>842</v>
      </c>
      <c r="F101" s="32" t="s">
        <v>843</v>
      </c>
      <c r="G101" s="87">
        <v>1312</v>
      </c>
      <c r="H101" s="37">
        <v>12.1</v>
      </c>
      <c r="I101" s="37">
        <v>16</v>
      </c>
      <c r="J101" s="37">
        <v>25</v>
      </c>
      <c r="K101" s="132"/>
      <c r="L101" s="39"/>
      <c r="M101" s="19">
        <f t="shared" si="16"/>
        <v>53.1</v>
      </c>
      <c r="N101" s="20">
        <f t="shared" si="17"/>
        <v>53</v>
      </c>
      <c r="O101" s="21" t="str">
        <f>IF(G101="","",LOOKUP(N101,{0,50,65,75,85},{"F","P","C","D","HD"}))</f>
        <v>P</v>
      </c>
      <c r="P101" s="23"/>
      <c r="Q101" s="23"/>
      <c r="R101" s="31" t="str">
        <f t="shared" si="18"/>
        <v>P</v>
      </c>
      <c r="S101" s="5"/>
    </row>
    <row r="102" spans="2:19" x14ac:dyDescent="0.35">
      <c r="B102" s="120" t="str">
        <f t="shared" si="15"/>
        <v>BISY2008 1313</v>
      </c>
      <c r="C102" s="6" t="s">
        <v>581</v>
      </c>
      <c r="D102" s="6" t="s">
        <v>682</v>
      </c>
      <c r="E102" s="23" t="s">
        <v>844</v>
      </c>
      <c r="F102" s="23" t="s">
        <v>845</v>
      </c>
      <c r="G102" s="66">
        <v>1313</v>
      </c>
      <c r="H102" s="132">
        <v>17.5</v>
      </c>
      <c r="I102" s="132">
        <v>12</v>
      </c>
      <c r="J102" s="132">
        <v>23.5</v>
      </c>
      <c r="K102" s="132"/>
      <c r="L102" s="44"/>
      <c r="M102" s="19">
        <f t="shared" si="16"/>
        <v>53</v>
      </c>
      <c r="N102" s="20">
        <f t="shared" si="17"/>
        <v>53</v>
      </c>
      <c r="O102" s="21" t="str">
        <f>IF(G102="","",LOOKUP(N102,{0,50,65,75,85},{"F","P","C","D","HD"}))</f>
        <v>P</v>
      </c>
      <c r="P102" s="23"/>
      <c r="Q102" s="23"/>
      <c r="R102" s="31" t="str">
        <f t="shared" si="18"/>
        <v>P</v>
      </c>
      <c r="S102" s="5"/>
    </row>
    <row r="103" spans="2:19" x14ac:dyDescent="0.35">
      <c r="B103" s="120" t="str">
        <f t="shared" si="15"/>
        <v>BISY2008 1314</v>
      </c>
      <c r="C103" s="6" t="s">
        <v>581</v>
      </c>
      <c r="D103" s="6" t="s">
        <v>685</v>
      </c>
      <c r="E103" s="23" t="s">
        <v>846</v>
      </c>
      <c r="F103" s="23" t="s">
        <v>847</v>
      </c>
      <c r="G103" s="87">
        <v>1314</v>
      </c>
      <c r="H103" s="37">
        <v>16</v>
      </c>
      <c r="I103" s="37">
        <v>14</v>
      </c>
      <c r="J103" s="37">
        <v>22.75</v>
      </c>
      <c r="K103" s="132"/>
      <c r="L103" s="39"/>
      <c r="M103" s="19">
        <f t="shared" si="16"/>
        <v>52.75</v>
      </c>
      <c r="N103" s="20">
        <f t="shared" si="17"/>
        <v>53</v>
      </c>
      <c r="O103" s="21" t="str">
        <f>IF(G103="","",LOOKUP(N103,{0,50,65,75,85},{"F","P","C","D","HD"}))</f>
        <v>P</v>
      </c>
      <c r="P103" s="23"/>
      <c r="Q103" s="23"/>
      <c r="R103" s="31" t="str">
        <f t="shared" si="18"/>
        <v>P</v>
      </c>
      <c r="S103" s="5"/>
    </row>
    <row r="104" spans="2:19" x14ac:dyDescent="0.35">
      <c r="B104" s="120" t="str">
        <f t="shared" si="15"/>
        <v>BISY2008 1315</v>
      </c>
      <c r="C104" s="6" t="s">
        <v>581</v>
      </c>
      <c r="D104" s="6" t="s">
        <v>683</v>
      </c>
      <c r="E104" s="82" t="s">
        <v>848</v>
      </c>
      <c r="F104" s="82" t="s">
        <v>849</v>
      </c>
      <c r="G104" s="87">
        <v>1315</v>
      </c>
      <c r="H104" s="138">
        <v>12.5</v>
      </c>
      <c r="I104" s="138">
        <v>16.170000000000002</v>
      </c>
      <c r="J104" s="138">
        <v>24.05</v>
      </c>
      <c r="K104" s="132"/>
      <c r="L104" s="44"/>
      <c r="M104" s="19">
        <f t="shared" si="16"/>
        <v>52.72</v>
      </c>
      <c r="N104" s="20">
        <f t="shared" si="17"/>
        <v>53</v>
      </c>
      <c r="O104" s="21" t="str">
        <f>IF(G104="","",LOOKUP(N104,{0,50,65,75,85},{"F","P","C","D","HD"}))</f>
        <v>P</v>
      </c>
      <c r="P104" s="23"/>
      <c r="Q104" s="23"/>
      <c r="R104" s="31" t="str">
        <f t="shared" si="18"/>
        <v>P</v>
      </c>
      <c r="S104" s="5"/>
    </row>
    <row r="105" spans="2:19" x14ac:dyDescent="0.35">
      <c r="B105" s="120" t="str">
        <f t="shared" si="15"/>
        <v>BISY2008 1316</v>
      </c>
      <c r="C105" s="6" t="s">
        <v>581</v>
      </c>
      <c r="D105" s="6" t="s">
        <v>683</v>
      </c>
      <c r="E105" s="32" t="s">
        <v>850</v>
      </c>
      <c r="F105" s="32" t="s">
        <v>851</v>
      </c>
      <c r="G105" s="87">
        <v>1316</v>
      </c>
      <c r="H105" s="37">
        <v>12.4</v>
      </c>
      <c r="I105" s="37">
        <v>14.83</v>
      </c>
      <c r="J105" s="37">
        <v>25</v>
      </c>
      <c r="K105" s="132"/>
      <c r="L105" s="44"/>
      <c r="M105" s="19">
        <f t="shared" si="16"/>
        <v>52.230000000000004</v>
      </c>
      <c r="N105" s="20">
        <f t="shared" si="17"/>
        <v>52</v>
      </c>
      <c r="O105" s="21" t="str">
        <f>IF(G105="","",LOOKUP(N105,{0,50,65,75,85},{"F","P","C","D","HD"}))</f>
        <v>P</v>
      </c>
      <c r="P105" s="23"/>
      <c r="Q105" s="23"/>
      <c r="R105" s="31" t="str">
        <f t="shared" si="18"/>
        <v>P</v>
      </c>
      <c r="S105" s="5"/>
    </row>
    <row r="106" spans="2:19" x14ac:dyDescent="0.35">
      <c r="B106" s="120" t="str">
        <f t="shared" si="15"/>
        <v>BISY2008 1317</v>
      </c>
      <c r="C106" s="6" t="s">
        <v>581</v>
      </c>
      <c r="D106" s="6" t="s">
        <v>684</v>
      </c>
      <c r="E106" s="23" t="s">
        <v>852</v>
      </c>
      <c r="F106" s="23" t="s">
        <v>853</v>
      </c>
      <c r="G106" s="66">
        <v>1317</v>
      </c>
      <c r="H106" s="132">
        <v>15.75</v>
      </c>
      <c r="I106" s="132">
        <v>12</v>
      </c>
      <c r="J106" s="132">
        <v>24.25</v>
      </c>
      <c r="K106" s="132"/>
      <c r="L106" s="44"/>
      <c r="M106" s="19">
        <f t="shared" si="16"/>
        <v>52</v>
      </c>
      <c r="N106" s="20">
        <f t="shared" si="17"/>
        <v>52</v>
      </c>
      <c r="O106" s="21" t="str">
        <f>IF(G106="","",LOOKUP(N106,{0,50,65,75,85},{"F","P","C","D","HD"}))</f>
        <v>P</v>
      </c>
      <c r="P106" s="23"/>
      <c r="Q106" s="23"/>
      <c r="R106" s="31" t="str">
        <f t="shared" si="18"/>
        <v>P</v>
      </c>
      <c r="S106" s="5"/>
    </row>
    <row r="107" spans="2:19" x14ac:dyDescent="0.35">
      <c r="B107" s="120" t="str">
        <f t="shared" si="15"/>
        <v>BISY2008 1318</v>
      </c>
      <c r="C107" s="6" t="s">
        <v>581</v>
      </c>
      <c r="D107" s="6" t="s">
        <v>682</v>
      </c>
      <c r="E107" s="23" t="s">
        <v>854</v>
      </c>
      <c r="F107" s="23" t="s">
        <v>855</v>
      </c>
      <c r="G107" s="66">
        <v>1318</v>
      </c>
      <c r="H107" s="37">
        <v>20</v>
      </c>
      <c r="I107" s="37">
        <v>15</v>
      </c>
      <c r="J107" s="37">
        <v>17</v>
      </c>
      <c r="K107" s="37"/>
      <c r="L107" s="44"/>
      <c r="M107" s="19">
        <f t="shared" si="16"/>
        <v>52</v>
      </c>
      <c r="N107" s="20">
        <f t="shared" si="17"/>
        <v>52</v>
      </c>
      <c r="O107" s="21" t="str">
        <f>IF(G107="","",LOOKUP(N107,{0,50,65,75,85},{"F","P","C","D","HD"}))</f>
        <v>P</v>
      </c>
      <c r="P107" s="23"/>
      <c r="Q107" s="23"/>
      <c r="R107" s="21" t="str">
        <f t="shared" si="18"/>
        <v>P</v>
      </c>
      <c r="S107" s="5"/>
    </row>
    <row r="108" spans="2:19" x14ac:dyDescent="0.35">
      <c r="B108" s="120" t="str">
        <f t="shared" si="15"/>
        <v>BISY2008 1319</v>
      </c>
      <c r="C108" s="6" t="s">
        <v>581</v>
      </c>
      <c r="D108" s="6" t="s">
        <v>684</v>
      </c>
      <c r="E108" s="23" t="s">
        <v>856</v>
      </c>
      <c r="F108" s="23" t="s">
        <v>857</v>
      </c>
      <c r="G108" s="66">
        <v>1319</v>
      </c>
      <c r="H108" s="132">
        <v>7.25</v>
      </c>
      <c r="I108" s="132">
        <v>13.67</v>
      </c>
      <c r="J108" s="132">
        <v>31</v>
      </c>
      <c r="K108" s="132"/>
      <c r="L108" s="44"/>
      <c r="M108" s="19">
        <f t="shared" si="16"/>
        <v>51.92</v>
      </c>
      <c r="N108" s="20">
        <f t="shared" si="17"/>
        <v>52</v>
      </c>
      <c r="O108" s="21" t="str">
        <f>IF(G108="","",LOOKUP(N108,{0,50,65,75,85},{"F","P","C","D","HD"}))</f>
        <v>P</v>
      </c>
      <c r="P108" s="23"/>
      <c r="Q108" s="23"/>
      <c r="R108" s="21" t="str">
        <f t="shared" si="18"/>
        <v>P</v>
      </c>
      <c r="S108" s="5"/>
    </row>
    <row r="109" spans="2:19" x14ac:dyDescent="0.35">
      <c r="B109" s="120" t="str">
        <f t="shared" si="15"/>
        <v>BISY2008 1320</v>
      </c>
      <c r="C109" s="6" t="s">
        <v>581</v>
      </c>
      <c r="D109" s="6" t="s">
        <v>681</v>
      </c>
      <c r="E109" s="23" t="s">
        <v>858</v>
      </c>
      <c r="F109" s="23" t="s">
        <v>859</v>
      </c>
      <c r="G109" s="66">
        <v>1320</v>
      </c>
      <c r="H109" s="132">
        <v>20.100000000000001</v>
      </c>
      <c r="I109" s="132">
        <v>14</v>
      </c>
      <c r="J109" s="132">
        <v>17.75</v>
      </c>
      <c r="K109" s="132"/>
      <c r="L109" s="44"/>
      <c r="M109" s="19">
        <f t="shared" si="16"/>
        <v>51.85</v>
      </c>
      <c r="N109" s="20">
        <f t="shared" si="17"/>
        <v>52</v>
      </c>
      <c r="O109" s="21" t="str">
        <f>IF(G109="","",LOOKUP(N109,{0,50,65,75,85},{"F","P","C","D","HD"}))</f>
        <v>P</v>
      </c>
      <c r="P109" s="23"/>
      <c r="Q109" s="23"/>
      <c r="R109" s="21" t="str">
        <f t="shared" si="18"/>
        <v>P</v>
      </c>
      <c r="S109" s="5"/>
    </row>
    <row r="110" spans="2:19" x14ac:dyDescent="0.35">
      <c r="B110" s="120" t="str">
        <f t="shared" si="15"/>
        <v>BISY2008 1321</v>
      </c>
      <c r="C110" s="6" t="s">
        <v>581</v>
      </c>
      <c r="D110" s="6" t="s">
        <v>681</v>
      </c>
      <c r="E110" s="23" t="s">
        <v>860</v>
      </c>
      <c r="F110" s="23" t="s">
        <v>861</v>
      </c>
      <c r="G110" s="87">
        <v>1321</v>
      </c>
      <c r="H110" s="132">
        <v>18.75</v>
      </c>
      <c r="I110" s="132">
        <v>14</v>
      </c>
      <c r="J110" s="132">
        <v>18.75</v>
      </c>
      <c r="K110" s="132"/>
      <c r="L110" s="40"/>
      <c r="M110" s="19">
        <f t="shared" si="16"/>
        <v>51.5</v>
      </c>
      <c r="N110" s="20">
        <f t="shared" si="17"/>
        <v>52</v>
      </c>
      <c r="O110" s="21" t="str">
        <f>IF(G110="","",LOOKUP(N110,{0,50,65,75,85},{"F","P","C","D","HD"}))</f>
        <v>P</v>
      </c>
      <c r="P110" s="23"/>
      <c r="Q110" s="23"/>
      <c r="R110" s="21" t="str">
        <f t="shared" si="18"/>
        <v>P</v>
      </c>
      <c r="S110" s="5"/>
    </row>
    <row r="111" spans="2:19" x14ac:dyDescent="0.35">
      <c r="B111" s="120" t="str">
        <f t="shared" si="15"/>
        <v>BISY2008 1322</v>
      </c>
      <c r="C111" s="6" t="s">
        <v>581</v>
      </c>
      <c r="D111" s="6" t="s">
        <v>683</v>
      </c>
      <c r="E111" s="32" t="s">
        <v>862</v>
      </c>
      <c r="F111" s="32" t="s">
        <v>863</v>
      </c>
      <c r="G111" s="87">
        <v>1322</v>
      </c>
      <c r="H111" s="132">
        <v>10.3</v>
      </c>
      <c r="I111" s="132">
        <v>17.5</v>
      </c>
      <c r="J111" s="132">
        <v>23.7</v>
      </c>
      <c r="K111" s="132"/>
      <c r="L111" s="44"/>
      <c r="M111" s="19">
        <f t="shared" si="16"/>
        <v>51.5</v>
      </c>
      <c r="N111" s="20">
        <f t="shared" si="17"/>
        <v>52</v>
      </c>
      <c r="O111" s="21" t="str">
        <f>IF(G111="","",LOOKUP(N111,{0,50,65,75,85},{"F","P","C","D","HD"}))</f>
        <v>P</v>
      </c>
      <c r="P111" s="23"/>
      <c r="Q111" s="23"/>
      <c r="R111" s="21" t="str">
        <f t="shared" si="18"/>
        <v>P</v>
      </c>
      <c r="S111" s="5"/>
    </row>
    <row r="112" spans="2:19" x14ac:dyDescent="0.35">
      <c r="B112" s="120" t="str">
        <f t="shared" si="15"/>
        <v>BISY2008 1323</v>
      </c>
      <c r="C112" s="6" t="s">
        <v>581</v>
      </c>
      <c r="D112" s="6" t="s">
        <v>681</v>
      </c>
      <c r="E112" s="82" t="s">
        <v>864</v>
      </c>
      <c r="F112" s="82" t="s">
        <v>865</v>
      </c>
      <c r="G112" s="87">
        <v>1323</v>
      </c>
      <c r="H112" s="132">
        <v>15.75</v>
      </c>
      <c r="I112" s="132">
        <v>11.5</v>
      </c>
      <c r="J112" s="132">
        <v>24</v>
      </c>
      <c r="K112" s="132"/>
      <c r="L112" s="43"/>
      <c r="M112" s="19">
        <f t="shared" si="16"/>
        <v>51.25</v>
      </c>
      <c r="N112" s="20">
        <f t="shared" si="17"/>
        <v>51</v>
      </c>
      <c r="O112" s="21" t="str">
        <f>IF(G112="","",LOOKUP(N112,{0,50,65,75,85},{"F","P","C","D","HD"}))</f>
        <v>P</v>
      </c>
      <c r="P112" s="23"/>
      <c r="Q112" s="23"/>
      <c r="R112" s="21" t="str">
        <f t="shared" si="18"/>
        <v>P</v>
      </c>
      <c r="S112" s="5"/>
    </row>
    <row r="113" spans="2:31" x14ac:dyDescent="0.35">
      <c r="B113" s="120" t="str">
        <f t="shared" si="15"/>
        <v>BISY2008 1324</v>
      </c>
      <c r="C113" s="6" t="s">
        <v>581</v>
      </c>
      <c r="D113" s="6" t="s">
        <v>683</v>
      </c>
      <c r="E113" s="32" t="s">
        <v>866</v>
      </c>
      <c r="F113" s="32" t="s">
        <v>867</v>
      </c>
      <c r="G113" s="87">
        <v>1324</v>
      </c>
      <c r="H113" s="37">
        <v>14.2</v>
      </c>
      <c r="I113" s="37">
        <v>11</v>
      </c>
      <c r="J113" s="37">
        <v>26.05</v>
      </c>
      <c r="K113" s="132"/>
      <c r="L113" s="42"/>
      <c r="M113" s="19">
        <f t="shared" si="16"/>
        <v>51.25</v>
      </c>
      <c r="N113" s="20">
        <f t="shared" si="17"/>
        <v>51</v>
      </c>
      <c r="O113" s="21" t="str">
        <f>IF(G113="","",LOOKUP(N113,{0,50,65,75,85},{"F","P","C","D","HD"}))</f>
        <v>P</v>
      </c>
      <c r="P113" s="23"/>
      <c r="Q113" s="23"/>
      <c r="R113" s="21" t="str">
        <f t="shared" si="18"/>
        <v>P</v>
      </c>
      <c r="S113" s="5"/>
    </row>
    <row r="114" spans="2:31" x14ac:dyDescent="0.35">
      <c r="B114" s="120" t="str">
        <f t="shared" si="15"/>
        <v>BISY2008 1325</v>
      </c>
      <c r="C114" s="6" t="s">
        <v>581</v>
      </c>
      <c r="D114" s="6" t="s">
        <v>684</v>
      </c>
      <c r="E114" s="32" t="s">
        <v>868</v>
      </c>
      <c r="F114" s="32" t="s">
        <v>869</v>
      </c>
      <c r="G114" s="87">
        <v>1325</v>
      </c>
      <c r="H114" s="37">
        <v>13</v>
      </c>
      <c r="I114" s="37">
        <v>12</v>
      </c>
      <c r="J114" s="37">
        <v>26</v>
      </c>
      <c r="K114" s="132"/>
      <c r="L114" s="42"/>
      <c r="M114" s="19">
        <f t="shared" si="16"/>
        <v>51</v>
      </c>
      <c r="N114" s="20">
        <f t="shared" si="17"/>
        <v>51</v>
      </c>
      <c r="O114" s="21" t="str">
        <f>IF(G114="","",LOOKUP(N114,{0,50,65,75,85},{"F","P","C","D","HD"}))</f>
        <v>P</v>
      </c>
      <c r="P114" s="23"/>
      <c r="Q114" s="23"/>
      <c r="R114" s="21" t="str">
        <f t="shared" si="18"/>
        <v>P</v>
      </c>
      <c r="S114" s="5"/>
    </row>
    <row r="115" spans="2:31" x14ac:dyDescent="0.35">
      <c r="B115" s="120" t="str">
        <f t="shared" si="15"/>
        <v>BISY2008 1326</v>
      </c>
      <c r="C115" s="6" t="s">
        <v>581</v>
      </c>
      <c r="D115" s="6" t="s">
        <v>683</v>
      </c>
      <c r="E115" s="23" t="s">
        <v>870</v>
      </c>
      <c r="F115" s="23" t="s">
        <v>871</v>
      </c>
      <c r="G115" s="66">
        <v>1326</v>
      </c>
      <c r="H115" s="132">
        <v>11.2</v>
      </c>
      <c r="I115" s="132">
        <v>16.5</v>
      </c>
      <c r="J115" s="132">
        <v>23.05</v>
      </c>
      <c r="K115" s="132"/>
      <c r="L115" s="44"/>
      <c r="M115" s="19">
        <f t="shared" si="16"/>
        <v>50.75</v>
      </c>
      <c r="N115" s="20">
        <f t="shared" si="17"/>
        <v>51</v>
      </c>
      <c r="O115" s="21" t="str">
        <f>IF(G115="","",LOOKUP(N115,{0,50,65,75,85},{"F","P","C","D","HD"}))</f>
        <v>P</v>
      </c>
      <c r="P115" s="23"/>
      <c r="Q115" s="23"/>
      <c r="R115" s="21" t="str">
        <f t="shared" si="18"/>
        <v>P</v>
      </c>
      <c r="S115" s="5"/>
    </row>
    <row r="116" spans="2:31" x14ac:dyDescent="0.35">
      <c r="B116" s="120" t="str">
        <f t="shared" si="15"/>
        <v>BISY2008 1327</v>
      </c>
      <c r="C116" s="6" t="s">
        <v>581</v>
      </c>
      <c r="D116" s="6" t="s">
        <v>682</v>
      </c>
      <c r="E116" s="23" t="s">
        <v>872</v>
      </c>
      <c r="F116" s="23" t="s">
        <v>873</v>
      </c>
      <c r="G116" s="66">
        <v>1327</v>
      </c>
      <c r="H116" s="139">
        <v>24</v>
      </c>
      <c r="I116" s="139">
        <v>11.17</v>
      </c>
      <c r="J116" s="139">
        <v>15.5</v>
      </c>
      <c r="K116" s="139"/>
      <c r="L116" s="44"/>
      <c r="M116" s="19">
        <f t="shared" si="16"/>
        <v>50.67</v>
      </c>
      <c r="N116" s="20">
        <f t="shared" si="17"/>
        <v>51</v>
      </c>
      <c r="O116" s="21" t="str">
        <f>IF(G116="","",LOOKUP(N116,{0,50,65,75,85},{"F","P","C","D","HD"}))</f>
        <v>P</v>
      </c>
      <c r="P116" s="23"/>
      <c r="Q116" s="23"/>
      <c r="R116" s="21" t="str">
        <f t="shared" si="18"/>
        <v>P</v>
      </c>
      <c r="S116" s="5"/>
    </row>
    <row r="117" spans="2:31" x14ac:dyDescent="0.35">
      <c r="B117" s="120" t="str">
        <f t="shared" si="15"/>
        <v>BISY2008 1328</v>
      </c>
      <c r="C117" s="6" t="s">
        <v>581</v>
      </c>
      <c r="D117" s="6" t="s">
        <v>681</v>
      </c>
      <c r="E117" s="23" t="s">
        <v>874</v>
      </c>
      <c r="F117" s="23" t="s">
        <v>875</v>
      </c>
      <c r="G117" s="66">
        <v>1328</v>
      </c>
      <c r="H117" s="132">
        <v>10.3</v>
      </c>
      <c r="I117" s="132">
        <v>14.75</v>
      </c>
      <c r="J117" s="132">
        <v>25.5</v>
      </c>
      <c r="K117" s="132"/>
      <c r="L117" s="44"/>
      <c r="M117" s="19">
        <f t="shared" si="16"/>
        <v>50.55</v>
      </c>
      <c r="N117" s="20">
        <f t="shared" si="17"/>
        <v>51</v>
      </c>
      <c r="O117" s="21" t="str">
        <f>IF(G117="","",LOOKUP(N117,{0,50,65,75,85},{"F","P","C","D","HD"}))</f>
        <v>P</v>
      </c>
      <c r="P117" s="23"/>
      <c r="Q117" s="23"/>
      <c r="R117" s="21" t="str">
        <f t="shared" si="18"/>
        <v>P</v>
      </c>
      <c r="S117" s="5"/>
    </row>
    <row r="118" spans="2:31" x14ac:dyDescent="0.35">
      <c r="B118" s="120" t="str">
        <f t="shared" si="15"/>
        <v>BISY2008 1329</v>
      </c>
      <c r="C118" s="6" t="s">
        <v>581</v>
      </c>
      <c r="D118" s="6" t="s">
        <v>682</v>
      </c>
      <c r="E118" s="23" t="s">
        <v>876</v>
      </c>
      <c r="F118" s="23" t="s">
        <v>877</v>
      </c>
      <c r="G118" s="66">
        <v>1329</v>
      </c>
      <c r="H118" s="132">
        <v>8</v>
      </c>
      <c r="I118" s="132">
        <v>16</v>
      </c>
      <c r="J118" s="132">
        <v>26.5</v>
      </c>
      <c r="K118" s="132"/>
      <c r="L118" s="44"/>
      <c r="M118" s="19">
        <f t="shared" si="16"/>
        <v>50.5</v>
      </c>
      <c r="N118" s="20">
        <f t="shared" si="17"/>
        <v>51</v>
      </c>
      <c r="O118" s="21" t="str">
        <f>IF(G118="","",LOOKUP(N118,{0,50,65,75,85},{"F","P","C","D","HD"}))</f>
        <v>P</v>
      </c>
      <c r="P118" s="23"/>
      <c r="Q118" s="23"/>
      <c r="R118" s="21" t="str">
        <f t="shared" si="18"/>
        <v>P</v>
      </c>
      <c r="S118" s="5"/>
    </row>
    <row r="119" spans="2:31" x14ac:dyDescent="0.35">
      <c r="B119" s="120" t="str">
        <f t="shared" si="15"/>
        <v>BISY2008 1330</v>
      </c>
      <c r="C119" s="6" t="s">
        <v>581</v>
      </c>
      <c r="D119" s="6" t="s">
        <v>683</v>
      </c>
      <c r="E119" s="23" t="s">
        <v>878</v>
      </c>
      <c r="F119" s="23" t="s">
        <v>879</v>
      </c>
      <c r="G119" s="66">
        <v>1330</v>
      </c>
      <c r="H119" s="132">
        <v>11.7</v>
      </c>
      <c r="I119" s="132">
        <v>14</v>
      </c>
      <c r="J119" s="132">
        <v>24.8</v>
      </c>
      <c r="K119" s="132"/>
      <c r="L119" s="44"/>
      <c r="M119" s="19">
        <f t="shared" si="16"/>
        <v>50.5</v>
      </c>
      <c r="N119" s="20">
        <f t="shared" si="17"/>
        <v>51</v>
      </c>
      <c r="O119" s="21" t="str">
        <f>IF(G119="","",LOOKUP(N119,{0,50,65,75,85},{"F","P","C","D","HD"}))</f>
        <v>P</v>
      </c>
      <c r="P119" s="23"/>
      <c r="Q119" s="23"/>
      <c r="R119" s="21" t="str">
        <f t="shared" si="18"/>
        <v>P</v>
      </c>
      <c r="S119" s="5"/>
    </row>
    <row r="120" spans="2:31" x14ac:dyDescent="0.35">
      <c r="B120" s="120" t="str">
        <f t="shared" si="15"/>
        <v>BISY2008 1331</v>
      </c>
      <c r="C120" s="6" t="s">
        <v>581</v>
      </c>
      <c r="D120" s="6" t="s">
        <v>683</v>
      </c>
      <c r="E120" s="23" t="s">
        <v>880</v>
      </c>
      <c r="F120" s="23" t="s">
        <v>881</v>
      </c>
      <c r="G120" s="87">
        <v>1331</v>
      </c>
      <c r="H120" s="37">
        <v>11.5</v>
      </c>
      <c r="I120" s="37">
        <v>14.01</v>
      </c>
      <c r="J120" s="37">
        <v>24.9</v>
      </c>
      <c r="K120" s="132"/>
      <c r="L120" s="39"/>
      <c r="M120" s="19">
        <f t="shared" si="16"/>
        <v>50.41</v>
      </c>
      <c r="N120" s="20">
        <f t="shared" si="17"/>
        <v>50</v>
      </c>
      <c r="O120" s="21" t="str">
        <f>IF(G120="","",LOOKUP(N120,{0,50,65,75,85},{"F","P","C","D","HD"}))</f>
        <v>P</v>
      </c>
      <c r="P120" s="23"/>
      <c r="Q120" s="23"/>
      <c r="R120" s="21" t="str">
        <f t="shared" si="18"/>
        <v>P</v>
      </c>
      <c r="S120" s="5"/>
    </row>
    <row r="121" spans="2:31" x14ac:dyDescent="0.35">
      <c r="B121" s="120" t="str">
        <f t="shared" si="15"/>
        <v>BISY2008 1332</v>
      </c>
      <c r="C121" s="6" t="s">
        <v>581</v>
      </c>
      <c r="D121" s="6" t="s">
        <v>681</v>
      </c>
      <c r="E121" s="32" t="s">
        <v>882</v>
      </c>
      <c r="F121" s="32" t="s">
        <v>883</v>
      </c>
      <c r="G121" s="87">
        <v>1332</v>
      </c>
      <c r="H121" s="132">
        <v>6.9</v>
      </c>
      <c r="I121" s="132">
        <v>18</v>
      </c>
      <c r="J121" s="132">
        <v>25.5</v>
      </c>
      <c r="K121" s="132"/>
      <c r="L121" s="44"/>
      <c r="M121" s="19">
        <f t="shared" si="16"/>
        <v>50.4</v>
      </c>
      <c r="N121" s="20">
        <f t="shared" si="17"/>
        <v>50</v>
      </c>
      <c r="O121" s="21" t="str">
        <f>IF(G121="","",LOOKUP(N121,{0,50,65,75,85},{"F","P","C","D","HD"}))</f>
        <v>P</v>
      </c>
      <c r="P121" s="23"/>
      <c r="Q121" s="23"/>
      <c r="R121" s="21" t="str">
        <f t="shared" si="18"/>
        <v>P</v>
      </c>
      <c r="S121" s="5"/>
    </row>
    <row r="122" spans="2:31" x14ac:dyDescent="0.35">
      <c r="B122" s="120" t="str">
        <f t="shared" si="15"/>
        <v>BISY2008 1333</v>
      </c>
      <c r="C122" s="6" t="s">
        <v>581</v>
      </c>
      <c r="D122" s="6" t="s">
        <v>681</v>
      </c>
      <c r="E122" s="82" t="s">
        <v>884</v>
      </c>
      <c r="F122" s="82" t="s">
        <v>885</v>
      </c>
      <c r="G122" s="87">
        <v>1333</v>
      </c>
      <c r="H122" s="37">
        <v>16.100000000000001</v>
      </c>
      <c r="I122" s="37">
        <v>8.67</v>
      </c>
      <c r="J122" s="37">
        <v>25.55</v>
      </c>
      <c r="K122" s="132"/>
      <c r="L122" s="44"/>
      <c r="M122" s="19">
        <f t="shared" si="16"/>
        <v>50.320000000000007</v>
      </c>
      <c r="N122" s="20">
        <f t="shared" si="17"/>
        <v>50</v>
      </c>
      <c r="O122" s="21" t="str">
        <f>IF(G122="","",LOOKUP(N122,{0,50,65,75,85},{"F","P","C","D","HD"}))</f>
        <v>P</v>
      </c>
      <c r="P122" s="23"/>
      <c r="Q122" s="23"/>
      <c r="R122" s="21" t="str">
        <f t="shared" si="18"/>
        <v>P</v>
      </c>
      <c r="S122" s="5"/>
    </row>
    <row r="123" spans="2:31" x14ac:dyDescent="0.35">
      <c r="B123" s="120" t="str">
        <f t="shared" si="15"/>
        <v>BISY2008 1334</v>
      </c>
      <c r="C123" s="6" t="s">
        <v>581</v>
      </c>
      <c r="D123" s="6" t="s">
        <v>683</v>
      </c>
      <c r="E123" s="23" t="s">
        <v>886</v>
      </c>
      <c r="F123" s="23" t="s">
        <v>887</v>
      </c>
      <c r="G123" s="87">
        <v>1334</v>
      </c>
      <c r="H123" s="37">
        <v>23</v>
      </c>
      <c r="I123" s="132">
        <v>0</v>
      </c>
      <c r="J123" s="37">
        <v>27.3</v>
      </c>
      <c r="K123" s="132"/>
      <c r="L123" s="39"/>
      <c r="M123" s="19">
        <f t="shared" si="16"/>
        <v>50.3</v>
      </c>
      <c r="N123" s="20">
        <f t="shared" si="17"/>
        <v>50</v>
      </c>
      <c r="O123" s="21" t="str">
        <f>IF(G123="","",LOOKUP(N123,{0,50,65,75,85},{"F","P","C","D","HD"}))</f>
        <v>P</v>
      </c>
      <c r="P123" s="77"/>
      <c r="Q123" s="23"/>
      <c r="R123" s="21" t="str">
        <f t="shared" si="18"/>
        <v>P</v>
      </c>
      <c r="S123" s="5"/>
    </row>
    <row r="124" spans="2:31" x14ac:dyDescent="0.35">
      <c r="B124" s="120" t="str">
        <f t="shared" si="15"/>
        <v>BISY2008 1335</v>
      </c>
      <c r="C124" s="6" t="s">
        <v>581</v>
      </c>
      <c r="D124" s="6" t="s">
        <v>684</v>
      </c>
      <c r="E124" s="23" t="s">
        <v>888</v>
      </c>
      <c r="F124" s="23" t="s">
        <v>889</v>
      </c>
      <c r="G124" s="87">
        <v>1335</v>
      </c>
      <c r="H124" s="132">
        <v>12.75</v>
      </c>
      <c r="I124" s="132">
        <v>9.3000000000000007</v>
      </c>
      <c r="J124" s="132">
        <v>28.25</v>
      </c>
      <c r="K124" s="132"/>
      <c r="L124" s="44"/>
      <c r="M124" s="19">
        <f t="shared" si="16"/>
        <v>50.3</v>
      </c>
      <c r="N124" s="20">
        <f t="shared" si="17"/>
        <v>50</v>
      </c>
      <c r="O124" s="21" t="str">
        <f>IF(G124="","",LOOKUP(N124,{0,50,65,75,85},{"F","P","C","D","HD"}))</f>
        <v>P</v>
      </c>
      <c r="P124" s="23"/>
      <c r="Q124" s="23"/>
      <c r="R124" s="21" t="str">
        <f t="shared" si="18"/>
        <v>P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5"/>
        <v>BISY2008 1336</v>
      </c>
      <c r="C125" s="6" t="s">
        <v>581</v>
      </c>
      <c r="D125" s="6" t="s">
        <v>683</v>
      </c>
      <c r="E125" s="23" t="s">
        <v>890</v>
      </c>
      <c r="F125" s="23" t="s">
        <v>891</v>
      </c>
      <c r="G125" s="66">
        <v>1336</v>
      </c>
      <c r="H125" s="132">
        <v>10.199999999999999</v>
      </c>
      <c r="I125" s="132">
        <v>16</v>
      </c>
      <c r="J125" s="132">
        <v>24.05</v>
      </c>
      <c r="K125" s="132"/>
      <c r="L125" s="44"/>
      <c r="M125" s="19">
        <f t="shared" si="16"/>
        <v>50.25</v>
      </c>
      <c r="N125" s="20">
        <f t="shared" si="17"/>
        <v>50</v>
      </c>
      <c r="O125" s="21" t="str">
        <f>IF(G125="","",LOOKUP(N125,{0,50,65,75,85},{"F","P","C","D","HD"}))</f>
        <v>P</v>
      </c>
      <c r="P125" s="23"/>
      <c r="Q125" s="23"/>
      <c r="R125" s="21" t="str">
        <f t="shared" si="18"/>
        <v>P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5"/>
        <v>BISY2008 1337</v>
      </c>
      <c r="C126" s="6" t="s">
        <v>581</v>
      </c>
      <c r="D126" s="6" t="s">
        <v>683</v>
      </c>
      <c r="E126" s="23" t="s">
        <v>892</v>
      </c>
      <c r="F126" s="23" t="s">
        <v>893</v>
      </c>
      <c r="G126" s="66">
        <v>1337</v>
      </c>
      <c r="H126" s="132">
        <v>12.8</v>
      </c>
      <c r="I126" s="132">
        <v>15.5</v>
      </c>
      <c r="J126" s="132">
        <v>21.8</v>
      </c>
      <c r="K126" s="132"/>
      <c r="L126" s="44"/>
      <c r="M126" s="19">
        <f t="shared" si="16"/>
        <v>50.1</v>
      </c>
      <c r="N126" s="20">
        <f t="shared" si="17"/>
        <v>50</v>
      </c>
      <c r="O126" s="21" t="str">
        <f>IF(G126="","",LOOKUP(N126,{0,50,65,75,85},{"F","P","C","D","HD"}))</f>
        <v>P</v>
      </c>
      <c r="P126" s="23"/>
      <c r="Q126" s="23"/>
      <c r="R126" s="21" t="str">
        <f t="shared" si="18"/>
        <v>P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5"/>
        <v>BISY2008 1338</v>
      </c>
      <c r="C127" s="6" t="s">
        <v>581</v>
      </c>
      <c r="D127" s="6" t="s">
        <v>681</v>
      </c>
      <c r="E127" s="23" t="s">
        <v>894</v>
      </c>
      <c r="F127" s="23" t="s">
        <v>895</v>
      </c>
      <c r="G127" s="66">
        <v>1338</v>
      </c>
      <c r="H127" s="132">
        <v>17.75</v>
      </c>
      <c r="I127" s="132">
        <v>13</v>
      </c>
      <c r="J127" s="132">
        <v>19.25</v>
      </c>
      <c r="K127" s="132"/>
      <c r="L127" s="44"/>
      <c r="M127" s="19">
        <f t="shared" si="16"/>
        <v>50</v>
      </c>
      <c r="N127" s="20">
        <f t="shared" si="17"/>
        <v>50</v>
      </c>
      <c r="O127" s="21" t="str">
        <f>IF(G127="","",LOOKUP(N127,{0,50,65,75,85},{"F","P","C","D","HD"}))</f>
        <v>P</v>
      </c>
      <c r="P127" s="23"/>
      <c r="Q127" s="23"/>
      <c r="R127" s="21" t="str">
        <f t="shared" si="18"/>
        <v>P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5"/>
        <v>BISY2008 1339</v>
      </c>
      <c r="C128" s="6" t="s">
        <v>581</v>
      </c>
      <c r="D128" s="6" t="s">
        <v>684</v>
      </c>
      <c r="E128" s="23" t="s">
        <v>896</v>
      </c>
      <c r="F128" s="23" t="s">
        <v>897</v>
      </c>
      <c r="G128" s="66">
        <v>1339</v>
      </c>
      <c r="H128" s="132">
        <v>17.5</v>
      </c>
      <c r="I128" s="132" t="s">
        <v>31</v>
      </c>
      <c r="J128" s="132">
        <v>32.5</v>
      </c>
      <c r="K128" s="132"/>
      <c r="L128" s="44"/>
      <c r="M128" s="19">
        <f t="shared" si="16"/>
        <v>50</v>
      </c>
      <c r="N128" s="20">
        <f t="shared" si="17"/>
        <v>50</v>
      </c>
      <c r="O128" s="21" t="str">
        <f>IF(G128="","",LOOKUP(N128,{0,50,65,75,85},{"F","P","C","D","HD"}))</f>
        <v>P</v>
      </c>
      <c r="P128" s="23"/>
      <c r="Q128" s="23"/>
      <c r="R128" s="21" t="str">
        <f t="shared" si="18"/>
        <v>P</v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5"/>
        <v>BISY2008 1340</v>
      </c>
      <c r="C129" s="6" t="s">
        <v>581</v>
      </c>
      <c r="D129" s="6" t="s">
        <v>685</v>
      </c>
      <c r="E129" s="23" t="s">
        <v>898</v>
      </c>
      <c r="F129" s="23" t="s">
        <v>899</v>
      </c>
      <c r="G129" s="87">
        <v>1340</v>
      </c>
      <c r="H129" s="37">
        <v>8</v>
      </c>
      <c r="I129" s="132">
        <v>19.25</v>
      </c>
      <c r="J129" s="132">
        <v>22.75</v>
      </c>
      <c r="K129" s="132"/>
      <c r="L129" s="44"/>
      <c r="M129" s="19">
        <f t="shared" si="16"/>
        <v>50</v>
      </c>
      <c r="N129" s="20">
        <f t="shared" si="17"/>
        <v>50</v>
      </c>
      <c r="O129" s="21" t="str">
        <f>IF(G129="","",LOOKUP(N129,{0,50,65,75,85},{"F","P","C","D","HD"}))</f>
        <v>P</v>
      </c>
      <c r="P129" s="23"/>
      <c r="Q129" s="23"/>
      <c r="R129" s="21" t="str">
        <f t="shared" si="18"/>
        <v>P</v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5"/>
        <v>BISY2008 1341</v>
      </c>
      <c r="C130" s="6" t="s">
        <v>581</v>
      </c>
      <c r="D130" s="6" t="s">
        <v>682</v>
      </c>
      <c r="E130" s="23" t="s">
        <v>900</v>
      </c>
      <c r="F130" s="23" t="s">
        <v>901</v>
      </c>
      <c r="G130" s="87">
        <v>1341</v>
      </c>
      <c r="H130" s="134">
        <v>10.5</v>
      </c>
      <c r="I130" s="134">
        <v>9.67</v>
      </c>
      <c r="J130" s="134">
        <v>25.75</v>
      </c>
      <c r="K130" s="132"/>
      <c r="L130" s="75"/>
      <c r="M130" s="72">
        <f t="shared" si="16"/>
        <v>45.92</v>
      </c>
      <c r="N130" s="73">
        <f t="shared" si="17"/>
        <v>46</v>
      </c>
      <c r="O130" s="74" t="str">
        <f>IF(G130="","",LOOKUP(N130,{0,50,65,75,85},{"F","P","C","D","HD"}))</f>
        <v>F</v>
      </c>
      <c r="P130" s="77"/>
      <c r="Q130" s="77"/>
      <c r="R130" s="21" t="str">
        <f t="shared" si="18"/>
        <v>F</v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5"/>
        <v>BISY2008 1342</v>
      </c>
      <c r="C131" s="6" t="s">
        <v>581</v>
      </c>
      <c r="D131" s="6" t="s">
        <v>685</v>
      </c>
      <c r="E131" s="82" t="s">
        <v>902</v>
      </c>
      <c r="F131" s="82" t="s">
        <v>903</v>
      </c>
      <c r="G131" s="87">
        <v>1342</v>
      </c>
      <c r="H131" s="139">
        <v>10</v>
      </c>
      <c r="I131" s="139">
        <v>16</v>
      </c>
      <c r="J131" s="139">
        <v>18.5</v>
      </c>
      <c r="K131" s="132"/>
      <c r="L131" s="44"/>
      <c r="M131" s="19">
        <f t="shared" si="16"/>
        <v>44.5</v>
      </c>
      <c r="N131" s="20">
        <f t="shared" si="17"/>
        <v>45</v>
      </c>
      <c r="O131" s="21" t="str">
        <f>IF(G131="","",LOOKUP(N131,{0,50,65,75,85},{"F","P","C","D","HD"}))</f>
        <v>F</v>
      </c>
      <c r="P131" s="23"/>
      <c r="Q131" s="23"/>
      <c r="R131" s="21" t="str">
        <f t="shared" si="18"/>
        <v>F</v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5"/>
        <v>BISY2008 1343</v>
      </c>
      <c r="C132" s="6" t="s">
        <v>581</v>
      </c>
      <c r="D132" s="6" t="s">
        <v>683</v>
      </c>
      <c r="E132" s="82" t="s">
        <v>904</v>
      </c>
      <c r="F132" s="82" t="s">
        <v>905</v>
      </c>
      <c r="G132" s="87">
        <v>1343</v>
      </c>
      <c r="H132" s="134">
        <v>3.3</v>
      </c>
      <c r="I132" s="134">
        <v>18.3</v>
      </c>
      <c r="J132" s="134">
        <v>22.5</v>
      </c>
      <c r="K132" s="132"/>
      <c r="L132" s="44"/>
      <c r="M132" s="19">
        <f t="shared" si="16"/>
        <v>44.1</v>
      </c>
      <c r="N132" s="20">
        <f t="shared" si="17"/>
        <v>44</v>
      </c>
      <c r="O132" s="21" t="str">
        <f>IF(G132="","",LOOKUP(N132,{0,50,65,75,85},{"F","P","C","D","HD"}))</f>
        <v>F</v>
      </c>
      <c r="P132" s="23"/>
      <c r="Q132" s="23"/>
      <c r="R132" s="21" t="str">
        <f t="shared" si="18"/>
        <v>F</v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5"/>
        <v>BISY2008 1344</v>
      </c>
      <c r="C133" s="6" t="s">
        <v>581</v>
      </c>
      <c r="D133" s="6" t="s">
        <v>685</v>
      </c>
      <c r="E133" s="82" t="s">
        <v>906</v>
      </c>
      <c r="F133" s="82" t="s">
        <v>907</v>
      </c>
      <c r="G133" s="87">
        <v>1344</v>
      </c>
      <c r="H133" s="134">
        <v>18</v>
      </c>
      <c r="I133" s="134">
        <v>13.5</v>
      </c>
      <c r="J133" s="134">
        <v>12.5</v>
      </c>
      <c r="K133" s="132"/>
      <c r="L133" s="42"/>
      <c r="M133" s="19">
        <f t="shared" si="16"/>
        <v>44</v>
      </c>
      <c r="N133" s="20">
        <f t="shared" si="17"/>
        <v>44</v>
      </c>
      <c r="O133" s="21" t="str">
        <f>IF(G133="","",LOOKUP(N133,{0,50,65,75,85},{"F","P","C","D","HD"}))</f>
        <v>F</v>
      </c>
      <c r="P133" s="23"/>
      <c r="Q133" s="23"/>
      <c r="R133" s="21" t="str">
        <f t="shared" si="18"/>
        <v>F</v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5"/>
        <v>BISY2008 1345</v>
      </c>
      <c r="C134" s="6" t="s">
        <v>581</v>
      </c>
      <c r="D134" s="6" t="s">
        <v>683</v>
      </c>
      <c r="E134" s="23" t="s">
        <v>908</v>
      </c>
      <c r="F134" s="23" t="s">
        <v>909</v>
      </c>
      <c r="G134" s="87">
        <v>1345</v>
      </c>
      <c r="H134" s="132">
        <v>12</v>
      </c>
      <c r="I134" s="132">
        <v>7.5</v>
      </c>
      <c r="J134" s="132">
        <v>24</v>
      </c>
      <c r="K134" s="132"/>
      <c r="L134" s="44"/>
      <c r="M134" s="19">
        <f t="shared" si="16"/>
        <v>43.5</v>
      </c>
      <c r="N134" s="20">
        <f t="shared" si="17"/>
        <v>44</v>
      </c>
      <c r="O134" s="21" t="str">
        <f>IF(G134="","",LOOKUP(N134,{0,50,65,75,85},{"F","P","C","D","HD"}))</f>
        <v>F</v>
      </c>
      <c r="P134" s="23"/>
      <c r="Q134" s="23"/>
      <c r="R134" s="21" t="str">
        <f t="shared" si="18"/>
        <v>F</v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5"/>
        <v>BISY2008 1346</v>
      </c>
      <c r="C135" s="6" t="s">
        <v>581</v>
      </c>
      <c r="D135" s="6" t="s">
        <v>681</v>
      </c>
      <c r="E135" s="32" t="s">
        <v>910</v>
      </c>
      <c r="F135" s="32" t="s">
        <v>911</v>
      </c>
      <c r="G135" s="87">
        <v>1346</v>
      </c>
      <c r="H135" s="37">
        <v>0</v>
      </c>
      <c r="I135" s="37">
        <v>13</v>
      </c>
      <c r="J135" s="37">
        <v>30.05</v>
      </c>
      <c r="K135" s="132"/>
      <c r="L135" s="43"/>
      <c r="M135" s="19">
        <f t="shared" si="16"/>
        <v>43.05</v>
      </c>
      <c r="N135" s="20">
        <f t="shared" si="17"/>
        <v>43</v>
      </c>
      <c r="O135" s="21" t="str">
        <f>IF(G135="","",LOOKUP(N135,{0,50,65,75,85},{"F","P","C","D","HD"}))</f>
        <v>F</v>
      </c>
      <c r="P135" s="23"/>
      <c r="Q135" s="23"/>
      <c r="R135" s="21" t="str">
        <f t="shared" si="18"/>
        <v>F</v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5"/>
        <v>BISY2008 1347</v>
      </c>
      <c r="C136" s="6" t="s">
        <v>581</v>
      </c>
      <c r="D136" s="6" t="s">
        <v>683</v>
      </c>
      <c r="E136" s="80" t="s">
        <v>912</v>
      </c>
      <c r="F136" s="80" t="s">
        <v>913</v>
      </c>
      <c r="G136" s="87">
        <v>1347</v>
      </c>
      <c r="H136" s="137">
        <v>15.2</v>
      </c>
      <c r="I136" s="137">
        <v>8.5</v>
      </c>
      <c r="J136" s="137">
        <v>18.3</v>
      </c>
      <c r="K136" s="132"/>
      <c r="L136" s="42"/>
      <c r="M136" s="19">
        <f t="shared" si="16"/>
        <v>42</v>
      </c>
      <c r="N136" s="20">
        <f t="shared" si="17"/>
        <v>42</v>
      </c>
      <c r="O136" s="21" t="str">
        <f>IF(G136="","",LOOKUP(N136,{0,50,65,75,85},{"F","P","C","D","HD"}))</f>
        <v>F</v>
      </c>
      <c r="P136" s="23"/>
      <c r="Q136" s="23"/>
      <c r="R136" s="21" t="str">
        <f t="shared" si="18"/>
        <v>F</v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5"/>
        <v>BISY2008 1348</v>
      </c>
      <c r="C137" s="6" t="s">
        <v>581</v>
      </c>
      <c r="D137" s="6" t="s">
        <v>683</v>
      </c>
      <c r="E137" s="23" t="s">
        <v>914</v>
      </c>
      <c r="F137" s="23" t="s">
        <v>915</v>
      </c>
      <c r="G137" s="66">
        <v>1348</v>
      </c>
      <c r="H137" s="132">
        <v>18</v>
      </c>
      <c r="I137" s="132">
        <v>13</v>
      </c>
      <c r="J137" s="132">
        <v>9</v>
      </c>
      <c r="K137" s="132"/>
      <c r="L137" s="44"/>
      <c r="M137" s="19">
        <f t="shared" si="16"/>
        <v>40</v>
      </c>
      <c r="N137" s="20">
        <f t="shared" si="17"/>
        <v>40</v>
      </c>
      <c r="O137" s="21" t="str">
        <f>IF(G137="","",LOOKUP(N137,{0,50,65,75,85},{"F","P","C","D","HD"}))</f>
        <v>F</v>
      </c>
      <c r="P137" s="23"/>
      <c r="Q137" s="23"/>
      <c r="R137" s="21" t="str">
        <f t="shared" si="18"/>
        <v>F</v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5"/>
        <v>BISY2008 1349</v>
      </c>
      <c r="C138" s="6" t="s">
        <v>581</v>
      </c>
      <c r="D138" s="6" t="s">
        <v>683</v>
      </c>
      <c r="E138" s="23" t="s">
        <v>916</v>
      </c>
      <c r="F138" s="23" t="s">
        <v>917</v>
      </c>
      <c r="G138" s="66">
        <v>1349</v>
      </c>
      <c r="H138" s="142">
        <v>13.2</v>
      </c>
      <c r="I138" s="142">
        <v>0</v>
      </c>
      <c r="J138" s="142">
        <v>26.8</v>
      </c>
      <c r="K138" s="142"/>
      <c r="L138" s="44"/>
      <c r="M138" s="19">
        <f t="shared" si="16"/>
        <v>40</v>
      </c>
      <c r="N138" s="20">
        <f t="shared" si="17"/>
        <v>40</v>
      </c>
      <c r="O138" s="21" t="str">
        <f>IF(G138="","",LOOKUP(N138,{0,50,65,75,85},{"F","P","C","D","HD"}))</f>
        <v>F</v>
      </c>
      <c r="P138" s="23"/>
      <c r="Q138" s="23"/>
      <c r="R138" s="21" t="str">
        <f t="shared" si="18"/>
        <v>F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5"/>
        <v>BISY2008 1350</v>
      </c>
      <c r="C139" s="6" t="s">
        <v>581</v>
      </c>
      <c r="D139" s="6" t="s">
        <v>685</v>
      </c>
      <c r="E139" s="23" t="s">
        <v>918</v>
      </c>
      <c r="F139" s="23" t="s">
        <v>919</v>
      </c>
      <c r="G139" s="66">
        <v>1350</v>
      </c>
      <c r="H139" s="132">
        <v>16</v>
      </c>
      <c r="I139" s="132">
        <v>0</v>
      </c>
      <c r="J139" s="132">
        <v>21.75</v>
      </c>
      <c r="K139" s="132"/>
      <c r="L139" s="44"/>
      <c r="M139" s="19">
        <f t="shared" si="16"/>
        <v>37.75</v>
      </c>
      <c r="N139" s="20">
        <f t="shared" si="17"/>
        <v>38</v>
      </c>
      <c r="O139" s="21" t="str">
        <f>IF(G139="","",LOOKUP(N139,{0,50,65,75,85},{"F","P","C","D","HD"}))</f>
        <v>F</v>
      </c>
      <c r="P139" s="23"/>
      <c r="Q139" s="23"/>
      <c r="R139" s="21" t="str">
        <f t="shared" si="18"/>
        <v>F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5"/>
        <v>BISY2008 1351</v>
      </c>
      <c r="C140" s="6" t="s">
        <v>581</v>
      </c>
      <c r="D140" s="6" t="s">
        <v>683</v>
      </c>
      <c r="E140" s="23" t="s">
        <v>920</v>
      </c>
      <c r="F140" s="23" t="s">
        <v>921</v>
      </c>
      <c r="G140" s="66">
        <v>1351</v>
      </c>
      <c r="H140" s="132">
        <v>10.5</v>
      </c>
      <c r="I140" s="132">
        <v>0</v>
      </c>
      <c r="J140" s="132">
        <v>26.5</v>
      </c>
      <c r="K140" s="132"/>
      <c r="L140" s="44"/>
      <c r="M140" s="19">
        <f t="shared" si="16"/>
        <v>37</v>
      </c>
      <c r="N140" s="20">
        <f t="shared" si="17"/>
        <v>37</v>
      </c>
      <c r="O140" s="21" t="str">
        <f>IF(G140="","",LOOKUP(N140,{0,50,65,75,85},{"F","P","C","D","HD"}))</f>
        <v>F</v>
      </c>
      <c r="P140" s="23"/>
      <c r="Q140" s="23"/>
      <c r="R140" s="21" t="str">
        <f t="shared" si="18"/>
        <v>F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5"/>
        <v>BISY2008 1352</v>
      </c>
      <c r="C141" s="6" t="s">
        <v>581</v>
      </c>
      <c r="D141" s="6" t="s">
        <v>683</v>
      </c>
      <c r="E141" s="23" t="s">
        <v>922</v>
      </c>
      <c r="F141" s="23" t="s">
        <v>923</v>
      </c>
      <c r="G141" s="66">
        <v>1352</v>
      </c>
      <c r="H141" s="132">
        <v>7.7</v>
      </c>
      <c r="I141" s="132">
        <v>11.2</v>
      </c>
      <c r="J141" s="132">
        <v>17.25</v>
      </c>
      <c r="K141" s="132"/>
      <c r="L141" s="44"/>
      <c r="M141" s="19">
        <f t="shared" si="16"/>
        <v>36.15</v>
      </c>
      <c r="N141" s="20">
        <f t="shared" si="17"/>
        <v>36</v>
      </c>
      <c r="O141" s="21" t="str">
        <f>IF(G141="","",LOOKUP(N141,{0,50,65,75,85},{"F","P","C","D","HD"}))</f>
        <v>F</v>
      </c>
      <c r="P141" s="23"/>
      <c r="Q141" s="23"/>
      <c r="R141" s="21" t="str">
        <f t="shared" si="18"/>
        <v>F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5"/>
        <v>BISY2008 1353</v>
      </c>
      <c r="C142" s="6" t="s">
        <v>581</v>
      </c>
      <c r="D142" s="6" t="s">
        <v>682</v>
      </c>
      <c r="E142" s="23" t="s">
        <v>924</v>
      </c>
      <c r="F142" s="23" t="s">
        <v>925</v>
      </c>
      <c r="G142" s="66">
        <v>1353</v>
      </c>
      <c r="H142" s="132">
        <v>21.5</v>
      </c>
      <c r="I142" s="132">
        <v>0</v>
      </c>
      <c r="J142" s="132">
        <v>14.5</v>
      </c>
      <c r="K142" s="132"/>
      <c r="L142" s="44"/>
      <c r="M142" s="19">
        <f t="shared" si="16"/>
        <v>36</v>
      </c>
      <c r="N142" s="20">
        <f t="shared" si="17"/>
        <v>36</v>
      </c>
      <c r="O142" s="21" t="str">
        <f>IF(G142="","",LOOKUP(N142,{0,50,65,75,85},{"F","P","C","D","HD"}))</f>
        <v>F</v>
      </c>
      <c r="P142" s="23"/>
      <c r="Q142" s="23"/>
      <c r="R142" s="21" t="str">
        <f t="shared" si="18"/>
        <v>F</v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5"/>
        <v>BISY2008 1354</v>
      </c>
      <c r="C143" s="6" t="s">
        <v>581</v>
      </c>
      <c r="D143" s="6" t="s">
        <v>683</v>
      </c>
      <c r="E143" s="23" t="s">
        <v>926</v>
      </c>
      <c r="F143" s="23" t="s">
        <v>927</v>
      </c>
      <c r="G143" s="66">
        <v>1354</v>
      </c>
      <c r="H143" s="132">
        <v>9.6999999999999993</v>
      </c>
      <c r="I143" s="132">
        <v>16.5</v>
      </c>
      <c r="J143" s="132">
        <v>9</v>
      </c>
      <c r="K143" s="132"/>
      <c r="L143" s="44"/>
      <c r="M143" s="19">
        <f t="shared" si="16"/>
        <v>35.200000000000003</v>
      </c>
      <c r="N143" s="20">
        <f t="shared" si="17"/>
        <v>35</v>
      </c>
      <c r="O143" s="21" t="str">
        <f>IF(G143="","",LOOKUP(N143,{0,50,65,75,85},{"F","P","C","D","HD"}))</f>
        <v>F</v>
      </c>
      <c r="P143" s="23"/>
      <c r="Q143" s="23"/>
      <c r="R143" s="21" t="str">
        <f t="shared" si="18"/>
        <v>F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5"/>
        <v>BISY2008 1355</v>
      </c>
      <c r="C144" s="6" t="s">
        <v>581</v>
      </c>
      <c r="D144" s="6" t="s">
        <v>683</v>
      </c>
      <c r="E144" s="23" t="s">
        <v>928</v>
      </c>
      <c r="F144" s="23" t="s">
        <v>929</v>
      </c>
      <c r="G144" s="66">
        <v>1355</v>
      </c>
      <c r="H144" s="132">
        <v>8</v>
      </c>
      <c r="I144" s="132">
        <v>0</v>
      </c>
      <c r="J144" s="132">
        <v>25</v>
      </c>
      <c r="K144" s="132"/>
      <c r="L144" s="44"/>
      <c r="M144" s="19">
        <f t="shared" si="16"/>
        <v>33</v>
      </c>
      <c r="N144" s="20">
        <f t="shared" si="17"/>
        <v>33</v>
      </c>
      <c r="O144" s="21" t="str">
        <f>IF(G144="","",LOOKUP(N144,{0,50,65,75,85},{"F","P","C","D","HD"}))</f>
        <v>F</v>
      </c>
      <c r="P144" s="23"/>
      <c r="Q144" s="23"/>
      <c r="R144" s="21" t="str">
        <f t="shared" si="18"/>
        <v>F</v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5"/>
        <v>BISY2008 1356</v>
      </c>
      <c r="C145" s="6" t="s">
        <v>581</v>
      </c>
      <c r="D145" s="6" t="s">
        <v>683</v>
      </c>
      <c r="E145" s="23" t="s">
        <v>930</v>
      </c>
      <c r="F145" s="23" t="s">
        <v>931</v>
      </c>
      <c r="G145" s="87">
        <v>1356</v>
      </c>
      <c r="H145" s="37">
        <v>11.5</v>
      </c>
      <c r="I145" s="37">
        <v>12</v>
      </c>
      <c r="J145" s="37">
        <v>9</v>
      </c>
      <c r="K145" s="132"/>
      <c r="L145" s="42"/>
      <c r="M145" s="19">
        <f t="shared" si="16"/>
        <v>32.5</v>
      </c>
      <c r="N145" s="20">
        <f t="shared" si="17"/>
        <v>33</v>
      </c>
      <c r="O145" s="21" t="str">
        <f>IF(G145="","",LOOKUP(N145,{0,50,65,75,85},{"F","P","C","D","HD"}))</f>
        <v>F</v>
      </c>
      <c r="P145" s="23"/>
      <c r="Q145" s="23"/>
      <c r="R145" s="21" t="str">
        <f t="shared" si="18"/>
        <v>F</v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5"/>
        <v>BISY2008 1357</v>
      </c>
      <c r="C146" s="6" t="s">
        <v>581</v>
      </c>
      <c r="D146" s="6" t="s">
        <v>683</v>
      </c>
      <c r="E146" s="32" t="s">
        <v>932</v>
      </c>
      <c r="F146" s="32" t="s">
        <v>933</v>
      </c>
      <c r="G146" s="87">
        <v>1357</v>
      </c>
      <c r="H146" s="132">
        <v>7.7</v>
      </c>
      <c r="I146" s="132">
        <v>0</v>
      </c>
      <c r="J146" s="132">
        <v>24.2</v>
      </c>
      <c r="K146" s="132"/>
      <c r="L146" s="44"/>
      <c r="M146" s="19">
        <f t="shared" si="16"/>
        <v>31.9</v>
      </c>
      <c r="N146" s="20">
        <f t="shared" si="17"/>
        <v>32</v>
      </c>
      <c r="O146" s="21" t="str">
        <f>IF(G146="","",LOOKUP(N146,{0,50,65,75,85},{"F","P","C","D","HD"}))</f>
        <v>F</v>
      </c>
      <c r="P146" s="23"/>
      <c r="Q146" s="23"/>
      <c r="R146" s="21" t="str">
        <f t="shared" si="18"/>
        <v>F</v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5"/>
        <v>BISY2008 1358</v>
      </c>
      <c r="C147" s="6" t="s">
        <v>581</v>
      </c>
      <c r="D147" s="6" t="s">
        <v>683</v>
      </c>
      <c r="E147" s="82" t="s">
        <v>934</v>
      </c>
      <c r="F147" s="82" t="s">
        <v>935</v>
      </c>
      <c r="G147" s="87">
        <v>1358</v>
      </c>
      <c r="H147" s="134">
        <v>6</v>
      </c>
      <c r="I147" s="134">
        <v>17</v>
      </c>
      <c r="J147" s="134">
        <v>8.5500000000000007</v>
      </c>
      <c r="K147" s="132"/>
      <c r="L147" s="40"/>
      <c r="M147" s="19">
        <f t="shared" si="16"/>
        <v>31.55</v>
      </c>
      <c r="N147" s="20">
        <f t="shared" si="17"/>
        <v>32</v>
      </c>
      <c r="O147" s="21" t="str">
        <f>IF(G147="","",LOOKUP(N147,{0,50,65,75,85},{"F","P","C","D","HD"}))</f>
        <v>F</v>
      </c>
      <c r="P147" s="23"/>
      <c r="Q147" s="23"/>
      <c r="R147" s="21" t="str">
        <f t="shared" si="18"/>
        <v>F</v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5"/>
        <v>BISY2008 1359</v>
      </c>
      <c r="C148" s="6" t="s">
        <v>581</v>
      </c>
      <c r="D148" s="6" t="s">
        <v>682</v>
      </c>
      <c r="E148" s="32" t="s">
        <v>936</v>
      </c>
      <c r="F148" s="32" t="s">
        <v>937</v>
      </c>
      <c r="G148" s="87">
        <v>1359</v>
      </c>
      <c r="H148" s="132">
        <v>0</v>
      </c>
      <c r="I148" s="132">
        <v>5.5</v>
      </c>
      <c r="J148" s="132">
        <v>25.5</v>
      </c>
      <c r="K148" s="132"/>
      <c r="L148" s="44"/>
      <c r="M148" s="19">
        <f t="shared" si="16"/>
        <v>31</v>
      </c>
      <c r="N148" s="20">
        <f t="shared" si="17"/>
        <v>31</v>
      </c>
      <c r="O148" s="21" t="str">
        <f>IF(G148="","",LOOKUP(N148,{0,50,65,75,85},{"F","P","C","D","HD"}))</f>
        <v>F</v>
      </c>
      <c r="P148" s="23"/>
      <c r="Q148" s="23"/>
      <c r="R148" s="21" t="str">
        <f t="shared" si="18"/>
        <v>F</v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5"/>
        <v>BISY2008 1360</v>
      </c>
      <c r="C149" s="6" t="s">
        <v>581</v>
      </c>
      <c r="D149" s="6" t="s">
        <v>683</v>
      </c>
      <c r="E149" s="82" t="s">
        <v>938</v>
      </c>
      <c r="F149" s="82" t="s">
        <v>939</v>
      </c>
      <c r="G149" s="87">
        <v>1360</v>
      </c>
      <c r="H149" s="132">
        <v>13.3</v>
      </c>
      <c r="I149" s="132">
        <v>0</v>
      </c>
      <c r="J149" s="132">
        <v>16.5</v>
      </c>
      <c r="K149" s="132"/>
      <c r="L149" s="44"/>
      <c r="M149" s="19">
        <f t="shared" si="16"/>
        <v>29.8</v>
      </c>
      <c r="N149" s="20">
        <f t="shared" si="17"/>
        <v>30</v>
      </c>
      <c r="O149" s="21" t="str">
        <f>IF(G149="","",LOOKUP(N149,{0,50,65,75,85},{"F","P","C","D","HD"}))</f>
        <v>F</v>
      </c>
      <c r="P149" s="23"/>
      <c r="Q149" s="23"/>
      <c r="R149" s="21" t="str">
        <f t="shared" si="18"/>
        <v>F</v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5"/>
        <v>BISY2008 1361</v>
      </c>
      <c r="C150" s="6" t="s">
        <v>581</v>
      </c>
      <c r="D150" s="6" t="s">
        <v>681</v>
      </c>
      <c r="E150" s="82" t="s">
        <v>940</v>
      </c>
      <c r="F150" s="82" t="s">
        <v>941</v>
      </c>
      <c r="G150" s="87">
        <v>1361</v>
      </c>
      <c r="H150" s="37">
        <v>3.25</v>
      </c>
      <c r="I150" s="37" t="s">
        <v>31</v>
      </c>
      <c r="J150" s="37">
        <v>13.5</v>
      </c>
      <c r="K150" s="132"/>
      <c r="L150" s="39"/>
      <c r="M150" s="19">
        <f t="shared" si="16"/>
        <v>16.75</v>
      </c>
      <c r="N150" s="20">
        <f t="shared" si="17"/>
        <v>17</v>
      </c>
      <c r="O150" s="21" t="str">
        <f>IF(G150="","",LOOKUP(N150,{0,50,65,75,85},{"F","P","C","D","HD"}))</f>
        <v>F</v>
      </c>
      <c r="P150" s="23"/>
      <c r="Q150" s="23"/>
      <c r="R150" s="21" t="str">
        <f t="shared" si="18"/>
        <v>F</v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3" si="19">E$8&amp;" "&amp;G151</f>
        <v>BISY2008 1362</v>
      </c>
      <c r="C151" s="6" t="s">
        <v>581</v>
      </c>
      <c r="D151" s="6" t="s">
        <v>684</v>
      </c>
      <c r="E151" s="32" t="s">
        <v>942</v>
      </c>
      <c r="F151" s="32" t="s">
        <v>943</v>
      </c>
      <c r="G151" s="87">
        <v>1362</v>
      </c>
      <c r="H151" s="37">
        <v>0</v>
      </c>
      <c r="I151" s="37" t="s">
        <v>31</v>
      </c>
      <c r="J151" s="37">
        <v>14</v>
      </c>
      <c r="K151" s="132"/>
      <c r="L151" s="40"/>
      <c r="M151" s="19">
        <f t="shared" ref="M151:M214" si="20">IF(G151="","",SUM(H151:L151))</f>
        <v>14</v>
      </c>
      <c r="N151" s="20">
        <f t="shared" ref="N151:N214" si="21">IF(G151="","",ROUND(M151,0))</f>
        <v>14</v>
      </c>
      <c r="O151" s="21" t="str">
        <f>IF(G151="","",LOOKUP(N151,{0,50,65,75,85},{"F","P","C","D","HD"}))</f>
        <v>F</v>
      </c>
      <c r="P151" s="23" t="s">
        <v>295</v>
      </c>
      <c r="Q151" s="23"/>
      <c r="R151" s="21" t="str">
        <f t="shared" ref="R151:R214" si="22">IF(P151="",O151,P151)</f>
        <v>FNE</v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19"/>
        <v>BISY2008 1363</v>
      </c>
      <c r="C152" s="6" t="s">
        <v>581</v>
      </c>
      <c r="D152" s="6" t="s">
        <v>684</v>
      </c>
      <c r="E152" s="23" t="s">
        <v>944</v>
      </c>
      <c r="F152" s="23" t="s">
        <v>945</v>
      </c>
      <c r="G152" s="87">
        <v>1363</v>
      </c>
      <c r="H152" s="132">
        <v>9.25</v>
      </c>
      <c r="I152" s="132" t="s">
        <v>31</v>
      </c>
      <c r="J152" s="132" t="s">
        <v>31</v>
      </c>
      <c r="K152" s="132"/>
      <c r="L152" s="40"/>
      <c r="M152" s="19">
        <f t="shared" si="20"/>
        <v>9.25</v>
      </c>
      <c r="N152" s="20">
        <f t="shared" si="21"/>
        <v>9</v>
      </c>
      <c r="O152" s="21" t="str">
        <f>IF(G152="","",LOOKUP(N152,{0,50,65,75,85},{"F","P","C","D","HD"}))</f>
        <v>F</v>
      </c>
      <c r="P152" s="23" t="s">
        <v>295</v>
      </c>
      <c r="Q152" s="23"/>
      <c r="R152" s="21" t="str">
        <f t="shared" si="22"/>
        <v>FNE</v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19"/>
        <v>BISY2008 1364</v>
      </c>
      <c r="C153" s="6" t="s">
        <v>581</v>
      </c>
      <c r="D153" s="6" t="s">
        <v>682</v>
      </c>
      <c r="E153" s="82" t="s">
        <v>946</v>
      </c>
      <c r="F153" s="82" t="s">
        <v>947</v>
      </c>
      <c r="G153" s="87">
        <v>1364</v>
      </c>
      <c r="H153" s="138">
        <v>8</v>
      </c>
      <c r="I153" s="138" t="s">
        <v>31</v>
      </c>
      <c r="J153" s="138" t="s">
        <v>31</v>
      </c>
      <c r="K153" s="132"/>
      <c r="L153" s="44"/>
      <c r="M153" s="19">
        <f t="shared" si="20"/>
        <v>8</v>
      </c>
      <c r="N153" s="20">
        <f t="shared" si="21"/>
        <v>8</v>
      </c>
      <c r="O153" s="21" t="str">
        <f>IF(G153="","",LOOKUP(N153,{0,50,65,75,85},{"F","P","C","D","HD"}))</f>
        <v>F</v>
      </c>
      <c r="P153" s="23" t="s">
        <v>295</v>
      </c>
      <c r="Q153" s="23"/>
      <c r="R153" s="21" t="str">
        <f t="shared" si="22"/>
        <v>FNE</v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19"/>
        <v>BISY2008 1365</v>
      </c>
      <c r="C154" s="6" t="s">
        <v>581</v>
      </c>
      <c r="D154" s="6" t="s">
        <v>683</v>
      </c>
      <c r="E154" s="32" t="s">
        <v>948</v>
      </c>
      <c r="F154" s="32" t="s">
        <v>949</v>
      </c>
      <c r="G154" s="87">
        <v>1365</v>
      </c>
      <c r="H154" s="37">
        <v>6.7</v>
      </c>
      <c r="I154" s="37" t="s">
        <v>31</v>
      </c>
      <c r="J154" s="37" t="s">
        <v>31</v>
      </c>
      <c r="K154" s="132"/>
      <c r="L154" s="39"/>
      <c r="M154" s="19">
        <f t="shared" si="20"/>
        <v>6.7</v>
      </c>
      <c r="N154" s="20">
        <f t="shared" si="21"/>
        <v>7</v>
      </c>
      <c r="O154" s="21" t="str">
        <f>IF(G154="","",LOOKUP(N154,{0,50,65,75,85},{"F","P","C","D","HD"}))</f>
        <v>F</v>
      </c>
      <c r="P154" s="23" t="s">
        <v>295</v>
      </c>
      <c r="Q154" s="23"/>
      <c r="R154" s="21" t="str">
        <f t="shared" si="22"/>
        <v>FNE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19"/>
        <v>BISY2008 1366</v>
      </c>
      <c r="C155" s="6" t="s">
        <v>581</v>
      </c>
      <c r="D155" s="6" t="s">
        <v>682</v>
      </c>
      <c r="E155" s="23" t="s">
        <v>950</v>
      </c>
      <c r="F155" s="23" t="s">
        <v>951</v>
      </c>
      <c r="G155" s="66">
        <v>1366</v>
      </c>
      <c r="H155" s="132">
        <v>6.5</v>
      </c>
      <c r="I155" s="132" t="s">
        <v>31</v>
      </c>
      <c r="J155" s="132" t="s">
        <v>31</v>
      </c>
      <c r="K155" s="132"/>
      <c r="L155" s="44"/>
      <c r="M155" s="19">
        <f t="shared" si="20"/>
        <v>6.5</v>
      </c>
      <c r="N155" s="20">
        <f t="shared" si="21"/>
        <v>7</v>
      </c>
      <c r="O155" s="21" t="str">
        <f>IF(G155="","",LOOKUP(N155,{0,50,65,75,85},{"F","P","C","D","HD"}))</f>
        <v>F</v>
      </c>
      <c r="P155" s="23" t="s">
        <v>295</v>
      </c>
      <c r="Q155" s="23"/>
      <c r="R155" s="21" t="str">
        <f t="shared" si="22"/>
        <v>FNE</v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19"/>
        <v>BISY2008 1367</v>
      </c>
      <c r="C156" s="6" t="s">
        <v>581</v>
      </c>
      <c r="D156" s="6" t="s">
        <v>684</v>
      </c>
      <c r="E156" s="23" t="s">
        <v>952</v>
      </c>
      <c r="F156" s="23" t="s">
        <v>953</v>
      </c>
      <c r="G156" s="66">
        <v>1367</v>
      </c>
      <c r="H156" s="37">
        <v>4.75</v>
      </c>
      <c r="I156" s="37" t="s">
        <v>31</v>
      </c>
      <c r="J156" s="37" t="s">
        <v>31</v>
      </c>
      <c r="K156" s="37"/>
      <c r="L156" s="44"/>
      <c r="M156" s="19">
        <f t="shared" si="20"/>
        <v>4.75</v>
      </c>
      <c r="N156" s="20">
        <f t="shared" si="21"/>
        <v>5</v>
      </c>
      <c r="O156" s="21" t="str">
        <f>IF(G156="","",LOOKUP(N156,{0,50,65,75,85},{"F","P","C","D","HD"}))</f>
        <v>F</v>
      </c>
      <c r="P156" s="23" t="s">
        <v>295</v>
      </c>
      <c r="Q156" s="23"/>
      <c r="R156" s="21" t="str">
        <f t="shared" si="22"/>
        <v>FNE</v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19"/>
        <v>BISY2008 1368</v>
      </c>
      <c r="C157" s="6" t="s">
        <v>581</v>
      </c>
      <c r="D157" s="6" t="s">
        <v>682</v>
      </c>
      <c r="E157" s="23" t="s">
        <v>954</v>
      </c>
      <c r="F157" s="23" t="s">
        <v>955</v>
      </c>
      <c r="G157" s="66">
        <v>1368</v>
      </c>
      <c r="H157" s="132" t="s">
        <v>31</v>
      </c>
      <c r="I157" s="132" t="s">
        <v>31</v>
      </c>
      <c r="J157" s="132" t="s">
        <v>31</v>
      </c>
      <c r="K157" s="132"/>
      <c r="L157" s="44"/>
      <c r="M157" s="19">
        <f t="shared" si="20"/>
        <v>0</v>
      </c>
      <c r="N157" s="20">
        <f t="shared" si="21"/>
        <v>0</v>
      </c>
      <c r="O157" s="21" t="str">
        <f>IF(G157="","",LOOKUP(N157,{0,50,65,75,85},{"F","P","C","D","HD"}))</f>
        <v>F</v>
      </c>
      <c r="P157" s="23" t="s">
        <v>14</v>
      </c>
      <c r="Q157" s="23"/>
      <c r="R157" s="21" t="str">
        <f t="shared" si="22"/>
        <v>FNS</v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19"/>
        <v>BISY2008 1369</v>
      </c>
      <c r="C158" s="6" t="s">
        <v>581</v>
      </c>
      <c r="D158" s="6" t="s">
        <v>682</v>
      </c>
      <c r="E158" s="23" t="s">
        <v>956</v>
      </c>
      <c r="F158" s="23" t="s">
        <v>957</v>
      </c>
      <c r="G158" s="66">
        <v>1369</v>
      </c>
      <c r="H158" s="132" t="s">
        <v>31</v>
      </c>
      <c r="I158" s="132" t="s">
        <v>31</v>
      </c>
      <c r="J158" s="132" t="s">
        <v>31</v>
      </c>
      <c r="K158" s="132"/>
      <c r="L158" s="44"/>
      <c r="M158" s="19">
        <f t="shared" si="20"/>
        <v>0</v>
      </c>
      <c r="N158" s="20">
        <f t="shared" si="21"/>
        <v>0</v>
      </c>
      <c r="O158" s="21" t="str">
        <f>IF(G158="","",LOOKUP(N158,{0,50,65,75,85},{"F","P","C","D","HD"}))</f>
        <v>F</v>
      </c>
      <c r="P158" s="23" t="s">
        <v>14</v>
      </c>
      <c r="Q158" s="23"/>
      <c r="R158" s="21" t="str">
        <f t="shared" si="22"/>
        <v>FNS</v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19"/>
        <v>BISY2008 1370</v>
      </c>
      <c r="C159" s="6" t="s">
        <v>581</v>
      </c>
      <c r="D159" s="6" t="s">
        <v>682</v>
      </c>
      <c r="E159" s="23" t="s">
        <v>958</v>
      </c>
      <c r="F159" s="23" t="s">
        <v>959</v>
      </c>
      <c r="G159" s="66">
        <v>1370</v>
      </c>
      <c r="H159" s="132" t="s">
        <v>31</v>
      </c>
      <c r="I159" s="132" t="s">
        <v>31</v>
      </c>
      <c r="J159" s="132" t="s">
        <v>31</v>
      </c>
      <c r="K159" s="132"/>
      <c r="L159" s="44"/>
      <c r="M159" s="19">
        <f t="shared" si="20"/>
        <v>0</v>
      </c>
      <c r="N159" s="20">
        <f t="shared" si="21"/>
        <v>0</v>
      </c>
      <c r="O159" s="21" t="str">
        <f>IF(G159="","",LOOKUP(N159,{0,50,65,75,85},{"F","P","C","D","HD"}))</f>
        <v>F</v>
      </c>
      <c r="P159" s="23" t="s">
        <v>14</v>
      </c>
      <c r="Q159" s="23"/>
      <c r="R159" s="21" t="str">
        <f t="shared" si="22"/>
        <v>FNS</v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19"/>
        <v>BISY2008 1371</v>
      </c>
      <c r="C160" s="6" t="s">
        <v>581</v>
      </c>
      <c r="D160" s="6" t="s">
        <v>683</v>
      </c>
      <c r="E160" s="23" t="s">
        <v>960</v>
      </c>
      <c r="F160" s="23" t="s">
        <v>961</v>
      </c>
      <c r="G160" s="66">
        <v>1371</v>
      </c>
      <c r="H160" s="132" t="s">
        <v>31</v>
      </c>
      <c r="I160" s="132" t="s">
        <v>31</v>
      </c>
      <c r="J160" s="132" t="s">
        <v>31</v>
      </c>
      <c r="K160" s="132"/>
      <c r="L160" s="44"/>
      <c r="M160" s="19">
        <f t="shared" si="20"/>
        <v>0</v>
      </c>
      <c r="N160" s="20">
        <f t="shared" si="21"/>
        <v>0</v>
      </c>
      <c r="O160" s="21" t="str">
        <f>IF(G160="","",LOOKUP(N160,{0,50,65,75,85},{"F","P","C","D","HD"}))</f>
        <v>F</v>
      </c>
      <c r="P160" s="23" t="s">
        <v>14</v>
      </c>
      <c r="Q160" s="23"/>
      <c r="R160" s="21" t="str">
        <f t="shared" si="22"/>
        <v>FNS</v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19"/>
        <v>BISY2008 1372</v>
      </c>
      <c r="C161" s="6" t="s">
        <v>581</v>
      </c>
      <c r="D161" s="6" t="s">
        <v>683</v>
      </c>
      <c r="E161" s="23" t="s">
        <v>962</v>
      </c>
      <c r="F161" s="23" t="s">
        <v>963</v>
      </c>
      <c r="G161" s="66">
        <v>1372</v>
      </c>
      <c r="H161" s="132" t="s">
        <v>31</v>
      </c>
      <c r="I161" s="132" t="s">
        <v>31</v>
      </c>
      <c r="J161" s="132" t="s">
        <v>31</v>
      </c>
      <c r="K161" s="132"/>
      <c r="L161" s="44"/>
      <c r="M161" s="19">
        <f t="shared" si="20"/>
        <v>0</v>
      </c>
      <c r="N161" s="20">
        <f t="shared" si="21"/>
        <v>0</v>
      </c>
      <c r="O161" s="21" t="str">
        <f>IF(G161="","",LOOKUP(N161,{0,50,65,75,85},{"F","P","C","D","HD"}))</f>
        <v>F</v>
      </c>
      <c r="P161" s="23" t="s">
        <v>14</v>
      </c>
      <c r="Q161" s="23"/>
      <c r="R161" s="21" t="str">
        <f t="shared" si="22"/>
        <v>FNS</v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19"/>
        <v>BISY2008 1373</v>
      </c>
      <c r="C162" s="6" t="s">
        <v>581</v>
      </c>
      <c r="D162" s="6" t="s">
        <v>685</v>
      </c>
      <c r="E162" s="23" t="s">
        <v>964</v>
      </c>
      <c r="F162" s="23" t="s">
        <v>965</v>
      </c>
      <c r="G162" s="87">
        <v>1373</v>
      </c>
      <c r="H162" s="37" t="s">
        <v>31</v>
      </c>
      <c r="I162" s="132" t="s">
        <v>31</v>
      </c>
      <c r="J162" s="132" t="s">
        <v>31</v>
      </c>
      <c r="K162" s="132"/>
      <c r="L162" s="44"/>
      <c r="M162" s="19">
        <f t="shared" si="20"/>
        <v>0</v>
      </c>
      <c r="N162" s="20">
        <f t="shared" si="21"/>
        <v>0</v>
      </c>
      <c r="O162" s="21" t="str">
        <f>IF(G162="","",LOOKUP(N162,{0,50,65,75,85},{"F","P","C","D","HD"}))</f>
        <v>F</v>
      </c>
      <c r="P162" s="23" t="s">
        <v>14</v>
      </c>
      <c r="Q162" s="23"/>
      <c r="R162" s="21" t="str">
        <f t="shared" si="22"/>
        <v>FNS</v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19"/>
        <v>BISY2008 1374</v>
      </c>
      <c r="C163" s="6" t="s">
        <v>581</v>
      </c>
      <c r="D163" s="6" t="s">
        <v>685</v>
      </c>
      <c r="E163" s="82" t="s">
        <v>966</v>
      </c>
      <c r="F163" s="82" t="s">
        <v>967</v>
      </c>
      <c r="G163" s="87">
        <v>1374</v>
      </c>
      <c r="H163" s="37" t="s">
        <v>31</v>
      </c>
      <c r="I163" s="37" t="s">
        <v>31</v>
      </c>
      <c r="J163" s="37" t="s">
        <v>31</v>
      </c>
      <c r="K163" s="132"/>
      <c r="L163" s="44"/>
      <c r="M163" s="19">
        <f t="shared" si="20"/>
        <v>0</v>
      </c>
      <c r="N163" s="20">
        <f t="shared" si="21"/>
        <v>0</v>
      </c>
      <c r="O163" s="21" t="str">
        <f>IF(G163="","",LOOKUP(N163,{0,50,65,75,85},{"F","P","C","D","HD"}))</f>
        <v>F</v>
      </c>
      <c r="P163" s="23" t="s">
        <v>14</v>
      </c>
      <c r="Q163" s="23"/>
      <c r="R163" s="21" t="str">
        <f t="shared" si="22"/>
        <v>FNS</v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19"/>
        <v xml:space="preserve">BISY2008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19"/>
        <v xml:space="preserve">BISY2008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19"/>
        <v xml:space="preserve">BISY2008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19"/>
        <v xml:space="preserve">BISY2008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19"/>
        <v xml:space="preserve">BISY2008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19"/>
        <v xml:space="preserve">BISY2008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19"/>
        <v xml:space="preserve">BISY2008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19"/>
        <v xml:space="preserve">BISY2008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19"/>
        <v xml:space="preserve">BISY2008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19"/>
        <v xml:space="preserve">BISY2008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19"/>
        <v xml:space="preserve">BISY2008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19"/>
        <v xml:space="preserve">BISY2008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19"/>
        <v xml:space="preserve">BISY2008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19"/>
        <v xml:space="preserve">BISY2008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19"/>
        <v xml:space="preserve">BISY2008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19"/>
        <v xml:space="preserve">BISY2008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19"/>
        <v xml:space="preserve">BISY2008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19"/>
        <v xml:space="preserve">BISY2008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19"/>
        <v xml:space="preserve">BISY2008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19"/>
        <v xml:space="preserve">BISY2008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19"/>
        <v xml:space="preserve">BISY2008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19"/>
        <v xml:space="preserve">BISY2008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19"/>
        <v xml:space="preserve">BISY2008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19"/>
        <v xml:space="preserve">BISY2008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19"/>
        <v xml:space="preserve">BISY2008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19"/>
        <v xml:space="preserve">BISY2008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19"/>
        <v xml:space="preserve">BISY2008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19"/>
        <v xml:space="preserve">BISY2008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19"/>
        <v xml:space="preserve">BISY2008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19"/>
        <v xml:space="preserve">BISY2008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19"/>
        <v xml:space="preserve">BISY2008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19"/>
        <v xml:space="preserve">BISY2008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19"/>
        <v xml:space="preserve">BISY2008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19"/>
        <v xml:space="preserve">BISY2008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19"/>
        <v xml:space="preserve">BISY2008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19"/>
        <v xml:space="preserve">BISY2008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19"/>
        <v xml:space="preserve">BISY2008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19"/>
        <v xml:space="preserve">BISY2008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19"/>
        <v xml:space="preserve">BISY2008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19"/>
        <v xml:space="preserve">BISY2008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19"/>
        <v xml:space="preserve">BISY2008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19"/>
        <v xml:space="preserve">BISY2008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19"/>
        <v xml:space="preserve">BISY2008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19"/>
        <v xml:space="preserve">BISY2008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19"/>
        <v xml:space="preserve">BISY2008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19"/>
        <v xml:space="preserve">BISY2008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19"/>
        <v xml:space="preserve">BISY2008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19"/>
        <v xml:space="preserve">BISY2008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19"/>
        <v xml:space="preserve">BISY2008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19"/>
        <v xml:space="preserve">BISY2008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ref="B214:B276" si="23">E$8&amp;" "&amp;G214</f>
        <v xml:space="preserve">BISY2008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si="23"/>
        <v xml:space="preserve">BISY2008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3"/>
        <v xml:space="preserve">BISY2008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3"/>
        <v xml:space="preserve">BISY2008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3"/>
        <v xml:space="preserve">BISY2008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3"/>
        <v xml:space="preserve">BISY2008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3"/>
        <v xml:space="preserve">BISY2008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3"/>
        <v xml:space="preserve">BISY2008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3"/>
        <v xml:space="preserve">BISY2008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3"/>
        <v xml:space="preserve">BISY2008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3"/>
        <v xml:space="preserve">BISY2008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3"/>
        <v xml:space="preserve">BISY2008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3"/>
        <v xml:space="preserve">BISY2008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3"/>
        <v xml:space="preserve">BISY2008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3"/>
        <v xml:space="preserve">BISY2008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3"/>
        <v xml:space="preserve">BISY2008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3"/>
        <v xml:space="preserve">BISY2008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3"/>
        <v xml:space="preserve">BISY2008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3"/>
        <v xml:space="preserve">BISY2008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3"/>
        <v xml:space="preserve">BISY2008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3"/>
        <v xml:space="preserve">BISY2008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3"/>
        <v xml:space="preserve">BISY2008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3"/>
        <v xml:space="preserve">BISY2008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3"/>
        <v xml:space="preserve">BISY2008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3"/>
        <v xml:space="preserve">BISY2008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3"/>
        <v xml:space="preserve">BISY2008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3"/>
        <v xml:space="preserve">BISY2008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3"/>
        <v xml:space="preserve">BISY2008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3"/>
        <v xml:space="preserve">BISY2008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3"/>
        <v xml:space="preserve">BISY2008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3"/>
        <v xml:space="preserve">BISY2008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3"/>
        <v xml:space="preserve">BISY2008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3"/>
        <v xml:space="preserve">BISY2008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3"/>
        <v xml:space="preserve">BISY2008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3"/>
        <v xml:space="preserve">BISY2008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3"/>
        <v xml:space="preserve">BISY2008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3"/>
        <v xml:space="preserve">BISY2008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3"/>
        <v xml:space="preserve">BISY2008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3"/>
        <v xml:space="preserve">BISY2008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3"/>
        <v xml:space="preserve">BISY2008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3"/>
        <v xml:space="preserve">BISY2008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3"/>
        <v xml:space="preserve">BISY2008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3"/>
        <v xml:space="preserve">BISY2008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3"/>
        <v xml:space="preserve">BISY2008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3"/>
        <v xml:space="preserve">BISY2008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3"/>
        <v xml:space="preserve">BISY2008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3"/>
        <v xml:space="preserve">BISY2008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3"/>
        <v xml:space="preserve">BISY2008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3"/>
        <v xml:space="preserve">BISY2008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3"/>
        <v xml:space="preserve">BISY2008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3"/>
        <v xml:space="preserve">BISY2008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3"/>
        <v xml:space="preserve">BISY2008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3"/>
        <v xml:space="preserve">BISY2008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3"/>
        <v xml:space="preserve">BISY2008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3"/>
        <v xml:space="preserve">BISY2008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3"/>
        <v xml:space="preserve">BISY2008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3"/>
        <v xml:space="preserve">BISY2008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3"/>
        <v xml:space="preserve">BISY2008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3"/>
        <v xml:space="preserve">BISY2008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3"/>
        <v xml:space="preserve">BISY2008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3"/>
        <v xml:space="preserve">BISY2008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3"/>
        <v xml:space="preserve">BISY2008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3"/>
        <v xml:space="preserve">BISY2008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ref="B277:B340" si="30">E$8&amp;" "&amp;G277</f>
        <v xml:space="preserve">BISY2008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30"/>
        <v xml:space="preserve">BISY2008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si="30"/>
        <v xml:space="preserve">BISY2008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30"/>
        <v xml:space="preserve">BISY2008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30"/>
        <v xml:space="preserve">BISY2008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30"/>
        <v xml:space="preserve">BISY2008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30"/>
        <v xml:space="preserve">BISY2008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30"/>
        <v xml:space="preserve">BISY2008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30"/>
        <v xml:space="preserve">BISY2008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30"/>
        <v xml:space="preserve">BISY2008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30"/>
        <v xml:space="preserve">BISY2008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30"/>
        <v xml:space="preserve">BISY2008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30"/>
        <v xml:space="preserve">BISY2008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30"/>
        <v xml:space="preserve">BISY2008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30"/>
        <v xml:space="preserve">BISY2008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30"/>
        <v xml:space="preserve">BISY2008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30"/>
        <v xml:space="preserve">BISY2008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30"/>
        <v xml:space="preserve">BISY2008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30"/>
        <v xml:space="preserve">BISY2008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30"/>
        <v xml:space="preserve">BISY2008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30"/>
        <v xml:space="preserve">BISY2008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30"/>
        <v xml:space="preserve">BISY2008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30"/>
        <v xml:space="preserve">BISY2008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30"/>
        <v xml:space="preserve">BISY2008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30"/>
        <v xml:space="preserve">BISY2008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30"/>
        <v xml:space="preserve">BISY2008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30"/>
        <v xml:space="preserve">BISY2008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30"/>
        <v xml:space="preserve">BISY2008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30"/>
        <v xml:space="preserve">BISY2008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30"/>
        <v xml:space="preserve">BISY2008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30"/>
        <v xml:space="preserve">BISY2008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30"/>
        <v xml:space="preserve">BISY2008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30"/>
        <v xml:space="preserve">BISY2008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30"/>
        <v xml:space="preserve">BISY2008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30"/>
        <v xml:space="preserve">BISY2008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30"/>
        <v xml:space="preserve">BISY2008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30"/>
        <v xml:space="preserve">BISY2008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30"/>
        <v xml:space="preserve">BISY2008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30"/>
        <v xml:space="preserve">BISY2008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30"/>
        <v xml:space="preserve">BISY2008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30"/>
        <v xml:space="preserve">BISY2008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30"/>
        <v xml:space="preserve">BISY2008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30"/>
        <v xml:space="preserve">BISY2008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30"/>
        <v xml:space="preserve">BISY2008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30"/>
        <v xml:space="preserve">BISY2008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30"/>
        <v xml:space="preserve">BISY2008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30"/>
        <v xml:space="preserve">BISY2008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30"/>
        <v xml:space="preserve">BISY2008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30"/>
        <v xml:space="preserve">BISY2008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30"/>
        <v xml:space="preserve">BISY2008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30"/>
        <v xml:space="preserve">BISY2008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30"/>
        <v xml:space="preserve">BISY2008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30"/>
        <v xml:space="preserve">BISY2008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30"/>
        <v xml:space="preserve">BISY2008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30"/>
        <v xml:space="preserve">BISY2008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30"/>
        <v xml:space="preserve">BISY2008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30"/>
        <v xml:space="preserve">BISY2008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30"/>
        <v xml:space="preserve">BISY2008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30"/>
        <v xml:space="preserve">BISY2008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30"/>
        <v xml:space="preserve">BISY2008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30"/>
        <v xml:space="preserve">BISY2008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30"/>
        <v xml:space="preserve">BISY2008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30"/>
        <v xml:space="preserve">BISY2008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30"/>
        <v xml:space="preserve">BISY2008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ref="B341:B404" si="34">E$8&amp;" "&amp;G341</f>
        <v xml:space="preserve">BISY2008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34"/>
        <v xml:space="preserve">BISY2008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si="34"/>
        <v xml:space="preserve">BISY2008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4"/>
        <v xml:space="preserve">BISY2008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4"/>
        <v xml:space="preserve">BISY2008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4"/>
        <v xml:space="preserve">BISY2008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4"/>
        <v xml:space="preserve">BISY2008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4"/>
        <v xml:space="preserve">BISY2008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4"/>
        <v xml:space="preserve">BISY2008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4"/>
        <v xml:space="preserve">BISY2008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4"/>
        <v xml:space="preserve">BISY2008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4"/>
        <v xml:space="preserve">BISY2008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4"/>
        <v xml:space="preserve">BISY2008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4"/>
        <v xml:space="preserve">BISY2008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4"/>
        <v xml:space="preserve">BISY2008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4"/>
        <v xml:space="preserve">BISY2008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4"/>
        <v xml:space="preserve">BISY2008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4"/>
        <v xml:space="preserve">BISY2008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4"/>
        <v xml:space="preserve">BISY2008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4"/>
        <v xml:space="preserve">BISY2008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4"/>
        <v xml:space="preserve">BISY2008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4"/>
        <v xml:space="preserve">BISY2008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4"/>
        <v xml:space="preserve">BISY2008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4"/>
        <v xml:space="preserve">BISY2008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4"/>
        <v xml:space="preserve">BISY2008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4"/>
        <v xml:space="preserve">BISY2008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4"/>
        <v xml:space="preserve">BISY2008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4"/>
        <v xml:space="preserve">BISY2008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4"/>
        <v xml:space="preserve">BISY2008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4"/>
        <v xml:space="preserve">BISY2008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4"/>
        <v xml:space="preserve">BISY2008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4"/>
        <v xml:space="preserve">BISY2008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4"/>
        <v xml:space="preserve">BISY2008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4"/>
        <v xml:space="preserve">BISY2008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4"/>
        <v xml:space="preserve">BISY2008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4"/>
        <v xml:space="preserve">BISY2008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4"/>
        <v xml:space="preserve">BISY2008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4"/>
        <v xml:space="preserve">BISY2008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4"/>
        <v xml:space="preserve">BISY2008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4"/>
        <v xml:space="preserve">BISY2008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4"/>
        <v xml:space="preserve">BISY2008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4"/>
        <v xml:space="preserve">BISY2008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4"/>
        <v xml:space="preserve">BISY2008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4"/>
        <v xml:space="preserve">BISY2008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4"/>
        <v xml:space="preserve">BISY2008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4"/>
        <v xml:space="preserve">BISY2008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4"/>
        <v xml:space="preserve">BISY2008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4"/>
        <v xml:space="preserve">BISY2008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4"/>
        <v xml:space="preserve">BISY2008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4"/>
        <v xml:space="preserve">BISY2008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4"/>
        <v xml:space="preserve">BISY2008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4"/>
        <v xml:space="preserve">BISY2008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4"/>
        <v xml:space="preserve">BISY2008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4"/>
        <v xml:space="preserve">BISY2008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4"/>
        <v xml:space="preserve">BISY2008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4"/>
        <v xml:space="preserve">BISY2008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4"/>
        <v xml:space="preserve">BISY2008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4"/>
        <v xml:space="preserve">BISY2008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4"/>
        <v xml:space="preserve">BISY2008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4"/>
        <v xml:space="preserve">BISY2008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4"/>
        <v xml:space="preserve">BISY2008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4"/>
        <v xml:space="preserve">BISY2008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4"/>
        <v xml:space="preserve">BISY2008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4"/>
        <v xml:space="preserve">BISY2008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ref="B405:B468" si="38">E$8&amp;" "&amp;G405</f>
        <v xml:space="preserve">BISY2008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8"/>
        <v xml:space="preserve">BISY2008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si="38"/>
        <v xml:space="preserve">BISY2008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8"/>
        <v xml:space="preserve">BISY2008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8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8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8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8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8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8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8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8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8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8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8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8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8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8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8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8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8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8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8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8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8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8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8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8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8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8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8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8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8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8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8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8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8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8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8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8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8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8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8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8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8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8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8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8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8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8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8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8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8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8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8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8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8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8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8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8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8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8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8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8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ref="B469:B532" si="42">E$8&amp;" "&amp;G469</f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42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si="42"/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2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2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2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2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2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2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2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2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2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2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2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2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2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2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2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2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2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2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2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2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2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2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2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2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2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2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2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2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2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2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2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2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2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2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2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2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2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2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2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2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2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2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2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2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2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2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2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2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2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2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2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2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2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2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2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2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2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2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2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2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2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ref="B533:B596" si="46">E$8&amp;" "&amp;G533</f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6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si="46"/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6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6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6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6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6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6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6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6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6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6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6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6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6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6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6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6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6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6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6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6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6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6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6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6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6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6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6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6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6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6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6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6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6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6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6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6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6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6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6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6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6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6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6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6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6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6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6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6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6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6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6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6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6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6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6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6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6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6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6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6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6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ref="B597:B660" si="50">E$8&amp;" "&amp;G597</f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50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si="50"/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50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50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50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50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50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50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50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50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50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50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50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50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50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50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50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50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50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50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50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50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50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50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50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50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50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50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50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50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50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50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50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50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50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50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50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50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50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50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50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50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50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50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50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50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50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50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50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50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50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50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50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50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50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50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50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50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50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50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50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50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50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ref="B661:B724" si="54">E$8&amp;" "&amp;G661</f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54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si="54"/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4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4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4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4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4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4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4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4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4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4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4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4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4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4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4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4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4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4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4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4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4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4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4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4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4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4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4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4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4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4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4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4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4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4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4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4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4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4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4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4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4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4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4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4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4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4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4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4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4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4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4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4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4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4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4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4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4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4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4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4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4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ref="B725:B788" si="58">E$8&amp;" "&amp;G725</f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8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si="58"/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8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8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8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8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8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8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8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8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8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8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8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8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8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8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8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8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8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8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8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8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8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8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8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8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8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8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8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8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8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8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8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8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8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8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8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8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8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8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8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8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8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8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8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8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8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8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8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8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8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8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8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8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8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8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8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8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8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8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8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8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8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ref="B789:B820" si="61">E$8&amp;" "&amp;G789</f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61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si="61"/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61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61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61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61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61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61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61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61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61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61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61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61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61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61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61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61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61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61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61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61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61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61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61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61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61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61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61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61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61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+hQz0lsGrBaIiXECYod7GYHcm1dDzmjU3BaFxqoo6zHzYgkUdGzWmXfQRMrEGb/+yr/wOOB3+hWBByxfZ7o/Lw==" saltValue="3RlV52389RvNj5E8Zi/oCw==" spinCount="100000" sheet="1" sort="0" autoFilter="0"/>
  <protectedRanges>
    <protectedRange sqref="C821:S1048576 R157:S183 Q22 E22:P23 E184:S228 E24:Q183 R22:S156 D229:S820" name="Range1"/>
  </protectedRanges>
  <autoFilter ref="C22:R820" xr:uid="{00000000-0009-0000-0000-000000000000}">
    <sortState xmlns:xlrd2="http://schemas.microsoft.com/office/spreadsheetml/2017/richdata2" ref="C23:R820">
      <sortCondition ref="N22:N820"/>
    </sortState>
  </autoFilter>
  <sortState xmlns:xlrd2="http://schemas.microsoft.com/office/spreadsheetml/2017/richdata2"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 xr:uid="{32E56309-CF19-5642-A05D-EBF0985D3C16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5D52F9-47D9-4F5A-9A43-4DF8436DC9CD}">
          <x14:formula1>
            <xm:f>Info!$K$2:$K$8</xm:f>
          </x14:formula1>
          <xm:sqref>P20:P1048576</xm:sqref>
        </x14:dataValidation>
        <x14:dataValidation type="list" allowBlank="1" showInputMessage="1" showErrorMessage="1" error="Invalid unit code" prompt="Select your unit code" xr:uid="{00000000-0002-0000-0000-000000000000}">
          <x14:formula1>
            <xm:f>Info!$A$2:$A$201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2294-A30B-BC42-9446-0DD08245C32C}">
  <sheetPr codeName="Sheet2"/>
  <dimension ref="A1:Z91"/>
  <sheetViews>
    <sheetView topLeftCell="C12" zoomScale="80" zoomScaleNormal="80" workbookViewId="0">
      <selection activeCell="D27" sqref="D27:E27"/>
    </sheetView>
  </sheetViews>
  <sheetFormatPr defaultColWidth="10.81640625" defaultRowHeight="14.5" x14ac:dyDescent="0.35"/>
  <cols>
    <col min="1" max="2" width="1.6328125" style="28" customWidth="1"/>
    <col min="3" max="3" width="13.36328125" style="28" customWidth="1"/>
    <col min="4" max="5" width="10.81640625" style="28"/>
    <col min="6" max="10" width="7.81640625" style="28" customWidth="1"/>
    <col min="11" max="11" width="3.6328125" style="28" customWidth="1"/>
    <col min="12" max="13" width="10.81640625" style="28"/>
    <col min="14" max="18" width="7.81640625" style="28" customWidth="1"/>
    <col min="19" max="19" width="3.36328125" style="28" customWidth="1"/>
    <col min="20" max="21" width="10.81640625" style="28"/>
    <col min="22" max="26" width="7.81640625" style="28" customWidth="1"/>
    <col min="27" max="16384" width="10.81640625" style="28"/>
  </cols>
  <sheetData>
    <row r="1" spans="1:26" ht="6" customHeight="1" x14ac:dyDescent="0.35">
      <c r="A1" s="9" t="s">
        <v>287</v>
      </c>
    </row>
    <row r="2" spans="1:26" ht="7" customHeight="1" x14ac:dyDescent="0.35">
      <c r="A2" s="35" t="s">
        <v>288</v>
      </c>
    </row>
    <row r="3" spans="1:26" x14ac:dyDescent="0.35">
      <c r="A3" s="35" t="s">
        <v>578</v>
      </c>
      <c r="C3" s="27" t="str">
        <f>BISY2008!C2</f>
        <v>Purpose: Grade Book</v>
      </c>
    </row>
    <row r="4" spans="1:26" x14ac:dyDescent="0.35">
      <c r="A4" s="35" t="s">
        <v>579</v>
      </c>
      <c r="C4" s="28" t="str">
        <f>BISY2008!C3</f>
        <v>Source: Moodle Grade Book</v>
      </c>
      <c r="O4" s="45" t="s">
        <v>327</v>
      </c>
    </row>
    <row r="5" spans="1:26" x14ac:dyDescent="0.35">
      <c r="A5" s="35" t="s">
        <v>580</v>
      </c>
      <c r="C5" s="28" t="str">
        <f>BISY2008!C4</f>
        <v>Capacity: for 800 students</v>
      </c>
      <c r="O5" s="45" t="s">
        <v>328</v>
      </c>
    </row>
    <row r="6" spans="1:26" x14ac:dyDescent="0.35">
      <c r="A6" s="35" t="s">
        <v>581</v>
      </c>
      <c r="O6" s="45" t="s">
        <v>352</v>
      </c>
    </row>
    <row r="7" spans="1:26" ht="15" thickBot="1" x14ac:dyDescent="0.4">
      <c r="A7" s="35" t="s">
        <v>582</v>
      </c>
      <c r="C7" s="55" t="str">
        <f>BISY2008!C7</f>
        <v>Term</v>
      </c>
      <c r="D7" s="56" t="str">
        <f>BISY2008!E7</f>
        <v>2025-S2</v>
      </c>
      <c r="E7" s="57"/>
      <c r="F7" s="57"/>
      <c r="G7" s="57"/>
      <c r="O7" s="45"/>
    </row>
    <row r="8" spans="1:26" ht="15" customHeight="1" thickBot="1" x14ac:dyDescent="0.4">
      <c r="A8" s="35" t="s">
        <v>583</v>
      </c>
      <c r="C8" s="55" t="str">
        <f>BISY2008!C8</f>
        <v>Unit Code</v>
      </c>
      <c r="D8" s="58" t="str">
        <f>BISY2008!E8</f>
        <v>BISY2008</v>
      </c>
      <c r="E8" s="59"/>
      <c r="F8" s="59"/>
      <c r="G8" s="59"/>
      <c r="T8" s="160" t="s">
        <v>329</v>
      </c>
      <c r="U8" s="161" t="s">
        <v>581</v>
      </c>
      <c r="V8" s="161"/>
    </row>
    <row r="9" spans="1:26" ht="15" customHeight="1" thickBot="1" x14ac:dyDescent="0.4">
      <c r="A9" s="35" t="s">
        <v>584</v>
      </c>
      <c r="C9" s="60" t="str">
        <f>BISY2008!C9</f>
        <v>Unit Name</v>
      </c>
      <c r="D9" s="58" t="str">
        <f>BISY2008!E9</f>
        <v>ICT Support Services</v>
      </c>
      <c r="E9" s="59"/>
      <c r="F9" s="59"/>
      <c r="G9" s="59"/>
      <c r="T9" s="160"/>
      <c r="U9" s="161"/>
      <c r="V9" s="161"/>
    </row>
    <row r="10" spans="1:26" ht="15" customHeight="1" thickBot="1" x14ac:dyDescent="0.4">
      <c r="A10" s="35" t="s">
        <v>585</v>
      </c>
      <c r="C10" s="60" t="str">
        <f>BISY2008!C10</f>
        <v>Discipline</v>
      </c>
      <c r="D10" s="58" t="str">
        <f>BISY2008!E10</f>
        <v>ISY</v>
      </c>
      <c r="E10" s="59"/>
      <c r="F10" s="59"/>
      <c r="G10" s="59"/>
      <c r="L10" s="167" t="s">
        <v>329</v>
      </c>
      <c r="M10" s="169" t="s">
        <v>581</v>
      </c>
      <c r="N10" s="169"/>
      <c r="T10" s="160" t="s">
        <v>330</v>
      </c>
      <c r="U10" s="161" t="s">
        <v>681</v>
      </c>
      <c r="V10" s="161"/>
    </row>
    <row r="11" spans="1:26" ht="15" customHeight="1" thickBot="1" x14ac:dyDescent="0.4">
      <c r="C11" s="60" t="str">
        <f>BISY2008!C11</f>
        <v>No. of Students</v>
      </c>
      <c r="D11" s="58">
        <f>BISY2008!E11</f>
        <v>141</v>
      </c>
      <c r="E11" s="59"/>
      <c r="F11" s="59"/>
      <c r="G11" s="59"/>
      <c r="L11" s="168"/>
      <c r="M11" s="170"/>
      <c r="N11" s="170"/>
      <c r="T11" s="160"/>
      <c r="U11" s="161"/>
      <c r="V11" s="161"/>
    </row>
    <row r="13" spans="1:26" ht="7" customHeight="1" thickBot="1" x14ac:dyDescent="0.4"/>
    <row r="14" spans="1:26" ht="7" customHeight="1" x14ac:dyDescent="0.35">
      <c r="D14" s="164" t="str">
        <f>CONCATENATE("Term ",$D$7)</f>
        <v>Term 2025-S2</v>
      </c>
      <c r="E14" s="152"/>
      <c r="F14" s="152"/>
      <c r="G14" s="152"/>
      <c r="H14" s="152"/>
      <c r="I14" s="152"/>
      <c r="J14" s="153"/>
      <c r="L14" s="164" t="str">
        <f>CONCATENATE("Term ",$D$7,": ",$M$10)</f>
        <v>Term 2025-S2: B6</v>
      </c>
      <c r="M14" s="152"/>
      <c r="N14" s="152"/>
      <c r="O14" s="152"/>
      <c r="P14" s="152"/>
      <c r="Q14" s="152"/>
      <c r="R14" s="153"/>
      <c r="T14" s="164" t="str">
        <f>CONCATENATE("Term ",$D$7,": ", $U$8," - ",$U$10)</f>
        <v>Term 2025-S2: B6 - K. Pokhrel</v>
      </c>
      <c r="U14" s="152"/>
      <c r="V14" s="152"/>
      <c r="W14" s="152"/>
      <c r="X14" s="152"/>
      <c r="Y14" s="152"/>
      <c r="Z14" s="153"/>
    </row>
    <row r="15" spans="1:26" ht="7" customHeight="1" x14ac:dyDescent="0.35">
      <c r="D15" s="165"/>
      <c r="E15" s="154"/>
      <c r="F15" s="154"/>
      <c r="G15" s="154"/>
      <c r="H15" s="154"/>
      <c r="I15" s="154"/>
      <c r="J15" s="155"/>
      <c r="L15" s="165"/>
      <c r="M15" s="154"/>
      <c r="N15" s="154"/>
      <c r="O15" s="154"/>
      <c r="P15" s="154"/>
      <c r="Q15" s="154"/>
      <c r="R15" s="155"/>
      <c r="T15" s="165"/>
      <c r="U15" s="154"/>
      <c r="V15" s="154"/>
      <c r="W15" s="154"/>
      <c r="X15" s="154"/>
      <c r="Y15" s="154"/>
      <c r="Z15" s="155"/>
    </row>
    <row r="16" spans="1:26" ht="7" customHeight="1" x14ac:dyDescent="0.35">
      <c r="D16" s="165"/>
      <c r="E16" s="154"/>
      <c r="F16" s="154"/>
      <c r="G16" s="154"/>
      <c r="H16" s="154"/>
      <c r="I16" s="154"/>
      <c r="J16" s="155"/>
      <c r="L16" s="165"/>
      <c r="M16" s="154"/>
      <c r="N16" s="154"/>
      <c r="O16" s="154"/>
      <c r="P16" s="154"/>
      <c r="Q16" s="154"/>
      <c r="R16" s="155"/>
      <c r="T16" s="165"/>
      <c r="U16" s="154"/>
      <c r="V16" s="154"/>
      <c r="W16" s="154"/>
      <c r="X16" s="154"/>
      <c r="Y16" s="154"/>
      <c r="Z16" s="155"/>
    </row>
    <row r="17" spans="4:26" ht="6" customHeight="1" thickBot="1" x14ac:dyDescent="0.4">
      <c r="D17" s="166"/>
      <c r="E17" s="156"/>
      <c r="F17" s="156"/>
      <c r="G17" s="156"/>
      <c r="H17" s="156"/>
      <c r="I17" s="156"/>
      <c r="J17" s="157"/>
      <c r="L17" s="166"/>
      <c r="M17" s="156"/>
      <c r="N17" s="156"/>
      <c r="O17" s="156"/>
      <c r="P17" s="156"/>
      <c r="Q17" s="156"/>
      <c r="R17" s="157"/>
      <c r="T17" s="166"/>
      <c r="U17" s="156"/>
      <c r="V17" s="156"/>
      <c r="W17" s="156"/>
      <c r="X17" s="156"/>
      <c r="Y17" s="156"/>
      <c r="Z17" s="157"/>
    </row>
    <row r="18" spans="4:26" ht="15" thickBot="1" x14ac:dyDescent="0.4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277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277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277</v>
      </c>
    </row>
    <row r="19" spans="4:26" ht="15" thickBot="1" x14ac:dyDescent="0.4">
      <c r="D19" s="107" t="s">
        <v>293</v>
      </c>
      <c r="E19" s="113">
        <f>$D$11</f>
        <v>141</v>
      </c>
      <c r="F19" s="104">
        <f>BISY2008!$H$21</f>
        <v>0.3</v>
      </c>
      <c r="G19" s="104">
        <f>BISY2008!$I$21</f>
        <v>0.3</v>
      </c>
      <c r="H19" s="104">
        <f>BISY2008!$J$21</f>
        <v>0.4</v>
      </c>
      <c r="I19" s="104">
        <f>BISY2008!$K$21</f>
        <v>0</v>
      </c>
      <c r="J19" s="104">
        <f>BISY2008!$L$21</f>
        <v>0</v>
      </c>
      <c r="L19" s="107" t="s">
        <v>293</v>
      </c>
      <c r="M19" s="113">
        <f>COUNTIF(BISY2008!$C$23:$C$820,$M$10)</f>
        <v>141</v>
      </c>
      <c r="N19" s="104">
        <f>BISY2008!$H$21</f>
        <v>0.3</v>
      </c>
      <c r="O19" s="104">
        <f>BISY2008!$I$21</f>
        <v>0.3</v>
      </c>
      <c r="P19" s="104">
        <f>BISY2008!$J$21</f>
        <v>0.4</v>
      </c>
      <c r="Q19" s="104">
        <f>BISY2008!$K$21</f>
        <v>0</v>
      </c>
      <c r="R19" s="104">
        <f>BISY2008!$L$21</f>
        <v>0</v>
      </c>
      <c r="T19" s="107" t="s">
        <v>293</v>
      </c>
      <c r="U19" s="113">
        <f>COUNTIFS(BISY2008!$C$23:$C$820,$U$8, BISY2008!$D$23:$D$820,$U$10)</f>
        <v>34</v>
      </c>
      <c r="V19" s="104">
        <f>BISY2008!$H$21</f>
        <v>0.3</v>
      </c>
      <c r="W19" s="104">
        <f>BISY2008!$I$21</f>
        <v>0.3</v>
      </c>
      <c r="X19" s="104">
        <f>BISY2008!$J$21</f>
        <v>0.4</v>
      </c>
      <c r="Y19" s="104">
        <f>BISY2008!$K$21</f>
        <v>0</v>
      </c>
      <c r="Z19" s="104">
        <f>BISY2008!$L$21</f>
        <v>0</v>
      </c>
    </row>
    <row r="20" spans="4:26" ht="15" thickBot="1" x14ac:dyDescent="0.4">
      <c r="D20" s="107" t="s">
        <v>279</v>
      </c>
      <c r="E20" s="107"/>
      <c r="F20" s="108">
        <f>AVERAGEA(BISY2008!$H$23:$H$820)</f>
        <v>15.371985815602836</v>
      </c>
      <c r="G20" s="108">
        <f>AVERAGEA(BISY2008!$I$23:$I$820)</f>
        <v>13.170283687943266</v>
      </c>
      <c r="H20" s="108">
        <f>AVERAGEA(BISY2008!$J$23:$J$820)</f>
        <v>22.554822695035472</v>
      </c>
      <c r="I20" s="108" t="e">
        <f>AVERAGEA(BISY2008!$K$23:$K$820)</f>
        <v>#DIV/0!</v>
      </c>
      <c r="J20" s="108" t="e">
        <f>AVERAGEA(BISY2008!$L$23:$L$820)</f>
        <v>#DIV/0!</v>
      </c>
      <c r="L20" s="107" t="s">
        <v>279</v>
      </c>
      <c r="M20" s="107"/>
      <c r="N20" s="108">
        <f>SUMIF(BISY2008!$C$23:$C$820,$M$10,BISY2008!$H$23:$H$820)/$M$19</f>
        <v>15.371985815602836</v>
      </c>
      <c r="O20" s="108">
        <f>SUMIF(BISY2008!$C$23:$C$820,$M$10,BISY2008!$I$23:$I$820)/$M$19</f>
        <v>13.170283687943266</v>
      </c>
      <c r="P20" s="108">
        <f>SUMIF(BISY2008!$C$23:$C$820,$M$10,BISY2008!$J$23:$J$820)/$M$19</f>
        <v>22.554822695035472</v>
      </c>
      <c r="Q20" s="108">
        <f>SUMIF(BISY2008!$C$23:$C$820,$M$10,BISY2008!$K$23:$K$820)/$M$19</f>
        <v>0</v>
      </c>
      <c r="R20" s="108">
        <f>SUMIF(BISY2008!$C$23:$C$820,$M$10,BISY2008!$L$23:$L$820)/$M$19</f>
        <v>0</v>
      </c>
      <c r="T20" s="107" t="s">
        <v>279</v>
      </c>
      <c r="U20" s="107"/>
      <c r="V20" s="108">
        <f>SUMIFS(BISY2008!$H$23:$H$820,BISY2008!$D$23:$D$820,$U$10,BISY2008!$C$23:$C$820,$U$8)/$U$19</f>
        <v>17.348529411764702</v>
      </c>
      <c r="W20" s="108">
        <f>SUMIFS(BISY2008!$I$23:$I$820,BISY2008!$D$23:$D$820,$U$10,BISY2008!$C$23:$C$820,$U$8)/$U$19</f>
        <v>15.456176470588234</v>
      </c>
      <c r="X20" s="108">
        <f>SUMIFS(BISY2008!$J$23:$J$820,BISY2008!$D$23:$D$820,$U$10,BISY2008!$C$23:$C$820,$U$8)/$U$19</f>
        <v>26.03235294117647</v>
      </c>
      <c r="Y20" s="108">
        <f>SUMIFS(BISY2008!$K$23:$K$820,BISY2008!$D$23:$D$820,$U$10,BISY2008!$C$23:$C$820,$U$8)/$U$19</f>
        <v>0</v>
      </c>
      <c r="Z20" s="108">
        <f>SUMIFS(BISY2008!$L$23:$L$820,BISY2008!$D$23:$D$820,$U$10,BISY2008!$C$23:$C$820,$U$8)/$U$19</f>
        <v>0</v>
      </c>
    </row>
    <row r="21" spans="4:26" ht="15" thickBot="1" x14ac:dyDescent="0.4">
      <c r="D21" s="107" t="s">
        <v>280</v>
      </c>
      <c r="E21" s="107"/>
      <c r="F21" s="109">
        <f>F20/F19/100</f>
        <v>0.51239952718676118</v>
      </c>
      <c r="G21" s="109">
        <f>G20/G19/100</f>
        <v>0.43900945626477555</v>
      </c>
      <c r="H21" s="109">
        <f>H20/H19/100</f>
        <v>0.56387056737588681</v>
      </c>
      <c r="I21" s="109" t="e">
        <f>I20/I19/100</f>
        <v>#DIV/0!</v>
      </c>
      <c r="J21" s="109" t="e">
        <f>J20/J19/100</f>
        <v>#DIV/0!</v>
      </c>
      <c r="L21" s="107" t="s">
        <v>280</v>
      </c>
      <c r="M21" s="107"/>
      <c r="N21" s="109">
        <f>N20/N19/100</f>
        <v>0.51239952718676118</v>
      </c>
      <c r="O21" s="109">
        <f>O20/O19/100</f>
        <v>0.43900945626477555</v>
      </c>
      <c r="P21" s="109">
        <f>P20/P19/100</f>
        <v>0.56387056737588681</v>
      </c>
      <c r="Q21" s="109" t="e">
        <f>Q20/Q19/100</f>
        <v>#DIV/0!</v>
      </c>
      <c r="R21" s="109" t="e">
        <f>R20/R19/100</f>
        <v>#DIV/0!</v>
      </c>
      <c r="T21" s="107" t="s">
        <v>280</v>
      </c>
      <c r="U21" s="107"/>
      <c r="V21" s="109">
        <f>V20/V19/100</f>
        <v>0.57828431372549005</v>
      </c>
      <c r="W21" s="109">
        <f>W20/W19/100</f>
        <v>0.51520588235294118</v>
      </c>
      <c r="X21" s="109">
        <f>X20/X19/100</f>
        <v>0.65080882352941172</v>
      </c>
      <c r="Y21" s="109" t="e">
        <f>Y20/Y19/100</f>
        <v>#DIV/0!</v>
      </c>
      <c r="Z21" s="109" t="e">
        <f>Z20/Z19/100</f>
        <v>#DIV/0!</v>
      </c>
    </row>
    <row r="22" spans="4:26" ht="8" hidden="1" customHeight="1" x14ac:dyDescent="0.35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4">
      <c r="D23" s="171" t="s">
        <v>281</v>
      </c>
      <c r="E23" s="171"/>
      <c r="F23" s="110">
        <f>COUNTIF(BISY2008!$H$23:$H$820,"DNS")</f>
        <v>7</v>
      </c>
      <c r="G23" s="110">
        <f>COUNTIF(BISY2008!$I$23:$I$820,"DNS")</f>
        <v>15</v>
      </c>
      <c r="H23" s="110">
        <f>COUNTIF(BISY2008!$J$23:$J$820,"DNS")</f>
        <v>12</v>
      </c>
      <c r="I23" s="110">
        <f>COUNTIF(BISY2008!$K$23:$K$820,"DNS")</f>
        <v>0</v>
      </c>
      <c r="J23" s="110">
        <f>COUNTIF(BISY2008!$L$23:$L$820,"DNS")</f>
        <v>0</v>
      </c>
      <c r="L23" s="171" t="s">
        <v>281</v>
      </c>
      <c r="M23" s="171"/>
      <c r="N23" s="110">
        <f>COUNTIFS(BISY2008!$H$23:$H$820,"DNS",BISY2008!$C$23:$C$820,$M$10)</f>
        <v>7</v>
      </c>
      <c r="O23" s="110">
        <f>COUNTIFS(BISY2008!$I$23:$I$820,"DNS",BISY2008!$C$23:$C$820,$M$10)</f>
        <v>15</v>
      </c>
      <c r="P23" s="110">
        <f>COUNTIFS(BISY2008!$J$23:$J$820,"DNS",BISY2008!$C$23:$C$820,$M$10)</f>
        <v>12</v>
      </c>
      <c r="Q23" s="110">
        <f>COUNTIFS(BISY2008!$K$23:$K$820,"DNS",BISY2008!$C$23:$C$820,$M$10)</f>
        <v>0</v>
      </c>
      <c r="R23" s="110">
        <f>COUNTIFS(BISY2008!$L$23:$L$820,"DNS",BISY2008!$C$23:$C$820,$M$10)</f>
        <v>0</v>
      </c>
      <c r="T23" s="171" t="s">
        <v>281</v>
      </c>
      <c r="U23" s="171"/>
      <c r="V23" s="110">
        <f>COUNTIFS(BISY2008!$H$23:$H$820,"DNS",BISY2008!$D$23:$D$820,$U$10,BISY2008!$C$23:$C$820,$U$8)</f>
        <v>0</v>
      </c>
      <c r="W23" s="110">
        <f>COUNTIFS(BISY2008!$I$23:$I$820,"DNS",BISY2008!$D$23:$D$820,$U$10,BISY2008!$C$23:$C$820,$U$8)</f>
        <v>1</v>
      </c>
      <c r="X23" s="110">
        <f>COUNTIFS(BISY2008!$J$23:$J$820,"DNS",BISY2008!$D$23:$D$820,$U$10,BISY2008!$C$23:$C$820,$U$8)</f>
        <v>0</v>
      </c>
      <c r="Y23" s="110">
        <f>COUNTIFS(BISY2008!$K$23:$K$820,"DNS",BISY2008!$D$23:$D$820,$U$10,BISY2008!$C$23:$C$820,$U$8)</f>
        <v>0</v>
      </c>
      <c r="Z23" s="110">
        <f>COUNTIFS(BISY2008!$L$23:$L$820,"DNS",BISY2008!$D$23:$D$820,$U$10,BISY2008!$C$23:$C$820,$U$8)</f>
        <v>0</v>
      </c>
    </row>
    <row r="24" spans="4:26" ht="15" thickBot="1" x14ac:dyDescent="0.4">
      <c r="D24" s="171" t="s">
        <v>282</v>
      </c>
      <c r="E24" s="171"/>
      <c r="F24" s="111">
        <f>F23/$D$11</f>
        <v>4.9645390070921988E-2</v>
      </c>
      <c r="G24" s="111">
        <f>G23/$D$11</f>
        <v>0.10638297872340426</v>
      </c>
      <c r="H24" s="111">
        <f>H23/$D$11</f>
        <v>8.5106382978723402E-2</v>
      </c>
      <c r="I24" s="111">
        <f>I23/$D$11</f>
        <v>0</v>
      </c>
      <c r="J24" s="111">
        <f>J23/$D$11</f>
        <v>0</v>
      </c>
      <c r="L24" s="171" t="s">
        <v>282</v>
      </c>
      <c r="M24" s="171"/>
      <c r="N24" s="111">
        <f>N23/$M$19</f>
        <v>4.9645390070921988E-2</v>
      </c>
      <c r="O24" s="111">
        <f>O23/$M$19</f>
        <v>0.10638297872340426</v>
      </c>
      <c r="P24" s="111">
        <f>P23/$M$19</f>
        <v>8.5106382978723402E-2</v>
      </c>
      <c r="Q24" s="111">
        <f>Q23/$M$19</f>
        <v>0</v>
      </c>
      <c r="R24" s="111">
        <f>R23/$M$19</f>
        <v>0</v>
      </c>
      <c r="T24" s="171" t="s">
        <v>282</v>
      </c>
      <c r="U24" s="171"/>
      <c r="V24" s="111">
        <f>V23/$U$19</f>
        <v>0</v>
      </c>
      <c r="W24" s="111">
        <f>W23/$U$19</f>
        <v>2.9411764705882353E-2</v>
      </c>
      <c r="X24" s="111">
        <f>X23/$U$19</f>
        <v>0</v>
      </c>
      <c r="Y24" s="111">
        <f>Y23/$U$19</f>
        <v>0</v>
      </c>
      <c r="Z24" s="111">
        <f>Z23/$U$19</f>
        <v>0</v>
      </c>
    </row>
    <row r="25" spans="4:26" ht="7" hidden="1" customHeight="1" x14ac:dyDescent="0.35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4">
      <c r="D26" s="171" t="s">
        <v>283</v>
      </c>
      <c r="E26" s="171"/>
      <c r="F26" s="110">
        <f>COUNTIF(BISY2008!$H$23:$H$820,"&lt;"&amp;F25)</f>
        <v>51</v>
      </c>
      <c r="G26" s="110">
        <f>COUNTIF(BISY2008!$I$23:$I$820,"&lt;"&amp;G25)</f>
        <v>52</v>
      </c>
      <c r="H26" s="110">
        <f>COUNTIF(BISY2008!$J$23:$J$820,"&lt;"&amp;H25)</f>
        <v>18</v>
      </c>
      <c r="I26" s="110">
        <f>COUNTIF(BISY2008!$K$23:$K$820,"&lt;"&amp;I25)</f>
        <v>0</v>
      </c>
      <c r="J26" s="110">
        <f>COUNTIF(BISY2008!$L$23:$L$820,"&lt;"&amp;J25)</f>
        <v>0</v>
      </c>
      <c r="L26" s="171" t="s">
        <v>283</v>
      </c>
      <c r="M26" s="171"/>
      <c r="N26" s="110">
        <f>COUNTIFS(BISY2008!$H$23:$H$820,"&lt;"&amp;N25,BISY2008!$C$23:$C$820,$M$10)</f>
        <v>51</v>
      </c>
      <c r="O26" s="110">
        <f>COUNTIFS(BISY2008!$I$23:$I$820,"&lt;"&amp;O25,BISY2008!$C$23:$C$820,$M$10)</f>
        <v>52</v>
      </c>
      <c r="P26" s="110">
        <f>COUNTIFS(BISY2008!$J$23:$J$820,"&lt;"&amp;P25,BISY2008!$C$23:$C$820,$M$10)</f>
        <v>18</v>
      </c>
      <c r="Q26" s="110">
        <f>COUNTIFS(BISY2008!$K$23:$K$820,"&lt;"&amp;Q25,BISY2008!$C$23:$C$820,$M$10)</f>
        <v>0</v>
      </c>
      <c r="R26" s="110">
        <f>COUNTIFS(BISY2008!$L$23:$L$820,"&lt;"&amp;R25,BISY2008!$C$23:$C$820,$M$10)</f>
        <v>0</v>
      </c>
      <c r="T26" s="171" t="s">
        <v>283</v>
      </c>
      <c r="U26" s="171"/>
      <c r="V26" s="110">
        <f>COUNTIFS(BISY2008!$H$23:$H$820,"&lt;"&amp;V25,BISY2008!$D$23:$D$820,$U$10,BISY2008!$C$23:$C$820,$U$8)</f>
        <v>7</v>
      </c>
      <c r="W26" s="110">
        <f>COUNTIFS(BISY2008!$I$23:$I$820,"&lt;"&amp;W25,BISY2008!$D$23:$D$820,$U$10,BISY2008!$C$23:$C$820,$U$8)</f>
        <v>10</v>
      </c>
      <c r="X26" s="110">
        <f>COUNTIFS(BISY2008!$J$23:$J$820,"&lt;"&amp;X25,BISY2008!$D$23:$D$820,$U$10,BISY2008!$C$23:$C$820,$U$8)</f>
        <v>5</v>
      </c>
      <c r="Y26" s="110">
        <f>COUNTIFS(BISY2008!$K$23:$K$820,"&lt;"&amp;Y25,BISY2008!$D$23:$D$820,$U$10,BISY2008!$C$23:$C$820,$U$8)</f>
        <v>0</v>
      </c>
      <c r="Z26" s="110">
        <f>COUNTIFS(BISY2008!$L$23:$L$820,"&lt;"&amp;Z25,BISY2008!$D$23:$D$820,$U$10,BISY2008!$C$23:$C$820,$U$8)</f>
        <v>0</v>
      </c>
    </row>
    <row r="27" spans="4:26" ht="15" thickBot="1" x14ac:dyDescent="0.4">
      <c r="D27" s="171" t="s">
        <v>284</v>
      </c>
      <c r="E27" s="171"/>
      <c r="F27" s="111">
        <f>F26/$D$11</f>
        <v>0.36170212765957449</v>
      </c>
      <c r="G27" s="111">
        <f>G26/$D$11</f>
        <v>0.36879432624113473</v>
      </c>
      <c r="H27" s="111">
        <f>H26/$D$11</f>
        <v>0.1276595744680851</v>
      </c>
      <c r="I27" s="111">
        <f>I26/$D$11</f>
        <v>0</v>
      </c>
      <c r="J27" s="111">
        <f>J26/$D$11</f>
        <v>0</v>
      </c>
      <c r="L27" s="171" t="s">
        <v>284</v>
      </c>
      <c r="M27" s="171"/>
      <c r="N27" s="111">
        <f>N26/$M$19</f>
        <v>0.36170212765957449</v>
      </c>
      <c r="O27" s="111">
        <f>O26/$M$19</f>
        <v>0.36879432624113473</v>
      </c>
      <c r="P27" s="111">
        <f>P26/$M$19</f>
        <v>0.1276595744680851</v>
      </c>
      <c r="Q27" s="111">
        <f>Q26/$M$19</f>
        <v>0</v>
      </c>
      <c r="R27" s="111">
        <f>R26/$M$19</f>
        <v>0</v>
      </c>
      <c r="T27" s="171" t="s">
        <v>284</v>
      </c>
      <c r="U27" s="171"/>
      <c r="V27" s="111">
        <f>V26/$U$19</f>
        <v>0.20588235294117646</v>
      </c>
      <c r="W27" s="111">
        <f>W26/$U$19</f>
        <v>0.29411764705882354</v>
      </c>
      <c r="X27" s="111">
        <f>X26/$U$19</f>
        <v>0.14705882352941177</v>
      </c>
      <c r="Y27" s="111">
        <f>Y26/$U$19</f>
        <v>0</v>
      </c>
      <c r="Z27" s="111">
        <f>Z26/$U$19</f>
        <v>0</v>
      </c>
    </row>
    <row r="28" spans="4:26" ht="7" hidden="1" customHeight="1" thickBot="1" x14ac:dyDescent="0.4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" customHeight="1" thickBot="1" x14ac:dyDescent="0.4">
      <c r="D29" s="162" t="s">
        <v>668</v>
      </c>
      <c r="E29" s="162"/>
      <c r="F29" s="162"/>
      <c r="G29" s="162"/>
      <c r="H29" s="163"/>
      <c r="I29" s="158"/>
      <c r="J29" s="159"/>
      <c r="L29" s="162" t="s">
        <v>668</v>
      </c>
      <c r="M29" s="162"/>
      <c r="N29" s="162"/>
      <c r="O29" s="162"/>
      <c r="P29" s="163"/>
      <c r="Q29" s="158"/>
      <c r="R29" s="159"/>
      <c r="T29" s="162" t="s">
        <v>668</v>
      </c>
      <c r="U29" s="162"/>
      <c r="V29" s="162"/>
      <c r="W29" s="162"/>
      <c r="X29" s="163"/>
      <c r="Y29" s="158"/>
      <c r="Z29" s="159"/>
    </row>
    <row r="30" spans="4:26" ht="15" customHeight="1" thickBot="1" x14ac:dyDescent="0.4">
      <c r="D30" s="107" t="s">
        <v>279</v>
      </c>
      <c r="E30" s="107"/>
      <c r="F30" s="108">
        <f>SUMIF(BISY2008!$M$23:$M$820,"&gt;=15",BISY2008!$H$23:$H$820)/COUNTIF(BISY2008!$M$23:$M$820,"&gt;=15")</f>
        <v>16.658203125</v>
      </c>
      <c r="G30" s="108">
        <f>SUMIF(BISY2008!$M$23:$M$820,"&gt;=15",BISY2008!$I$23:$I$820)/COUNTIF(BISY2008!$M$23:$M$820,"&gt;=15")</f>
        <v>14.507890625000003</v>
      </c>
      <c r="H30" s="108">
        <f>SUMIF(BISY2008!$M$23:$M$820,"&gt;=15",BISY2008!$J$23:$J$820)/COUNTIF(BISY2008!$M$23:$M$820,"&gt;=15")</f>
        <v>24.736171875000014</v>
      </c>
      <c r="I30" s="108">
        <f>SUMIF(BISY2008!$M$23:$M$820,"&gt;=15",BISY2008!$K$23:$K$820)/COUNTIF(BISY2008!$M$23:$M$820,"&gt;=15")</f>
        <v>0</v>
      </c>
      <c r="J30" s="108">
        <f>SUMIF(BISY2008!$M$23:$M$820,"&gt;=15",BISY2008!$L$23:$L$820)/COUNTIF(BISY2008!$M$23:$M$820,"&gt;=15")</f>
        <v>0</v>
      </c>
      <c r="L30" s="107" t="s">
        <v>279</v>
      </c>
      <c r="M30" s="107"/>
      <c r="N30" s="108">
        <f>SUMIFS(BISY2008!$H$23:$H$820,BISY2008!$M$23:$M$820,"&gt;=15",BISY2008!$C$23:$C$820,$M$10)/COUNTIFS(BISY2008!$M$23:$M$820,"&gt;=15",BISY2008!$C$23:$C$820,$M$10)</f>
        <v>16.658203125</v>
      </c>
      <c r="O30" s="108">
        <f>SUMIFS(BISY2008!$I$23:$I$820,BISY2008!$M$23:$M$820,"&gt;=15",BISY2008!$C$23:$C$820,$M$10)/COUNTIFS(BISY2008!$M$23:$M$820,"&gt;=15",BISY2008!$C$23:$C$820,$M$10)</f>
        <v>14.507890625000003</v>
      </c>
      <c r="P30" s="108">
        <f>SUMIFS(BISY2008!$J$23:$J$820,BISY2008!$M$23:$M$820,"&gt;=15",BISY2008!$C$23:$C$820,$M$10)/COUNTIFS(BISY2008!$M$23:$M$820,"&gt;=15",BISY2008!$C$23:$C$820,$M$10)</f>
        <v>24.736171875000014</v>
      </c>
      <c r="Q30" s="108">
        <f>SUMIFS(BISY2008!$K$23:$K$820,BISY2008!$M$23:$M$820,"&gt;=15",BISY2008!$C$23:$C$820,$M$10)/COUNTIFS(BISY2008!$M$23:$M$820,"&gt;=15",BISY2008!$C$23:$C$820,$M$10)</f>
        <v>0</v>
      </c>
      <c r="R30" s="108">
        <f>SUMIFS(BISY2008!$L$23:$L$820,BISY2008!$M$23:$M$820,"&gt;=15",BISY2008!$C$23:$C$820,$M$10)/COUNTIFS(BISY2008!$M$23:$M$820,"&gt;=15",BISY2008!$C$23:$C$820,$M$10)</f>
        <v>0</v>
      </c>
      <c r="T30" s="107" t="s">
        <v>279</v>
      </c>
      <c r="U30" s="107"/>
      <c r="V30" s="108">
        <f>SUMIFS(BISY2008!$H$23:$H$820,BISY2008!$M$23:$M$820,"&gt;=15",BISY2008!$D$23:$D$820,$U$10,BISY2008!$C$23:$C$820,$U$8)/COUNTIFS(BISY2008!$M$23:$M$820,"&gt;=15",BISY2008!$D$23:$D$820,$U$10,BISY2008!$C$23:$C$820,$U$8)</f>
        <v>17.348529411764702</v>
      </c>
      <c r="W30" s="108">
        <f>SUMIFS(BISY2008!$I$23:$I$820,BISY2008!$M$23:$M$820,"&gt;=15",BISY2008!$D$23:$D$820,$U$10,BISY2008!$C$23:$C$820,$U$8)/COUNTIFS(BISY2008!$M$23:$M$820,"&gt;=15",BISY2008!$D$23:$D$820,$U$10,BISY2008!$C$23:$C$820,$U$8)</f>
        <v>15.456176470588234</v>
      </c>
      <c r="X30" s="108">
        <f>SUMIFS(BISY2008!$J$23:$J$820,BISY2008!$M$23:$M$820,"&gt;=15",BISY2008!$D$23:$D$820,$U$10,BISY2008!$C$23:$C$820,$U$8)/COUNTIFS(BISY2008!$M$23:$M$820,"&gt;=15",BISY2008!$D$23:$D$820,$U$10,BISY2008!$C$23:$C$820,$U$8)</f>
        <v>26.03235294117647</v>
      </c>
      <c r="Y30" s="108">
        <f>SUMIFS(BISY2008!$K$23:$K$820,BISY2008!$M$23:$M$820,"&gt;=15",BISY2008!$D$23:$D$820,$U$10,BISY2008!$C$23:$C$820,$U$8)/COUNTIFS(BISY2008!$M$23:$M$820,"&gt;=15",BISY2008!$D$23:$D$820,$U$10,BISY2008!$C$23:$C$820,$U$8)</f>
        <v>0</v>
      </c>
      <c r="Z30" s="108">
        <f>SUMIFS(BISY2008!$L$23:$L$820,BISY2008!$M$23:$M$820,"&gt;=15",BISY2008!$D$23:$D$820,$U$10,BISY2008!$C$23:$C$820,$U$8)/COUNTIFS(BISY2008!$M$23:$M$820,"&gt;=15",BISY2008!$D$23:$D$820,$U$10,BISY2008!$C$23:$C$820,$U$8)</f>
        <v>0</v>
      </c>
    </row>
    <row r="31" spans="4:26" ht="15" thickBot="1" x14ac:dyDescent="0.4">
      <c r="D31" s="107" t="s">
        <v>280</v>
      </c>
      <c r="E31" s="107"/>
      <c r="F31" s="109">
        <f>F30/F19/100</f>
        <v>0.55527343750000002</v>
      </c>
      <c r="G31" s="109">
        <f>G30/G19/100</f>
        <v>0.4835963541666668</v>
      </c>
      <c r="H31" s="109">
        <f>H30/H19/100</f>
        <v>0.61840429687500031</v>
      </c>
      <c r="I31" s="109" t="e">
        <f>I30/I19/100</f>
        <v>#DIV/0!</v>
      </c>
      <c r="J31" s="109" t="e">
        <f>J30/J19/100</f>
        <v>#DIV/0!</v>
      </c>
      <c r="L31" s="107" t="s">
        <v>280</v>
      </c>
      <c r="M31" s="107"/>
      <c r="N31" s="109">
        <f>N30/N19/100</f>
        <v>0.55527343750000002</v>
      </c>
      <c r="O31" s="109">
        <f>O30/O19/100</f>
        <v>0.4835963541666668</v>
      </c>
      <c r="P31" s="109">
        <f>P30/P19/100</f>
        <v>0.61840429687500031</v>
      </c>
      <c r="Q31" s="109" t="e">
        <f>Q30/Q19/100</f>
        <v>#DIV/0!</v>
      </c>
      <c r="R31" s="109" t="e">
        <f>R30/R19/100</f>
        <v>#DIV/0!</v>
      </c>
      <c r="T31" s="107" t="s">
        <v>280</v>
      </c>
      <c r="U31" s="107"/>
      <c r="V31" s="109">
        <f>V30/V19/100</f>
        <v>0.57828431372549005</v>
      </c>
      <c r="W31" s="109">
        <f>W30/W19/100</f>
        <v>0.51520588235294118</v>
      </c>
      <c r="X31" s="109">
        <f>X30/X19/100</f>
        <v>0.65080882352941172</v>
      </c>
      <c r="Y31" s="109" t="e">
        <f>Y30/Y19/100</f>
        <v>#DIV/0!</v>
      </c>
      <c r="Z31" s="109" t="e">
        <f>Z30/Z19/100</f>
        <v>#DIV/0!</v>
      </c>
    </row>
    <row r="32" spans="4:26" ht="7" hidden="1" customHeight="1" x14ac:dyDescent="0.35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4">
      <c r="D33" s="171" t="s">
        <v>281</v>
      </c>
      <c r="E33" s="171"/>
      <c r="F33" s="110">
        <f>COUNTIFS(BISY2008!$H$23:$H$820,"DNS",BISY2008!$M$23:$M$820,"&gt;=15")</f>
        <v>0</v>
      </c>
      <c r="G33" s="110">
        <f>COUNTIFS(BISY2008!$I$23:$I$820,"DNS",BISY2008!$M$23:$M$820,"&gt;=15")</f>
        <v>2</v>
      </c>
      <c r="H33" s="110">
        <f>COUNTIFS(BISY2008!$J$23:$J$820,"DNS",BISY2008!$M$23:$M$820,"&gt;=15")</f>
        <v>0</v>
      </c>
      <c r="I33" s="110">
        <f>COUNTIFS(BISY2008!$K$23:$K$820,"DNS",BISY2008!$M$23:$M$820,"&gt;=15")</f>
        <v>0</v>
      </c>
      <c r="J33" s="110">
        <f>COUNTIFS(BISY2008!$L$23:$L$820,"DNS",BISY2008!$M$23:$M$820,"&gt;=15")</f>
        <v>0</v>
      </c>
      <c r="L33" s="171" t="s">
        <v>281</v>
      </c>
      <c r="M33" s="171"/>
      <c r="N33" s="110">
        <f>COUNTIFS(BISY2008!$H$23:$H$820,"DNS",BISY2008!$M$23:$M$820,"&gt;=15",BISY2008!$C$23:$C$820,$M$10)</f>
        <v>0</v>
      </c>
      <c r="O33" s="110">
        <f>COUNTIFS(BISY2008!$I$23:$I$820,"DNS",BISY2008!$M$23:$M$820,"&gt;=15",BISY2008!$C$23:$C$820,$M$10)</f>
        <v>2</v>
      </c>
      <c r="P33" s="110">
        <f>COUNTIFS(BISY2008!$J$23:$J$820,"DNS",BISY2008!$M$23:$M$820,"&gt;=15",BISY2008!$C$23:$C$820,$M$10)</f>
        <v>0</v>
      </c>
      <c r="Q33" s="110">
        <f>COUNTIFS(BISY2008!$K$23:$K$820,"DNS",BISY2008!$M$23:$M$820,"&gt;=15",BISY2008!$C$23:$C$820,$M$10)</f>
        <v>0</v>
      </c>
      <c r="R33" s="110">
        <f>COUNTIFS(BISY2008!$L$23:$L$820,"DNS",BISY2008!$M$23:$M$820,"&gt;=15",BISY2008!$C$23:$C$820,$M$10)</f>
        <v>0</v>
      </c>
      <c r="T33" s="171" t="s">
        <v>281</v>
      </c>
      <c r="U33" s="171"/>
      <c r="V33" s="110">
        <f>COUNTIFS(BISY2008!$H$23:$H$820,"DNS",BISY2008!$M$23:$M$820,"&gt;=15",BISY2008!$D$23:$D$820,$U$10,BISY2008!$C$23:$C$820,$U$8)</f>
        <v>0</v>
      </c>
      <c r="W33" s="110">
        <f>COUNTIFS(BISY2008!$I$23:$I$820,"DNS",BISY2008!$M$23:$M$820,"&gt;=15",BISY2008!$D$23:$D$820,$U$10,BISY2008!$C$23:$C$820,$U$8)</f>
        <v>1</v>
      </c>
      <c r="X33" s="110">
        <f>COUNTIFS(BISY2008!$J$23:$J$820,"DNS",BISY2008!$M$23:$M$820,"&gt;=15",BISY2008!$D$23:$D$820,$U$10,BISY2008!$C$23:$C$820,$U$8)</f>
        <v>0</v>
      </c>
      <c r="Y33" s="110">
        <f>COUNTIFS(BISY2008!$K$23:$K$820,"DNS",BISY2008!$M$23:$M$820,"&gt;=15",BISY2008!$D$23:$D$820,$U$10,BISY2008!$C$23:$C$820,$U$8)</f>
        <v>0</v>
      </c>
      <c r="Z33" s="110">
        <f>COUNTIFS(BISY2008!$L$23:$L$820,"DNS",BISY2008!$M$23:$M$820,"&gt;=15",BISY2008!$D$23:$D$820,$U$10,BISY2008!$C$23:$C$820,$U$8)</f>
        <v>0</v>
      </c>
    </row>
    <row r="34" spans="4:26" ht="15" thickBot="1" x14ac:dyDescent="0.4">
      <c r="D34" s="171" t="s">
        <v>282</v>
      </c>
      <c r="E34" s="171"/>
      <c r="F34" s="111">
        <f>F33/$D$11</f>
        <v>0</v>
      </c>
      <c r="G34" s="111">
        <f>G33/$D$11</f>
        <v>1.4184397163120567E-2</v>
      </c>
      <c r="H34" s="111">
        <f>H33/$D$11</f>
        <v>0</v>
      </c>
      <c r="I34" s="111">
        <f>I33/$D$11</f>
        <v>0</v>
      </c>
      <c r="J34" s="111">
        <f>J33/$D$11</f>
        <v>0</v>
      </c>
      <c r="L34" s="171" t="s">
        <v>282</v>
      </c>
      <c r="M34" s="171"/>
      <c r="N34" s="111">
        <f>N33/$M$19</f>
        <v>0</v>
      </c>
      <c r="O34" s="111">
        <f>O33/$M$19</f>
        <v>1.4184397163120567E-2</v>
      </c>
      <c r="P34" s="111">
        <f>P33/$M$19</f>
        <v>0</v>
      </c>
      <c r="Q34" s="111">
        <f>Q33/$M$19</f>
        <v>0</v>
      </c>
      <c r="R34" s="111">
        <f>R33/$M$19</f>
        <v>0</v>
      </c>
      <c r="T34" s="171" t="s">
        <v>282</v>
      </c>
      <c r="U34" s="171"/>
      <c r="V34" s="111">
        <f>V33/$U$19</f>
        <v>0</v>
      </c>
      <c r="W34" s="111">
        <f>W33/$U$19</f>
        <v>2.9411764705882353E-2</v>
      </c>
      <c r="X34" s="111">
        <f>X33/$U$19</f>
        <v>0</v>
      </c>
      <c r="Y34" s="111">
        <f>Y33/$U$19</f>
        <v>0</v>
      </c>
      <c r="Z34" s="111">
        <f>Z33/$U$19</f>
        <v>0</v>
      </c>
    </row>
    <row r="35" spans="4:26" ht="7" hidden="1" customHeight="1" x14ac:dyDescent="0.35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4">
      <c r="D36" s="171" t="s">
        <v>283</v>
      </c>
      <c r="E36" s="171"/>
      <c r="F36" s="110">
        <f>COUNTIFS(BISY2008!$H$23:$H$820,"&lt;"&amp;F25,BISY2008!$M$23:$M$820,"&gt;=15")</f>
        <v>45</v>
      </c>
      <c r="G36" s="110">
        <f>COUNTIFS(BISY2008!$I$23:$I$820,"&lt;"&amp;G25,BISY2008!$M$23:$M$820,"&gt;=15")</f>
        <v>52</v>
      </c>
      <c r="H36" s="110">
        <f>COUNTIFS(BISY2008!$J$23:$J$820,"&lt;"&amp;H25,BISY2008!$M$23:$M$820,"&gt;=15")</f>
        <v>17</v>
      </c>
      <c r="I36" s="110">
        <f>COUNTIFS(BISY2008!$K$23:$K$820,"&lt;"&amp;I25,BISY2008!$M$23:$M$820,"&gt;=15")</f>
        <v>0</v>
      </c>
      <c r="J36" s="110">
        <f>COUNTIFS(BISY2008!$L$23:$L$820,"&lt;"&amp;J25,BISY2008!$M$23:$M$820,"&gt;=15")</f>
        <v>0</v>
      </c>
      <c r="L36" s="171" t="s">
        <v>283</v>
      </c>
      <c r="M36" s="171"/>
      <c r="N36" s="110">
        <f>COUNTIFS(BISY2008!$H$23:$H$820,"&lt;"&amp;N25,BISY2008!$M$23:$M$820,"&gt;=15",BISY2008!$C$23:$C$820,$M$10)</f>
        <v>45</v>
      </c>
      <c r="O36" s="110">
        <f>COUNTIFS(BISY2008!$I$23:$I$820,"&lt;"&amp;O25,BISY2008!$M$23:$M$820,"&gt;=15",BISY2008!$C$23:$C$820,$M$10)</f>
        <v>52</v>
      </c>
      <c r="P36" s="110">
        <f>COUNTIFS(BISY2008!$J$23:$J$820,"&lt;"&amp;P25,BISY2008!$M$23:$M$820,"&gt;=15",BISY2008!$C$23:$C$820,$M$10)</f>
        <v>17</v>
      </c>
      <c r="Q36" s="110">
        <f>COUNTIFS(BISY2008!$K$23:$K$820,"&lt;"&amp;Q25,BISY2008!$M$23:$M$820,"&gt;=15",BISY2008!$C$23:$C$820,$M$10)</f>
        <v>0</v>
      </c>
      <c r="R36" s="110">
        <f>COUNTIFS(BISY2008!$L$23:$L$820,"&lt;"&amp;R25,BISY2008!$M$23:$M$820,"&gt;=15",BISY2008!$C$23:$C$820,$M$10)</f>
        <v>0</v>
      </c>
      <c r="T36" s="171" t="s">
        <v>283</v>
      </c>
      <c r="U36" s="171"/>
      <c r="V36" s="110">
        <f>COUNTIFS(BISY2008!$H$23:$H$820,"&lt;"&amp;V25,BISY2008!$M$23:$M$820,"&gt;=15",BISY2008!$D$23:$D$820,$U$10,BISY2008!$C$23:$C$820,$U$8)</f>
        <v>7</v>
      </c>
      <c r="W36" s="110">
        <f>COUNTIFS(BISY2008!$I$23:$I$820,"&lt;"&amp;W25,BISY2008!$M$23:$M$820,"&gt;=15",BISY2008!$D$23:$D$820,$U$10,BISY2008!$C$23:$C$820,$U$8)</f>
        <v>10</v>
      </c>
      <c r="X36" s="110">
        <f>COUNTIFS(BISY2008!$J$23:$J$820,"&lt;"&amp;X25,BISY2008!$M$23:$M$820,"&gt;=15",BISY2008!$D$23:$D$820,$U$10,BISY2008!$C$23:$C$820,$U$8)</f>
        <v>5</v>
      </c>
      <c r="Y36" s="110">
        <f>COUNTIFS(BISY2008!$K$23:$K$820,"&lt;"&amp;Y25,BISY2008!$M$23:$M$820,"&gt;=15",BISY2008!$D$23:$D$820,$U$10,BISY2008!$C$23:$C$820,$U$8)</f>
        <v>0</v>
      </c>
      <c r="Z36" s="110">
        <f>COUNTIFS(BISY2008!$L$23:$L$820,"&lt;"&amp;Z25,BISY2008!$M$23:$M$820,"&gt;=15",BISY2008!$D$23:$D$820,$U$10,BISY2008!$C$23:$C$820,$U$8)</f>
        <v>0</v>
      </c>
    </row>
    <row r="37" spans="4:26" ht="15" thickBot="1" x14ac:dyDescent="0.4">
      <c r="D37" s="171" t="s">
        <v>284</v>
      </c>
      <c r="E37" s="171"/>
      <c r="F37" s="111">
        <f>F36/$D$11</f>
        <v>0.31914893617021278</v>
      </c>
      <c r="G37" s="111">
        <f>G36/$D$11</f>
        <v>0.36879432624113473</v>
      </c>
      <c r="H37" s="111">
        <f>H36/$D$11</f>
        <v>0.12056737588652482</v>
      </c>
      <c r="I37" s="111">
        <f>I36/$D$11</f>
        <v>0</v>
      </c>
      <c r="J37" s="111">
        <f>J36/$D$11</f>
        <v>0</v>
      </c>
      <c r="L37" s="171" t="s">
        <v>284</v>
      </c>
      <c r="M37" s="171"/>
      <c r="N37" s="111">
        <f>N36/$M$19</f>
        <v>0.31914893617021278</v>
      </c>
      <c r="O37" s="111">
        <f>O36/$M$19</f>
        <v>0.36879432624113473</v>
      </c>
      <c r="P37" s="111">
        <f>P36/$M$19</f>
        <v>0.12056737588652482</v>
      </c>
      <c r="Q37" s="111">
        <f>Q36/$M$19</f>
        <v>0</v>
      </c>
      <c r="R37" s="111">
        <f>R36/$M$19</f>
        <v>0</v>
      </c>
      <c r="T37" s="171" t="s">
        <v>284</v>
      </c>
      <c r="U37" s="171"/>
      <c r="V37" s="111">
        <f>V36/$U$19</f>
        <v>0.20588235294117646</v>
      </c>
      <c r="W37" s="111">
        <f>W36/$U$19</f>
        <v>0.29411764705882354</v>
      </c>
      <c r="X37" s="111">
        <f>X36/$U$19</f>
        <v>0.14705882352941177</v>
      </c>
      <c r="Y37" s="111">
        <f>Y36/$U$19</f>
        <v>0</v>
      </c>
      <c r="Z37" s="111">
        <f>Z36/$U$19</f>
        <v>0</v>
      </c>
    </row>
    <row r="39" spans="4:26" ht="8" customHeight="1" x14ac:dyDescent="0.35">
      <c r="T39" s="101"/>
      <c r="U39" s="101"/>
      <c r="V39" s="101"/>
      <c r="W39" s="101"/>
      <c r="X39" s="101"/>
      <c r="Y39" s="101"/>
      <c r="Z39" s="101"/>
    </row>
    <row r="40" spans="4:26" ht="7" customHeight="1" x14ac:dyDescent="0.35">
      <c r="T40" s="101"/>
      <c r="U40" s="101"/>
      <c r="V40" s="101"/>
      <c r="W40" s="101"/>
      <c r="X40" s="101"/>
      <c r="Y40" s="101"/>
      <c r="Z40" s="101"/>
    </row>
    <row r="41" spans="4:26" ht="7" customHeight="1" x14ac:dyDescent="0.35">
      <c r="T41" s="101"/>
      <c r="U41" s="101"/>
      <c r="V41" s="101"/>
      <c r="W41" s="101"/>
      <c r="X41" s="101"/>
      <c r="Y41" s="101"/>
      <c r="Z41" s="101"/>
    </row>
    <row r="42" spans="4:26" ht="5" customHeight="1" x14ac:dyDescent="0.35">
      <c r="T42" s="101"/>
      <c r="U42" s="101"/>
      <c r="V42" s="101"/>
      <c r="W42" s="101"/>
      <c r="X42" s="101"/>
      <c r="Y42" s="101"/>
      <c r="Z42" s="101"/>
    </row>
    <row r="43" spans="4:26" x14ac:dyDescent="0.35">
      <c r="V43" s="89"/>
      <c r="W43" s="89"/>
      <c r="X43" s="89"/>
      <c r="Y43" s="89"/>
      <c r="Z43" s="89"/>
    </row>
    <row r="44" spans="4:26" x14ac:dyDescent="0.35">
      <c r="T44" s="90"/>
      <c r="U44" s="91"/>
      <c r="V44" s="89"/>
      <c r="W44" s="89"/>
      <c r="X44" s="89"/>
      <c r="Y44" s="89"/>
      <c r="Z44" s="89"/>
    </row>
    <row r="45" spans="4:26" x14ac:dyDescent="0.35">
      <c r="V45" s="92"/>
      <c r="W45" s="92"/>
      <c r="X45" s="92"/>
      <c r="Y45" s="92"/>
      <c r="Z45" s="91"/>
    </row>
    <row r="46" spans="4:26" x14ac:dyDescent="0.35">
      <c r="T46" s="93"/>
      <c r="U46" s="93"/>
      <c r="V46" s="94"/>
      <c r="W46" s="94"/>
      <c r="X46" s="94"/>
      <c r="Y46" s="94"/>
      <c r="Z46" s="94"/>
    </row>
    <row r="47" spans="4:26" x14ac:dyDescent="0.35">
      <c r="T47" s="93"/>
      <c r="U47" s="93"/>
      <c r="V47" s="95"/>
      <c r="W47" s="95"/>
      <c r="X47" s="95"/>
      <c r="Y47" s="95"/>
      <c r="Z47" s="95"/>
    </row>
    <row r="48" spans="4:26" ht="6" customHeight="1" x14ac:dyDescent="0.35"/>
    <row r="49" spans="18:26" x14ac:dyDescent="0.35">
      <c r="T49" s="100"/>
      <c r="U49" s="100"/>
      <c r="V49" s="96"/>
      <c r="W49" s="96"/>
      <c r="X49" s="96"/>
      <c r="Y49" s="96"/>
      <c r="Z49" s="96"/>
    </row>
    <row r="50" spans="18:26" x14ac:dyDescent="0.35">
      <c r="T50" s="100"/>
      <c r="U50" s="100"/>
      <c r="V50" s="97"/>
      <c r="W50" s="97"/>
      <c r="X50" s="97"/>
      <c r="Y50" s="97"/>
      <c r="Z50" s="97"/>
    </row>
    <row r="51" spans="18:26" ht="7" customHeight="1" x14ac:dyDescent="0.35">
      <c r="V51" s="98"/>
      <c r="W51" s="98"/>
      <c r="X51" s="98"/>
      <c r="Y51" s="98"/>
      <c r="Z51" s="98"/>
    </row>
    <row r="52" spans="18:26" x14ac:dyDescent="0.35">
      <c r="T52" s="100"/>
      <c r="U52" s="100"/>
      <c r="V52" s="96"/>
      <c r="W52" s="96"/>
      <c r="X52" s="96"/>
      <c r="Y52" s="96"/>
      <c r="Z52" s="96"/>
    </row>
    <row r="53" spans="18:26" x14ac:dyDescent="0.35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5">
      <c r="R54" s="45"/>
    </row>
    <row r="55" spans="18:26" ht="6" customHeight="1" x14ac:dyDescent="0.35">
      <c r="R55" s="45"/>
    </row>
    <row r="56" spans="18:26" ht="15" customHeight="1" x14ac:dyDescent="0.35">
      <c r="R56" s="102" t="s">
        <v>285</v>
      </c>
      <c r="T56" s="93"/>
      <c r="U56" s="93"/>
      <c r="V56" s="94"/>
      <c r="W56" s="94"/>
      <c r="X56" s="94"/>
      <c r="Y56" s="94"/>
      <c r="Z56" s="94"/>
    </row>
    <row r="57" spans="18:26" x14ac:dyDescent="0.35">
      <c r="R57" s="102"/>
      <c r="T57" s="93"/>
      <c r="U57" s="93"/>
      <c r="V57" s="95"/>
      <c r="W57" s="95"/>
      <c r="X57" s="95"/>
      <c r="Y57" s="95"/>
      <c r="Z57" s="95"/>
    </row>
    <row r="58" spans="18:26" ht="7" customHeight="1" x14ac:dyDescent="0.35">
      <c r="R58" s="102"/>
    </row>
    <row r="59" spans="18:26" x14ac:dyDescent="0.35">
      <c r="R59" s="102"/>
      <c r="T59" s="100"/>
      <c r="U59" s="100"/>
      <c r="V59" s="96"/>
      <c r="W59" s="96"/>
      <c r="X59" s="96"/>
      <c r="Y59" s="96"/>
      <c r="Z59" s="96"/>
    </row>
    <row r="60" spans="18:26" x14ac:dyDescent="0.35">
      <c r="R60" s="102"/>
      <c r="T60" s="100"/>
      <c r="U60" s="100"/>
      <c r="V60" s="97"/>
      <c r="W60" s="97"/>
      <c r="X60" s="97"/>
      <c r="Y60" s="97"/>
      <c r="Z60" s="97"/>
    </row>
    <row r="61" spans="18:26" ht="7" customHeight="1" x14ac:dyDescent="0.35">
      <c r="R61" s="102"/>
      <c r="V61" s="99"/>
      <c r="W61" s="99"/>
      <c r="X61" s="99"/>
      <c r="Y61" s="99"/>
      <c r="Z61" s="99"/>
    </row>
    <row r="62" spans="18:26" x14ac:dyDescent="0.35">
      <c r="R62" s="102"/>
      <c r="T62" s="100"/>
      <c r="U62" s="100"/>
      <c r="V62" s="96"/>
      <c r="W62" s="96"/>
      <c r="X62" s="96"/>
      <c r="Y62" s="96"/>
      <c r="Z62" s="96"/>
    </row>
    <row r="63" spans="18:26" x14ac:dyDescent="0.35">
      <c r="R63" s="102"/>
      <c r="T63" s="100"/>
      <c r="U63" s="100"/>
      <c r="V63" s="97"/>
      <c r="W63" s="97"/>
      <c r="X63" s="97"/>
      <c r="Y63" s="97"/>
      <c r="Z63" s="97"/>
    </row>
    <row r="64" spans="18:26" x14ac:dyDescent="0.35">
      <c r="R64" s="45"/>
    </row>
    <row r="65" spans="18:26" ht="15" customHeight="1" x14ac:dyDescent="0.35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5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5">
      <c r="T67" s="101"/>
      <c r="U67" s="101"/>
      <c r="V67" s="101"/>
      <c r="W67" s="101"/>
      <c r="X67" s="101"/>
      <c r="Y67" s="101"/>
      <c r="Z67" s="101"/>
    </row>
    <row r="68" spans="18:26" ht="15" customHeight="1" x14ac:dyDescent="0.35">
      <c r="T68" s="101"/>
      <c r="U68" s="101"/>
      <c r="V68" s="101"/>
      <c r="W68" s="101"/>
      <c r="X68" s="101"/>
      <c r="Y68" s="101"/>
      <c r="Z68" s="101"/>
    </row>
    <row r="69" spans="18:26" x14ac:dyDescent="0.35">
      <c r="V69" s="89"/>
      <c r="W69" s="89"/>
      <c r="X69" s="89"/>
      <c r="Y69" s="89"/>
      <c r="Z69" s="89"/>
    </row>
    <row r="70" spans="18:26" x14ac:dyDescent="0.35">
      <c r="T70" s="90"/>
      <c r="U70" s="91"/>
      <c r="V70" s="89"/>
      <c r="W70" s="89"/>
      <c r="X70" s="89"/>
      <c r="Y70" s="89"/>
      <c r="Z70" s="89"/>
    </row>
    <row r="71" spans="18:26" x14ac:dyDescent="0.35">
      <c r="V71" s="92"/>
      <c r="W71" s="92"/>
      <c r="X71" s="92"/>
      <c r="Y71" s="92"/>
      <c r="Z71" s="91"/>
    </row>
    <row r="72" spans="18:26" x14ac:dyDescent="0.35">
      <c r="T72" s="93"/>
      <c r="U72" s="93"/>
      <c r="V72" s="94"/>
      <c r="W72" s="94"/>
      <c r="X72" s="94"/>
      <c r="Y72" s="94"/>
      <c r="Z72" s="94"/>
    </row>
    <row r="73" spans="18:26" x14ac:dyDescent="0.35">
      <c r="T73" s="93"/>
      <c r="U73" s="93"/>
      <c r="V73" s="95"/>
      <c r="W73" s="95"/>
      <c r="X73" s="95"/>
      <c r="Y73" s="95"/>
      <c r="Z73" s="95"/>
    </row>
    <row r="75" spans="18:26" x14ac:dyDescent="0.35">
      <c r="T75" s="100"/>
      <c r="U75" s="100"/>
      <c r="V75" s="96"/>
      <c r="W75" s="96"/>
      <c r="X75" s="96"/>
      <c r="Y75" s="96"/>
      <c r="Z75" s="96"/>
    </row>
    <row r="76" spans="18:26" x14ac:dyDescent="0.35">
      <c r="T76" s="100"/>
      <c r="U76" s="100"/>
      <c r="V76" s="97"/>
      <c r="W76" s="97"/>
      <c r="X76" s="97"/>
      <c r="Y76" s="97"/>
      <c r="Z76" s="97"/>
    </row>
    <row r="77" spans="18:26" x14ac:dyDescent="0.35">
      <c r="V77" s="98"/>
      <c r="W77" s="98"/>
      <c r="X77" s="98"/>
      <c r="Y77" s="98"/>
      <c r="Z77" s="98"/>
    </row>
    <row r="78" spans="18:26" x14ac:dyDescent="0.35">
      <c r="T78" s="100"/>
      <c r="U78" s="100"/>
      <c r="V78" s="96"/>
      <c r="W78" s="96"/>
      <c r="X78" s="96"/>
      <c r="Y78" s="96"/>
      <c r="Z78" s="96"/>
    </row>
    <row r="79" spans="18:26" x14ac:dyDescent="0.35">
      <c r="R79" s="45"/>
      <c r="T79" s="100"/>
      <c r="U79" s="100"/>
      <c r="V79" s="97"/>
      <c r="W79" s="97"/>
      <c r="X79" s="97"/>
      <c r="Y79" s="97"/>
      <c r="Z79" s="97"/>
    </row>
    <row r="80" spans="18:26" x14ac:dyDescent="0.35">
      <c r="R80" s="45"/>
    </row>
    <row r="81" spans="18:26" x14ac:dyDescent="0.35">
      <c r="R81" s="45"/>
    </row>
    <row r="82" spans="18:26" ht="15" customHeight="1" x14ac:dyDescent="0.35">
      <c r="R82" s="102" t="s">
        <v>285</v>
      </c>
      <c r="T82" s="93"/>
      <c r="U82" s="93"/>
      <c r="V82" s="94"/>
      <c r="W82" s="94"/>
      <c r="X82" s="94"/>
      <c r="Y82" s="94"/>
      <c r="Z82" s="94"/>
    </row>
    <row r="83" spans="18:26" x14ac:dyDescent="0.35">
      <c r="R83" s="102"/>
      <c r="T83" s="93"/>
      <c r="U83" s="93"/>
      <c r="V83" s="95"/>
      <c r="W83" s="95"/>
      <c r="X83" s="95"/>
      <c r="Y83" s="95"/>
      <c r="Z83" s="95"/>
    </row>
    <row r="84" spans="18:26" x14ac:dyDescent="0.35">
      <c r="R84" s="102"/>
    </row>
    <row r="85" spans="18:26" x14ac:dyDescent="0.35">
      <c r="R85" s="102"/>
      <c r="T85" s="100"/>
      <c r="U85" s="100"/>
      <c r="V85" s="96"/>
      <c r="W85" s="96"/>
      <c r="X85" s="96"/>
      <c r="Y85" s="96"/>
      <c r="Z85" s="96"/>
    </row>
    <row r="86" spans="18:26" x14ac:dyDescent="0.35">
      <c r="R86" s="102"/>
      <c r="T86" s="100"/>
      <c r="U86" s="100"/>
      <c r="V86" s="97"/>
      <c r="W86" s="97"/>
      <c r="X86" s="97"/>
      <c r="Y86" s="97"/>
      <c r="Z86" s="97"/>
    </row>
    <row r="87" spans="18:26" x14ac:dyDescent="0.35">
      <c r="R87" s="102"/>
      <c r="V87" s="99"/>
      <c r="W87" s="99"/>
      <c r="X87" s="99"/>
      <c r="Y87" s="99"/>
      <c r="Z87" s="99"/>
    </row>
    <row r="88" spans="18:26" x14ac:dyDescent="0.35">
      <c r="R88" s="102"/>
      <c r="T88" s="100"/>
      <c r="U88" s="100"/>
      <c r="V88" s="96"/>
      <c r="W88" s="96"/>
      <c r="X88" s="96"/>
      <c r="Y88" s="96"/>
      <c r="Z88" s="96"/>
    </row>
    <row r="89" spans="18:26" x14ac:dyDescent="0.35">
      <c r="R89" s="102"/>
      <c r="T89" s="100"/>
      <c r="U89" s="100"/>
      <c r="V89" s="97"/>
      <c r="W89" s="97"/>
      <c r="X89" s="97"/>
      <c r="Y89" s="97"/>
      <c r="Z89" s="97"/>
    </row>
    <row r="90" spans="18:26" x14ac:dyDescent="0.35">
      <c r="R90" s="45"/>
    </row>
    <row r="91" spans="18:26" x14ac:dyDescent="0.35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 xr:uid="{579CC6FD-6FB5-8343-A5F1-6C2A3A1D69BF}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B2:AI173"/>
  <sheetViews>
    <sheetView showGridLines="0" topLeftCell="A56" zoomScale="110" zoomScaleNormal="110" workbookViewId="0">
      <selection activeCell="B78" sqref="B78"/>
    </sheetView>
  </sheetViews>
  <sheetFormatPr defaultColWidth="9.1796875" defaultRowHeight="18.5" x14ac:dyDescent="0.45"/>
  <cols>
    <col min="1" max="16384" width="9.1796875" style="68"/>
  </cols>
  <sheetData>
    <row r="2" spans="2:2" x14ac:dyDescent="0.45">
      <c r="B2" s="67" t="s">
        <v>34</v>
      </c>
    </row>
    <row r="4" spans="2:2" x14ac:dyDescent="0.45">
      <c r="B4" s="68" t="s">
        <v>339</v>
      </c>
    </row>
    <row r="16" spans="2:2" x14ac:dyDescent="0.45">
      <c r="B16" s="68" t="s">
        <v>343</v>
      </c>
    </row>
    <row r="21" spans="2:2" x14ac:dyDescent="0.45">
      <c r="B21" s="68" t="s">
        <v>336</v>
      </c>
    </row>
    <row r="22" spans="2:2" x14ac:dyDescent="0.45">
      <c r="B22" s="68" t="s">
        <v>348</v>
      </c>
    </row>
    <row r="28" spans="2:2" x14ac:dyDescent="0.45">
      <c r="B28" s="68" t="s">
        <v>332</v>
      </c>
    </row>
    <row r="29" spans="2:2" x14ac:dyDescent="0.45">
      <c r="B29" s="68" t="s">
        <v>349</v>
      </c>
    </row>
    <row r="45" spans="2:2" x14ac:dyDescent="0.45">
      <c r="B45" s="68" t="s">
        <v>340</v>
      </c>
    </row>
    <row r="59" spans="2:2" x14ac:dyDescent="0.45">
      <c r="B59" s="68" t="s">
        <v>350</v>
      </c>
    </row>
    <row r="60" spans="2:2" x14ac:dyDescent="0.45">
      <c r="B60" s="68" t="s">
        <v>351</v>
      </c>
    </row>
    <row r="78" spans="2:2" x14ac:dyDescent="0.45">
      <c r="B78" s="68" t="s">
        <v>344</v>
      </c>
    </row>
    <row r="79" spans="2:2" x14ac:dyDescent="0.45">
      <c r="B79" s="68" t="s">
        <v>335</v>
      </c>
    </row>
    <row r="87" spans="2:2" x14ac:dyDescent="0.45">
      <c r="B87" s="68" t="s">
        <v>278</v>
      </c>
    </row>
    <row r="99" spans="2:2" x14ac:dyDescent="0.45">
      <c r="B99" s="68" t="s">
        <v>341</v>
      </c>
    </row>
    <row r="100" spans="2:2" x14ac:dyDescent="0.45">
      <c r="B100" s="68" t="s">
        <v>342</v>
      </c>
    </row>
    <row r="118" spans="2:2" x14ac:dyDescent="0.45">
      <c r="B118" s="68" t="s">
        <v>337</v>
      </c>
    </row>
    <row r="134" spans="2:2" x14ac:dyDescent="0.45">
      <c r="B134" s="68" t="s">
        <v>338</v>
      </c>
    </row>
    <row r="152" spans="2:2" x14ac:dyDescent="0.45">
      <c r="B152" s="68" t="s">
        <v>345</v>
      </c>
    </row>
    <row r="169" spans="2:35" x14ac:dyDescent="0.45">
      <c r="B169" s="68" t="s">
        <v>346</v>
      </c>
    </row>
    <row r="171" spans="2:35" x14ac:dyDescent="0.45">
      <c r="B171" s="68" t="s">
        <v>347</v>
      </c>
    </row>
    <row r="173" spans="2:35" x14ac:dyDescent="0.4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BD0-1FD2-2341-B1D1-3D5393726781}">
  <dimension ref="A1:AP822"/>
  <sheetViews>
    <sheetView showGridLines="0" zoomScale="130" zoomScaleNormal="130" workbookViewId="0">
      <selection activeCell="E8" sqref="E8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287</v>
      </c>
      <c r="C1" s="9"/>
      <c r="D1" s="9"/>
      <c r="E1" s="1"/>
      <c r="S1" s="5"/>
    </row>
    <row r="2" spans="1:42" ht="17" customHeight="1" x14ac:dyDescent="0.35">
      <c r="A2" s="9" t="s">
        <v>288</v>
      </c>
      <c r="C2" s="1" t="s">
        <v>33</v>
      </c>
      <c r="D2" s="9"/>
      <c r="S2" s="1"/>
      <c r="T2" s="1" t="s">
        <v>665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295</v>
      </c>
      <c r="AO2" s="9" t="s">
        <v>294</v>
      </c>
    </row>
    <row r="3" spans="1:42" x14ac:dyDescent="0.35">
      <c r="A3" s="9" t="s">
        <v>578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286</v>
      </c>
      <c r="U3" s="88" t="s">
        <v>580</v>
      </c>
      <c r="V3" s="9" t="s">
        <v>325</v>
      </c>
      <c r="W3" s="9" t="s">
        <v>325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4">
      <c r="A4" s="9" t="s">
        <v>579</v>
      </c>
      <c r="C4" s="2" t="s">
        <v>276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4">
      <c r="A5" s="9" t="s">
        <v>580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295</v>
      </c>
      <c r="O5" s="114" t="s">
        <v>294</v>
      </c>
      <c r="P5" s="114" t="s">
        <v>333</v>
      </c>
      <c r="Q5" s="114" t="s">
        <v>334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666</v>
      </c>
    </row>
    <row r="6" spans="1:42" ht="19" customHeight="1" thickBot="1" x14ac:dyDescent="0.4">
      <c r="A6" s="9" t="s">
        <v>581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582</v>
      </c>
      <c r="C7" s="7" t="s">
        <v>331</v>
      </c>
      <c r="D7" s="7"/>
      <c r="E7" s="3" t="s">
        <v>667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4">
      <c r="A8" s="9" t="s">
        <v>583</v>
      </c>
      <c r="C8" s="8" t="s">
        <v>4</v>
      </c>
      <c r="D8" s="8"/>
      <c r="E8" s="4" t="s">
        <v>572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584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669</v>
      </c>
      <c r="Q9" s="117">
        <f>SUM(D15:G15)</f>
        <v>0.84337349397590367</v>
      </c>
      <c r="S9" s="151"/>
      <c r="T9" s="149"/>
      <c r="AE9" s="50"/>
    </row>
    <row r="10" spans="1:42" ht="15" thickBot="1" x14ac:dyDescent="0.4">
      <c r="A10" s="9" t="s">
        <v>585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670</v>
      </c>
      <c r="Q10" s="117">
        <f>SUM(D15:G15)</f>
        <v>0.84337349397590367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83</v>
      </c>
      <c r="F11" s="126"/>
      <c r="G11" s="125"/>
      <c r="P11" s="116" t="s">
        <v>671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295</v>
      </c>
      <c r="K13" s="9" t="s">
        <v>294</v>
      </c>
      <c r="L13" s="9" t="s">
        <v>333</v>
      </c>
      <c r="M13" s="9" t="s">
        <v>333</v>
      </c>
      <c r="N13" s="2" t="s">
        <v>334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295</v>
      </c>
      <c r="AO13" s="9" t="s">
        <v>294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286</v>
      </c>
      <c r="U14" s="88" t="s">
        <v>288</v>
      </c>
      <c r="V14" s="9" t="s">
        <v>325</v>
      </c>
      <c r="W14" s="9" t="s">
        <v>325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289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290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291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292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353</v>
      </c>
      <c r="I20" s="25" t="s">
        <v>354</v>
      </c>
      <c r="J20" s="25" t="s">
        <v>355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666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286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277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5">
      <c r="B23" s="120" t="str">
        <f t="shared" ref="B23:B86" si="9">E$8&amp;" "&amp;G23</f>
        <v>BISY2008 200357</v>
      </c>
      <c r="C23" s="6" t="s">
        <v>287</v>
      </c>
      <c r="D23" s="6" t="s">
        <v>660</v>
      </c>
      <c r="E23" s="23" t="s">
        <v>21</v>
      </c>
      <c r="F23" s="23" t="s">
        <v>586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BISY2008 190024</v>
      </c>
      <c r="C24" s="6" t="s">
        <v>288</v>
      </c>
      <c r="D24" s="6" t="s">
        <v>661</v>
      </c>
      <c r="E24" s="23" t="s">
        <v>22</v>
      </c>
      <c r="F24" s="23" t="s">
        <v>586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BISY2008 190436</v>
      </c>
      <c r="C25" s="6" t="s">
        <v>578</v>
      </c>
      <c r="D25" s="6" t="s">
        <v>661</v>
      </c>
      <c r="E25" s="23" t="s">
        <v>24</v>
      </c>
      <c r="F25" s="23" t="s">
        <v>586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BISY2008 190488</v>
      </c>
      <c r="C26" s="6" t="s">
        <v>579</v>
      </c>
      <c r="D26" s="6" t="s">
        <v>662</v>
      </c>
      <c r="E26" s="23" t="s">
        <v>587</v>
      </c>
      <c r="F26" s="23" t="s">
        <v>586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BISY2008 200558</v>
      </c>
      <c r="C27" s="6" t="s">
        <v>580</v>
      </c>
      <c r="D27" s="6" t="s">
        <v>662</v>
      </c>
      <c r="E27" s="23" t="s">
        <v>588</v>
      </c>
      <c r="F27" s="23" t="s">
        <v>586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BISY2008 200173</v>
      </c>
      <c r="C28" s="6" t="s">
        <v>581</v>
      </c>
      <c r="D28" s="6" t="s">
        <v>660</v>
      </c>
      <c r="E28" s="23" t="s">
        <v>589</v>
      </c>
      <c r="F28" s="23" t="s">
        <v>586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BISY2008 212538</v>
      </c>
      <c r="C29" s="6" t="s">
        <v>582</v>
      </c>
      <c r="D29" s="6" t="s">
        <v>661</v>
      </c>
      <c r="E29" s="23" t="s">
        <v>591</v>
      </c>
      <c r="F29" s="23" t="s">
        <v>586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295</v>
      </c>
      <c r="AE29" s="9" t="s">
        <v>294</v>
      </c>
    </row>
    <row r="30" spans="2:32" x14ac:dyDescent="0.35">
      <c r="B30" s="120" t="str">
        <f t="shared" si="9"/>
        <v>BISY2008 190403</v>
      </c>
      <c r="C30" s="6" t="s">
        <v>583</v>
      </c>
      <c r="D30" s="6" t="s">
        <v>662</v>
      </c>
      <c r="E30" s="23" t="s">
        <v>592</v>
      </c>
      <c r="F30" s="23" t="s">
        <v>586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660</v>
      </c>
      <c r="V30" s="3"/>
      <c r="W30" s="9" t="s">
        <v>325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4">
      <c r="B31" s="120" t="str">
        <f t="shared" si="9"/>
        <v>BISY2008 190288</v>
      </c>
      <c r="C31" s="6" t="s">
        <v>287</v>
      </c>
      <c r="D31" s="6" t="s">
        <v>660</v>
      </c>
      <c r="E31" s="23" t="s">
        <v>277</v>
      </c>
      <c r="F31" s="23" t="s">
        <v>586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326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5">
      <c r="B32" s="120" t="str">
        <f t="shared" si="9"/>
        <v>BISY2008 200521</v>
      </c>
      <c r="C32" s="6" t="s">
        <v>288</v>
      </c>
      <c r="D32" s="6" t="s">
        <v>660</v>
      </c>
      <c r="E32" s="23" t="s">
        <v>593</v>
      </c>
      <c r="F32" s="23" t="s">
        <v>586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BISY2008 200622</v>
      </c>
      <c r="C33" s="6" t="s">
        <v>578</v>
      </c>
      <c r="D33" s="6" t="s">
        <v>660</v>
      </c>
      <c r="E33" s="23" t="s">
        <v>594</v>
      </c>
      <c r="F33" s="23" t="s">
        <v>586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5">
      <c r="B34" s="120" t="str">
        <f t="shared" si="9"/>
        <v>BISY2008 190552</v>
      </c>
      <c r="C34" s="6" t="s">
        <v>579</v>
      </c>
      <c r="D34" s="6" t="s">
        <v>661</v>
      </c>
      <c r="E34" s="23" t="s">
        <v>595</v>
      </c>
      <c r="F34" s="23" t="s">
        <v>586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5">
      <c r="B35" s="120" t="str">
        <f t="shared" si="9"/>
        <v>BISY2008 210064</v>
      </c>
      <c r="C35" s="6" t="s">
        <v>580</v>
      </c>
      <c r="D35" s="6" t="s">
        <v>661</v>
      </c>
      <c r="E35" s="23" t="s">
        <v>597</v>
      </c>
      <c r="F35" s="23" t="s">
        <v>586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5">
      <c r="B36" s="120" t="str">
        <f t="shared" si="9"/>
        <v>BISY2008 200190</v>
      </c>
      <c r="C36" s="6" t="s">
        <v>584</v>
      </c>
      <c r="D36" s="6" t="s">
        <v>662</v>
      </c>
      <c r="E36" s="23" t="s">
        <v>598</v>
      </c>
      <c r="F36" s="23" t="s">
        <v>586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5">
      <c r="B37" s="120" t="str">
        <f t="shared" si="9"/>
        <v>BISY2008 201090</v>
      </c>
      <c r="C37" s="6" t="s">
        <v>582</v>
      </c>
      <c r="D37" s="6" t="s">
        <v>662</v>
      </c>
      <c r="E37" s="23" t="s">
        <v>599</v>
      </c>
      <c r="F37" s="23" t="s">
        <v>586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5">
      <c r="B38" s="120" t="str">
        <f t="shared" si="9"/>
        <v>BISY2008 190282</v>
      </c>
      <c r="C38" s="6" t="s">
        <v>583</v>
      </c>
      <c r="D38" s="6" t="s">
        <v>662</v>
      </c>
      <c r="E38" s="23" t="s">
        <v>600</v>
      </c>
      <c r="F38" s="23" t="s">
        <v>586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5">
      <c r="B39" s="120" t="str">
        <f t="shared" si="9"/>
        <v>BISY2008 190472</v>
      </c>
      <c r="C39" s="6" t="s">
        <v>287</v>
      </c>
      <c r="D39" s="6" t="s">
        <v>662</v>
      </c>
      <c r="E39" s="32" t="s">
        <v>609</v>
      </c>
      <c r="F39" s="32" t="s">
        <v>601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BISY2008 200309</v>
      </c>
      <c r="C40" s="6" t="s">
        <v>288</v>
      </c>
      <c r="D40" s="6" t="s">
        <v>661</v>
      </c>
      <c r="E40" s="32" t="s">
        <v>579</v>
      </c>
      <c r="F40" s="32" t="s">
        <v>601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BISY2008 200534</v>
      </c>
      <c r="C41" s="6" t="s">
        <v>578</v>
      </c>
      <c r="D41" s="6" t="s">
        <v>662</v>
      </c>
      <c r="E41" s="32" t="s">
        <v>581</v>
      </c>
      <c r="F41" s="32" t="s">
        <v>601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BISY2008 200243</v>
      </c>
      <c r="C42" s="6" t="s">
        <v>579</v>
      </c>
      <c r="D42" s="6" t="s">
        <v>662</v>
      </c>
      <c r="E42" s="32" t="s">
        <v>582</v>
      </c>
      <c r="F42" s="32" t="s">
        <v>601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BISY2008 200605</v>
      </c>
      <c r="C43" s="6" t="s">
        <v>580</v>
      </c>
      <c r="D43" s="6" t="s">
        <v>660</v>
      </c>
      <c r="E43" s="32" t="s">
        <v>583</v>
      </c>
      <c r="F43" s="32" t="s">
        <v>601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BISY2008 200433</v>
      </c>
      <c r="C44" s="6" t="s">
        <v>581</v>
      </c>
      <c r="D44" s="6" t="s">
        <v>661</v>
      </c>
      <c r="E44" s="32" t="s">
        <v>602</v>
      </c>
      <c r="F44" s="32" t="s">
        <v>601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5">
      <c r="B45" s="120" t="str">
        <f t="shared" si="9"/>
        <v>BISY2008 200336</v>
      </c>
      <c r="C45" s="6" t="s">
        <v>582</v>
      </c>
      <c r="D45" s="6" t="s">
        <v>662</v>
      </c>
      <c r="E45" s="32" t="s">
        <v>603</v>
      </c>
      <c r="F45" s="32" t="s">
        <v>601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5">
      <c r="B46" s="120" t="str">
        <f t="shared" si="9"/>
        <v>BISY2008 190414</v>
      </c>
      <c r="C46" s="6" t="s">
        <v>583</v>
      </c>
      <c r="D46" s="6" t="s">
        <v>660</v>
      </c>
      <c r="E46" s="32" t="s">
        <v>604</v>
      </c>
      <c r="F46" s="32" t="s">
        <v>601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BISY2008 200388</v>
      </c>
      <c r="C47" s="6" t="s">
        <v>287</v>
      </c>
      <c r="D47" s="6" t="s">
        <v>660</v>
      </c>
      <c r="E47" s="32" t="s">
        <v>605</v>
      </c>
      <c r="F47" s="32" t="s">
        <v>601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BISY2008 190525</v>
      </c>
      <c r="C48" s="6" t="s">
        <v>585</v>
      </c>
      <c r="D48" s="6" t="s">
        <v>660</v>
      </c>
      <c r="E48" s="32" t="s">
        <v>606</v>
      </c>
      <c r="F48" s="32" t="s">
        <v>601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5">
      <c r="B49" s="120" t="str">
        <f t="shared" si="9"/>
        <v>BISY2008 200442</v>
      </c>
      <c r="C49" s="6" t="s">
        <v>578</v>
      </c>
      <c r="D49" s="6" t="s">
        <v>661</v>
      </c>
      <c r="E49" s="32" t="s">
        <v>607</v>
      </c>
      <c r="F49" s="32" t="s">
        <v>601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5">
      <c r="B50" s="120" t="str">
        <f t="shared" si="9"/>
        <v>BISY2008 200413</v>
      </c>
      <c r="C50" s="6" t="s">
        <v>579</v>
      </c>
      <c r="D50" s="6" t="s">
        <v>661</v>
      </c>
      <c r="E50" s="32" t="s">
        <v>611</v>
      </c>
      <c r="F50" s="32" t="s">
        <v>601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5">
      <c r="B51" s="120" t="str">
        <f t="shared" si="9"/>
        <v>BISY2008 200013</v>
      </c>
      <c r="C51" s="6" t="s">
        <v>580</v>
      </c>
      <c r="D51" s="6" t="s">
        <v>662</v>
      </c>
      <c r="E51" s="32" t="s">
        <v>622</v>
      </c>
      <c r="F51" s="32" t="s">
        <v>617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5">
      <c r="B52" s="120" t="str">
        <f t="shared" si="9"/>
        <v>BISY2008 200240</v>
      </c>
      <c r="C52" s="6" t="s">
        <v>581</v>
      </c>
      <c r="D52" s="6" t="s">
        <v>662</v>
      </c>
      <c r="E52" s="32" t="s">
        <v>612</v>
      </c>
      <c r="F52" s="32" t="s">
        <v>601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BISY2008 200279</v>
      </c>
      <c r="C53" s="6" t="s">
        <v>582</v>
      </c>
      <c r="D53" s="6" t="s">
        <v>662</v>
      </c>
      <c r="E53" s="32" t="s">
        <v>614</v>
      </c>
      <c r="F53" s="32" t="s">
        <v>601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BISY2008 200568</v>
      </c>
      <c r="C54" s="6" t="s">
        <v>583</v>
      </c>
      <c r="D54" s="6" t="s">
        <v>662</v>
      </c>
      <c r="E54" s="32" t="s">
        <v>608</v>
      </c>
      <c r="F54" s="32" t="s">
        <v>601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BISY2008 200241</v>
      </c>
      <c r="C55" s="6" t="s">
        <v>287</v>
      </c>
      <c r="D55" s="6" t="s">
        <v>661</v>
      </c>
      <c r="E55" s="82" t="s">
        <v>616</v>
      </c>
      <c r="F55" s="82" t="s">
        <v>617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5">
      <c r="B56" s="120" t="str">
        <f t="shared" si="9"/>
        <v>BISY2008 200660</v>
      </c>
      <c r="C56" s="6" t="s">
        <v>288</v>
      </c>
      <c r="D56" s="6" t="s">
        <v>662</v>
      </c>
      <c r="E56" s="82" t="s">
        <v>619</v>
      </c>
      <c r="F56" s="82" t="s">
        <v>617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BISY2008 190728</v>
      </c>
      <c r="C57" s="6" t="s">
        <v>578</v>
      </c>
      <c r="D57" s="6" t="s">
        <v>662</v>
      </c>
      <c r="E57" s="32" t="s">
        <v>620</v>
      </c>
      <c r="F57" s="32" t="s">
        <v>617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BISY2008 200675</v>
      </c>
      <c r="C58" s="6" t="s">
        <v>579</v>
      </c>
      <c r="D58" s="6" t="s">
        <v>660</v>
      </c>
      <c r="E58" s="82" t="s">
        <v>621</v>
      </c>
      <c r="F58" s="82" t="s">
        <v>617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BISY2008 190909</v>
      </c>
      <c r="C59" s="6" t="s">
        <v>580</v>
      </c>
      <c r="D59" s="6" t="s">
        <v>661</v>
      </c>
      <c r="E59" s="32" t="s">
        <v>578</v>
      </c>
      <c r="F59" s="32" t="s">
        <v>601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BISY2008 190771</v>
      </c>
      <c r="C60" s="6" t="s">
        <v>581</v>
      </c>
      <c r="D60" s="6" t="s">
        <v>662</v>
      </c>
      <c r="E60" s="82" t="s">
        <v>623</v>
      </c>
      <c r="F60" s="82" t="s">
        <v>617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BISY2008 190463</v>
      </c>
      <c r="C61" s="6" t="s">
        <v>584</v>
      </c>
      <c r="D61" s="6" t="s">
        <v>660</v>
      </c>
      <c r="E61" s="32" t="s">
        <v>624</v>
      </c>
      <c r="F61" s="32" t="s">
        <v>617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BISY2008 190553</v>
      </c>
      <c r="C62" s="6" t="s">
        <v>583</v>
      </c>
      <c r="D62" s="6" t="s">
        <v>660</v>
      </c>
      <c r="E62" s="82" t="s">
        <v>627</v>
      </c>
      <c r="F62" s="82" t="s">
        <v>617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5">
      <c r="B63" s="120" t="str">
        <f t="shared" si="9"/>
        <v>BISY2008 200298</v>
      </c>
      <c r="C63" s="6" t="s">
        <v>287</v>
      </c>
      <c r="D63" s="6" t="s">
        <v>660</v>
      </c>
      <c r="E63" s="32" t="s">
        <v>628</v>
      </c>
      <c r="F63" s="32" t="s">
        <v>617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5">
      <c r="B64" s="120" t="str">
        <f t="shared" si="9"/>
        <v>BISY2008 200177</v>
      </c>
      <c r="C64" s="6" t="s">
        <v>288</v>
      </c>
      <c r="D64" s="6" t="s">
        <v>661</v>
      </c>
      <c r="E64" s="23" t="s">
        <v>590</v>
      </c>
      <c r="F64" s="23" t="s">
        <v>586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5">
      <c r="B65" s="120" t="str">
        <f t="shared" si="9"/>
        <v>BISY2008 190480</v>
      </c>
      <c r="C65" s="6" t="s">
        <v>578</v>
      </c>
      <c r="D65" s="6" t="s">
        <v>661</v>
      </c>
      <c r="E65" s="82" t="s">
        <v>629</v>
      </c>
      <c r="F65" s="82" t="s">
        <v>617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5">
      <c r="B66" s="120" t="str">
        <f t="shared" si="9"/>
        <v>BISY2008 190080</v>
      </c>
      <c r="C66" s="6" t="s">
        <v>579</v>
      </c>
      <c r="D66" s="6" t="s">
        <v>662</v>
      </c>
      <c r="E66" s="32" t="s">
        <v>630</v>
      </c>
      <c r="F66" s="32" t="s">
        <v>617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5">
      <c r="B67" s="120" t="str">
        <f t="shared" si="9"/>
        <v>BISY2008 200156</v>
      </c>
      <c r="C67" s="6" t="s">
        <v>580</v>
      </c>
      <c r="D67" s="6" t="s">
        <v>662</v>
      </c>
      <c r="E67" s="82" t="s">
        <v>631</v>
      </c>
      <c r="F67" s="82" t="s">
        <v>617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5">
      <c r="B68" s="120" t="str">
        <f t="shared" si="9"/>
        <v>BISY2008 200301</v>
      </c>
      <c r="C68" s="6" t="s">
        <v>581</v>
      </c>
      <c r="D68" s="6" t="s">
        <v>662</v>
      </c>
      <c r="E68" s="32" t="s">
        <v>632</v>
      </c>
      <c r="F68" s="32" t="s">
        <v>617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5">
      <c r="B69" s="120" t="str">
        <f t="shared" si="9"/>
        <v>BISY2008 200081</v>
      </c>
      <c r="C69" s="6" t="s">
        <v>582</v>
      </c>
      <c r="D69" s="6" t="s">
        <v>662</v>
      </c>
      <c r="E69" s="23" t="s">
        <v>596</v>
      </c>
      <c r="F69" s="23" t="s">
        <v>586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5">
      <c r="B70" s="120" t="str">
        <f t="shared" si="9"/>
        <v>BISY2008 200205</v>
      </c>
      <c r="C70" s="6" t="s">
        <v>583</v>
      </c>
      <c r="D70" s="6" t="s">
        <v>661</v>
      </c>
      <c r="E70" s="82" t="s">
        <v>633</v>
      </c>
      <c r="F70" s="82" t="s">
        <v>617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5">
      <c r="B71" s="120" t="str">
        <f t="shared" si="9"/>
        <v>BISY2008 200206</v>
      </c>
      <c r="C71" s="6" t="s">
        <v>287</v>
      </c>
      <c r="D71" s="6" t="s">
        <v>662</v>
      </c>
      <c r="E71" s="32" t="s">
        <v>634</v>
      </c>
      <c r="F71" s="32" t="s">
        <v>617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5">
      <c r="B72" s="120" t="str">
        <f t="shared" si="9"/>
        <v>BISY2008 190409</v>
      </c>
      <c r="C72" s="6" t="s">
        <v>288</v>
      </c>
      <c r="D72" s="6" t="s">
        <v>662</v>
      </c>
      <c r="E72" s="32" t="s">
        <v>636</v>
      </c>
      <c r="F72" s="32" t="s">
        <v>617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5">
      <c r="B73" s="120" t="str">
        <f t="shared" si="9"/>
        <v>BISY2008 200096</v>
      </c>
      <c r="C73" s="6" t="s">
        <v>578</v>
      </c>
      <c r="D73" s="6" t="s">
        <v>660</v>
      </c>
      <c r="E73" s="82" t="s">
        <v>637</v>
      </c>
      <c r="F73" s="82" t="s">
        <v>617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5">
      <c r="B74" s="120" t="str">
        <f t="shared" si="9"/>
        <v>BISY2008 200018</v>
      </c>
      <c r="C74" s="6" t="s">
        <v>579</v>
      </c>
      <c r="D74" s="6" t="s">
        <v>661</v>
      </c>
      <c r="E74" s="82" t="s">
        <v>639</v>
      </c>
      <c r="F74" s="82" t="s">
        <v>617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5">
      <c r="B75" s="120" t="str">
        <f t="shared" si="9"/>
        <v>BISY2008 200089</v>
      </c>
      <c r="C75" s="6" t="s">
        <v>585</v>
      </c>
      <c r="D75" s="6" t="s">
        <v>662</v>
      </c>
      <c r="E75" s="23" t="s">
        <v>640</v>
      </c>
      <c r="F75" s="23" t="s">
        <v>642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5">
      <c r="B76" s="120" t="str">
        <f t="shared" si="9"/>
        <v>BISY2008 200491</v>
      </c>
      <c r="C76" s="6" t="s">
        <v>581</v>
      </c>
      <c r="D76" s="6" t="s">
        <v>660</v>
      </c>
      <c r="E76" s="82" t="s">
        <v>643</v>
      </c>
      <c r="F76" s="82" t="s">
        <v>642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5">
      <c r="B77" s="120" t="str">
        <f t="shared" si="9"/>
        <v>BISY2008 200593</v>
      </c>
      <c r="C77" s="6" t="s">
        <v>582</v>
      </c>
      <c r="D77" s="6" t="s">
        <v>660</v>
      </c>
      <c r="E77" s="82" t="s">
        <v>644</v>
      </c>
      <c r="F77" s="82" t="s">
        <v>642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5">
      <c r="B78" s="120" t="str">
        <f t="shared" si="9"/>
        <v>BISY2008 190743</v>
      </c>
      <c r="C78" s="6" t="s">
        <v>583</v>
      </c>
      <c r="D78" s="6" t="s">
        <v>660</v>
      </c>
      <c r="E78" s="82" t="s">
        <v>645</v>
      </c>
      <c r="F78" s="82" t="s">
        <v>642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5">
      <c r="B79" s="120" t="str">
        <f t="shared" si="9"/>
        <v>BISY2008 200393</v>
      </c>
      <c r="C79" s="6" t="s">
        <v>287</v>
      </c>
      <c r="D79" s="6" t="s">
        <v>661</v>
      </c>
      <c r="E79" s="32" t="s">
        <v>626</v>
      </c>
      <c r="F79" s="32" t="s">
        <v>617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BISY2008 211674</v>
      </c>
      <c r="C80" s="6" t="s">
        <v>288</v>
      </c>
      <c r="D80" s="6" t="s">
        <v>661</v>
      </c>
      <c r="E80" s="82" t="s">
        <v>646</v>
      </c>
      <c r="F80" s="82" t="s">
        <v>642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5">
      <c r="B81" s="120" t="str">
        <f t="shared" si="9"/>
        <v>BISY2008 200478</v>
      </c>
      <c r="C81" s="6" t="s">
        <v>578</v>
      </c>
      <c r="D81" s="6" t="s">
        <v>662</v>
      </c>
      <c r="E81" s="82" t="s">
        <v>647</v>
      </c>
      <c r="F81" s="82" t="s">
        <v>642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5">
      <c r="B82" s="120" t="str">
        <f t="shared" si="9"/>
        <v>BISY2008 190755</v>
      </c>
      <c r="C82" s="6" t="s">
        <v>579</v>
      </c>
      <c r="D82" s="6" t="s">
        <v>662</v>
      </c>
      <c r="E82" s="82" t="s">
        <v>648</v>
      </c>
      <c r="F82" s="82" t="s">
        <v>642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5">
      <c r="B83" s="120" t="str">
        <f t="shared" si="9"/>
        <v>BISY2008 200443</v>
      </c>
      <c r="C83" s="6" t="s">
        <v>580</v>
      </c>
      <c r="D83" s="6" t="s">
        <v>662</v>
      </c>
      <c r="E83" s="32" t="s">
        <v>610</v>
      </c>
      <c r="F83" s="32" t="s">
        <v>601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5">
      <c r="B84" s="120" t="str">
        <f t="shared" si="9"/>
        <v>BISY2008 190774</v>
      </c>
      <c r="C84" s="6" t="s">
        <v>581</v>
      </c>
      <c r="D84" s="6" t="s">
        <v>662</v>
      </c>
      <c r="E84" s="82" t="s">
        <v>649</v>
      </c>
      <c r="F84" s="82" t="s">
        <v>642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5">
      <c r="B85" s="120" t="str">
        <f t="shared" si="9"/>
        <v>BISY2008 200510</v>
      </c>
      <c r="C85" s="6" t="s">
        <v>582</v>
      </c>
      <c r="D85" s="6" t="s">
        <v>661</v>
      </c>
      <c r="E85" s="82" t="s">
        <v>650</v>
      </c>
      <c r="F85" s="82" t="s">
        <v>642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5">
      <c r="B86" s="120" t="str">
        <f t="shared" si="9"/>
        <v>BISY2008 200092</v>
      </c>
      <c r="C86" s="6" t="s">
        <v>583</v>
      </c>
      <c r="D86" s="6" t="s">
        <v>662</v>
      </c>
      <c r="E86" s="82" t="s">
        <v>653</v>
      </c>
      <c r="F86" s="82" t="s">
        <v>642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6">E$8&amp;" "&amp;G87</f>
        <v>BISY2008 200226</v>
      </c>
      <c r="C87" s="6" t="s">
        <v>585</v>
      </c>
      <c r="D87" s="6" t="s">
        <v>662</v>
      </c>
      <c r="E87" s="82" t="s">
        <v>654</v>
      </c>
      <c r="F87" s="82" t="s">
        <v>642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6"/>
        <v>BISY2008 200025</v>
      </c>
      <c r="C88" s="6" t="s">
        <v>288</v>
      </c>
      <c r="D88" s="6" t="s">
        <v>660</v>
      </c>
      <c r="E88" s="82" t="s">
        <v>655</v>
      </c>
      <c r="F88" s="82" t="s">
        <v>642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6"/>
        <v>BISY2008 190862</v>
      </c>
      <c r="C89" s="6" t="s">
        <v>578</v>
      </c>
      <c r="D89" s="6" t="s">
        <v>661</v>
      </c>
      <c r="E89" s="82" t="s">
        <v>656</v>
      </c>
      <c r="F89" s="82" t="s">
        <v>642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6"/>
        <v>BISY2008 200725</v>
      </c>
      <c r="C90" s="6" t="s">
        <v>579</v>
      </c>
      <c r="D90" s="6" t="s">
        <v>662</v>
      </c>
      <c r="E90" s="32" t="s">
        <v>580</v>
      </c>
      <c r="F90" s="32" t="s">
        <v>601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6"/>
        <v>BISY2008 190908</v>
      </c>
      <c r="C91" s="6" t="s">
        <v>580</v>
      </c>
      <c r="D91" s="6" t="s">
        <v>660</v>
      </c>
      <c r="E91" s="32" t="s">
        <v>613</v>
      </c>
      <c r="F91" s="32" t="s">
        <v>601</v>
      </c>
      <c r="G91" s="87">
        <v>190908</v>
      </c>
      <c r="H91" s="70">
        <v>24.7</v>
      </c>
      <c r="I91" s="70" t="s">
        <v>664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294</v>
      </c>
      <c r="Q91" s="23" t="s">
        <v>664</v>
      </c>
      <c r="R91" s="31" t="str">
        <f t="shared" si="18"/>
        <v>GP</v>
      </c>
      <c r="S91" s="5"/>
    </row>
    <row r="92" spans="2:19" x14ac:dyDescent="0.35">
      <c r="B92" s="120" t="str">
        <f t="shared" si="16"/>
        <v>BISY2008 190484</v>
      </c>
      <c r="C92" s="6" t="s">
        <v>581</v>
      </c>
      <c r="D92" s="6" t="s">
        <v>660</v>
      </c>
      <c r="E92" s="32" t="s">
        <v>618</v>
      </c>
      <c r="F92" s="32" t="s">
        <v>617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6"/>
        <v>BISY2008 200535</v>
      </c>
      <c r="C93" s="6" t="s">
        <v>582</v>
      </c>
      <c r="D93" s="6" t="s">
        <v>660</v>
      </c>
      <c r="E93" s="32" t="s">
        <v>638</v>
      </c>
      <c r="F93" s="32" t="s">
        <v>617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6"/>
        <v>BISY2008 190563</v>
      </c>
      <c r="C94" s="6" t="s">
        <v>583</v>
      </c>
      <c r="D94" s="6" t="s">
        <v>661</v>
      </c>
      <c r="E94" s="32" t="s">
        <v>615</v>
      </c>
      <c r="F94" s="32" t="s">
        <v>617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5">
      <c r="B95" s="120" t="str">
        <f t="shared" si="16"/>
        <v>BISY2008 190545</v>
      </c>
      <c r="C95" s="6" t="s">
        <v>287</v>
      </c>
      <c r="D95" s="6" t="s">
        <v>661</v>
      </c>
      <c r="E95" s="82" t="s">
        <v>651</v>
      </c>
      <c r="F95" s="82" t="s">
        <v>642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5">
      <c r="B96" s="120" t="str">
        <f t="shared" si="16"/>
        <v>BISY2008 200334</v>
      </c>
      <c r="C96" s="6" t="s">
        <v>288</v>
      </c>
      <c r="D96" s="6" t="s">
        <v>662</v>
      </c>
      <c r="E96" s="82" t="s">
        <v>635</v>
      </c>
      <c r="F96" s="82" t="s">
        <v>617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5">
      <c r="B97" s="120" t="str">
        <f t="shared" si="16"/>
        <v>BISY2008 190767</v>
      </c>
      <c r="C97" s="6" t="s">
        <v>578</v>
      </c>
      <c r="D97" s="6" t="s">
        <v>662</v>
      </c>
      <c r="E97" s="82" t="s">
        <v>641</v>
      </c>
      <c r="F97" s="82" t="s">
        <v>642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5">
      <c r="B98" s="120" t="str">
        <f t="shared" si="16"/>
        <v>BISY2008 200438</v>
      </c>
      <c r="C98" s="6" t="s">
        <v>579</v>
      </c>
      <c r="D98" s="6" t="s">
        <v>662</v>
      </c>
      <c r="E98" s="23" t="s">
        <v>23</v>
      </c>
      <c r="F98" s="23" t="s">
        <v>586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5">
      <c r="B99" s="120" t="str">
        <f t="shared" si="16"/>
        <v>BISY2008 200239</v>
      </c>
      <c r="C99" s="6" t="s">
        <v>580</v>
      </c>
      <c r="D99" s="6" t="s">
        <v>662</v>
      </c>
      <c r="E99" s="82" t="s">
        <v>652</v>
      </c>
      <c r="F99" s="82" t="s">
        <v>642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5">
      <c r="B100" s="120" t="str">
        <f t="shared" si="16"/>
        <v>BISY2008 190680</v>
      </c>
      <c r="C100" s="6" t="s">
        <v>581</v>
      </c>
      <c r="D100" s="6" t="s">
        <v>661</v>
      </c>
      <c r="E100" s="32" t="s">
        <v>287</v>
      </c>
      <c r="F100" s="32" t="s">
        <v>601</v>
      </c>
      <c r="G100" s="87">
        <v>190680</v>
      </c>
      <c r="H100" s="40">
        <v>24.7</v>
      </c>
      <c r="I100" s="40">
        <v>16.600000000000001</v>
      </c>
      <c r="J100" s="40" t="s">
        <v>663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294</v>
      </c>
      <c r="Q100" s="23" t="s">
        <v>663</v>
      </c>
      <c r="R100" s="31" t="str">
        <f t="shared" si="18"/>
        <v>GP</v>
      </c>
      <c r="S100" s="5"/>
    </row>
    <row r="101" spans="2:19" x14ac:dyDescent="0.35">
      <c r="B101" s="120" t="str">
        <f t="shared" si="16"/>
        <v>BISY2008 200094</v>
      </c>
      <c r="C101" s="6" t="s">
        <v>582</v>
      </c>
      <c r="D101" s="6" t="s">
        <v>662</v>
      </c>
      <c r="E101" s="32" t="s">
        <v>288</v>
      </c>
      <c r="F101" s="32" t="s">
        <v>601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5">
      <c r="B102" s="120" t="str">
        <f t="shared" si="16"/>
        <v>BISY2008 190449</v>
      </c>
      <c r="C102" s="6" t="s">
        <v>584</v>
      </c>
      <c r="D102" s="6" t="s">
        <v>662</v>
      </c>
      <c r="E102" s="82" t="s">
        <v>625</v>
      </c>
      <c r="F102" s="82" t="s">
        <v>617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5">
      <c r="B103" s="120" t="str">
        <f t="shared" si="16"/>
        <v>BISY2008 200469</v>
      </c>
      <c r="C103" s="6" t="s">
        <v>287</v>
      </c>
      <c r="D103" s="6" t="s">
        <v>660</v>
      </c>
      <c r="E103" s="82" t="s">
        <v>657</v>
      </c>
      <c r="F103" s="82" t="s">
        <v>642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295</v>
      </c>
      <c r="Q103" s="23"/>
      <c r="R103" s="31" t="str">
        <f t="shared" si="18"/>
        <v>FNE</v>
      </c>
      <c r="S103" s="5"/>
    </row>
    <row r="104" spans="2:19" x14ac:dyDescent="0.35">
      <c r="B104" s="120" t="str">
        <f t="shared" si="16"/>
        <v>BISY2008 200234</v>
      </c>
      <c r="C104" s="6" t="s">
        <v>288</v>
      </c>
      <c r="D104" s="6" t="s">
        <v>661</v>
      </c>
      <c r="E104" s="82" t="s">
        <v>658</v>
      </c>
      <c r="F104" s="82" t="s">
        <v>642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5">
      <c r="B105" s="120" t="str">
        <f t="shared" si="16"/>
        <v>BISY2008 200103</v>
      </c>
      <c r="C105" s="6" t="s">
        <v>288</v>
      </c>
      <c r="D105" s="6" t="s">
        <v>662</v>
      </c>
      <c r="E105" s="82" t="s">
        <v>659</v>
      </c>
      <c r="F105" s="82" t="s">
        <v>642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5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5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5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5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 xr:uid="{00000000-0009-0000-0000-000000000000}">
    <sortState xmlns:xlrd2="http://schemas.microsoft.com/office/spreadsheetml/2017/richdata2"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 xr:uid="{E29FD2C4-4551-154A-8105-DACE3112599C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178638E-DA40-3643-B44E-BEE37967C08E}">
          <x14:formula1>
            <xm:f>Info!$K$2:$K$8</xm:f>
          </x14:formula1>
          <xm:sqref>P20:P1048576</xm:sqref>
        </x14:dataValidation>
        <x14:dataValidation type="list" allowBlank="1" showInputMessage="1" showErrorMessage="1" error="Invalid unit code" prompt="Select your unit code" xr:uid="{AD7CAC87-F889-8349-9EC1-953F934602C2}">
          <x14:formula1>
            <xm:f>Info!$A$2:$A$201</xm:f>
          </x14:formula1>
          <xm:sqref>E8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1"/>
  <sheetViews>
    <sheetView topLeftCell="A69" zoomScale="125" zoomScaleNormal="100" workbookViewId="0">
      <selection activeCell="D104" sqref="D104"/>
    </sheetView>
  </sheetViews>
  <sheetFormatPr defaultColWidth="9.1796875" defaultRowHeight="14.5" x14ac:dyDescent="0.35"/>
  <cols>
    <col min="1" max="1" width="20" style="28" bestFit="1" customWidth="1"/>
    <col min="2" max="2" width="21.6328125" style="28" bestFit="1" customWidth="1"/>
    <col min="3" max="3" width="21.36328125" style="28" bestFit="1" customWidth="1"/>
    <col min="4" max="4" width="63.453125" style="28" bestFit="1" customWidth="1"/>
    <col min="5" max="5" width="57.81640625" style="28" bestFit="1" customWidth="1"/>
    <col min="6" max="6" width="28.453125" style="28" customWidth="1"/>
    <col min="7" max="7" width="9.81640625" style="28" bestFit="1" customWidth="1"/>
    <col min="8" max="8" width="5.81640625" style="28" bestFit="1" customWidth="1"/>
    <col min="9" max="10" width="9.1796875" style="28"/>
    <col min="11" max="11" width="13.453125" style="28" bestFit="1" customWidth="1"/>
    <col min="12" max="16384" width="9.1796875" style="28"/>
  </cols>
  <sheetData>
    <row r="1" spans="1:11" x14ac:dyDescent="0.35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5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5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294</v>
      </c>
    </row>
    <row r="4" spans="1:11" x14ac:dyDescent="0.35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5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295</v>
      </c>
    </row>
    <row r="6" spans="1:11" x14ac:dyDescent="0.35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333</v>
      </c>
    </row>
    <row r="7" spans="1:11" x14ac:dyDescent="0.35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334</v>
      </c>
    </row>
    <row r="8" spans="1:11" x14ac:dyDescent="0.35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5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5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5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5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5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5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5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5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5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5">
      <c r="A18" s="34" t="s">
        <v>438</v>
      </c>
      <c r="B18" s="34"/>
      <c r="C18" s="34"/>
      <c r="D18" s="34" t="s">
        <v>439</v>
      </c>
      <c r="E18" s="34"/>
      <c r="F18" s="34"/>
      <c r="G18" s="34" t="s">
        <v>115</v>
      </c>
      <c r="H18" s="21">
        <v>1</v>
      </c>
    </row>
    <row r="19" spans="1:8" x14ac:dyDescent="0.35">
      <c r="A19" s="34" t="s">
        <v>440</v>
      </c>
      <c r="B19" s="34"/>
      <c r="C19" s="34"/>
      <c r="D19" s="34" t="s">
        <v>441</v>
      </c>
      <c r="E19" s="34"/>
      <c r="F19" s="34"/>
      <c r="G19" s="34" t="s">
        <v>115</v>
      </c>
      <c r="H19" s="21">
        <v>1</v>
      </c>
    </row>
    <row r="20" spans="1:8" x14ac:dyDescent="0.35">
      <c r="A20" s="34" t="s">
        <v>442</v>
      </c>
      <c r="B20" s="34"/>
      <c r="C20" s="34"/>
      <c r="D20" s="34" t="s">
        <v>443</v>
      </c>
      <c r="E20" s="34"/>
      <c r="F20" s="34"/>
      <c r="G20" s="34" t="s">
        <v>115</v>
      </c>
      <c r="H20" s="21">
        <v>1</v>
      </c>
    </row>
    <row r="21" spans="1:8" x14ac:dyDescent="0.35">
      <c r="A21" s="34" t="s">
        <v>444</v>
      </c>
      <c r="B21" s="34"/>
      <c r="C21" s="34"/>
      <c r="D21" s="34" t="s">
        <v>445</v>
      </c>
      <c r="E21" s="34"/>
      <c r="F21" s="34"/>
      <c r="G21" s="34" t="s">
        <v>115</v>
      </c>
      <c r="H21" s="21">
        <v>2</v>
      </c>
    </row>
    <row r="22" spans="1:8" x14ac:dyDescent="0.35">
      <c r="A22" s="34" t="s">
        <v>450</v>
      </c>
      <c r="B22" s="34"/>
      <c r="C22" s="34"/>
      <c r="D22" s="34" t="s">
        <v>451</v>
      </c>
      <c r="E22" s="34"/>
      <c r="F22" s="34"/>
      <c r="G22" s="34" t="s">
        <v>115</v>
      </c>
      <c r="H22" s="21">
        <v>2</v>
      </c>
    </row>
    <row r="23" spans="1:8" x14ac:dyDescent="0.35">
      <c r="A23" s="34" t="s">
        <v>452</v>
      </c>
      <c r="B23" s="34"/>
      <c r="C23" s="34"/>
      <c r="D23" s="34" t="s">
        <v>453</v>
      </c>
      <c r="E23" s="34"/>
      <c r="F23" s="34"/>
      <c r="G23" s="34" t="s">
        <v>115</v>
      </c>
      <c r="H23" s="21">
        <v>2</v>
      </c>
    </row>
    <row r="24" spans="1:8" x14ac:dyDescent="0.35">
      <c r="A24" s="34" t="s">
        <v>446</v>
      </c>
      <c r="B24" s="34"/>
      <c r="C24" s="34"/>
      <c r="D24" s="34" t="s">
        <v>447</v>
      </c>
      <c r="E24" s="34"/>
      <c r="F24" s="34"/>
      <c r="G24" s="34" t="s">
        <v>115</v>
      </c>
      <c r="H24" s="21">
        <v>2</v>
      </c>
    </row>
    <row r="25" spans="1:8" x14ac:dyDescent="0.35">
      <c r="A25" s="34" t="s">
        <v>448</v>
      </c>
      <c r="B25" s="34"/>
      <c r="C25" s="34"/>
      <c r="D25" s="34" t="s">
        <v>449</v>
      </c>
      <c r="E25" s="34"/>
      <c r="F25" s="34"/>
      <c r="G25" s="34" t="s">
        <v>115</v>
      </c>
      <c r="H25" s="21">
        <v>2</v>
      </c>
    </row>
    <row r="26" spans="1:8" x14ac:dyDescent="0.35">
      <c r="A26" s="34" t="s">
        <v>454</v>
      </c>
      <c r="B26" s="34"/>
      <c r="C26" s="34"/>
      <c r="D26" s="34" t="s">
        <v>455</v>
      </c>
      <c r="E26" s="34"/>
      <c r="F26" s="34"/>
      <c r="G26" s="34" t="s">
        <v>115</v>
      </c>
      <c r="H26" s="21">
        <v>2</v>
      </c>
    </row>
    <row r="27" spans="1:8" x14ac:dyDescent="0.35">
      <c r="A27" s="34" t="s">
        <v>456</v>
      </c>
      <c r="B27" s="34"/>
      <c r="C27" s="34"/>
      <c r="D27" s="34" t="s">
        <v>457</v>
      </c>
      <c r="E27" s="34"/>
      <c r="F27" s="34"/>
      <c r="G27" s="34" t="s">
        <v>115</v>
      </c>
      <c r="H27" s="21">
        <v>2</v>
      </c>
    </row>
    <row r="28" spans="1:8" x14ac:dyDescent="0.35">
      <c r="A28" s="34" t="s">
        <v>458</v>
      </c>
      <c r="B28" s="34"/>
      <c r="C28" s="34"/>
      <c r="D28" s="34" t="s">
        <v>459</v>
      </c>
      <c r="E28" s="34"/>
      <c r="F28" s="34"/>
      <c r="G28" s="34" t="s">
        <v>115</v>
      </c>
      <c r="H28" s="21">
        <v>2</v>
      </c>
    </row>
    <row r="29" spans="1:8" x14ac:dyDescent="0.35">
      <c r="A29" s="34" t="s">
        <v>460</v>
      </c>
      <c r="B29" s="34"/>
      <c r="C29" s="34"/>
      <c r="D29" s="34" t="s">
        <v>461</v>
      </c>
      <c r="E29" s="34"/>
      <c r="F29" s="34"/>
      <c r="G29" s="34" t="s">
        <v>115</v>
      </c>
      <c r="H29" s="21">
        <v>3</v>
      </c>
    </row>
    <row r="30" spans="1:8" x14ac:dyDescent="0.35">
      <c r="A30" s="34" t="s">
        <v>462</v>
      </c>
      <c r="B30" s="34"/>
      <c r="C30" s="34"/>
      <c r="D30" s="34" t="s">
        <v>463</v>
      </c>
      <c r="E30" s="34"/>
      <c r="F30" s="34"/>
      <c r="G30" s="34" t="s">
        <v>115</v>
      </c>
      <c r="H30" s="21">
        <v>3</v>
      </c>
    </row>
    <row r="31" spans="1:8" x14ac:dyDescent="0.35">
      <c r="A31" s="34" t="s">
        <v>464</v>
      </c>
      <c r="B31" s="34"/>
      <c r="C31" s="34"/>
      <c r="D31" s="34" t="s">
        <v>417</v>
      </c>
      <c r="E31" s="34"/>
      <c r="F31" s="34"/>
      <c r="G31" s="34" t="s">
        <v>115</v>
      </c>
      <c r="H31" s="21">
        <v>3</v>
      </c>
    </row>
    <row r="32" spans="1:8" x14ac:dyDescent="0.35">
      <c r="A32" s="34" t="s">
        <v>471</v>
      </c>
      <c r="B32" s="34"/>
      <c r="C32" s="34"/>
      <c r="D32" s="34" t="s">
        <v>472</v>
      </c>
      <c r="E32" s="34"/>
      <c r="F32" s="34"/>
      <c r="G32" s="34" t="s">
        <v>115</v>
      </c>
      <c r="H32" s="21">
        <v>3</v>
      </c>
    </row>
    <row r="33" spans="1:8" x14ac:dyDescent="0.35">
      <c r="A33" s="34" t="s">
        <v>465</v>
      </c>
      <c r="B33" s="34"/>
      <c r="C33" s="34"/>
      <c r="D33" s="34" t="s">
        <v>466</v>
      </c>
      <c r="E33" s="34"/>
      <c r="F33" s="34"/>
      <c r="G33" s="34" t="s">
        <v>115</v>
      </c>
      <c r="H33" s="21">
        <v>3</v>
      </c>
    </row>
    <row r="34" spans="1:8" x14ac:dyDescent="0.35">
      <c r="A34" s="34" t="s">
        <v>467</v>
      </c>
      <c r="B34" s="34"/>
      <c r="C34" s="34"/>
      <c r="D34" s="34" t="s">
        <v>468</v>
      </c>
      <c r="E34" s="34"/>
      <c r="F34" s="34"/>
      <c r="G34" s="34" t="s">
        <v>115</v>
      </c>
      <c r="H34" s="21">
        <v>3</v>
      </c>
    </row>
    <row r="35" spans="1:8" x14ac:dyDescent="0.35">
      <c r="A35" s="34" t="s">
        <v>473</v>
      </c>
      <c r="B35" s="34"/>
      <c r="C35" s="34"/>
      <c r="D35" s="34" t="s">
        <v>474</v>
      </c>
      <c r="E35" s="34"/>
      <c r="F35" s="34"/>
      <c r="G35" s="34" t="s">
        <v>115</v>
      </c>
      <c r="H35" s="21">
        <v>3</v>
      </c>
    </row>
    <row r="36" spans="1:8" x14ac:dyDescent="0.35">
      <c r="A36" s="34" t="s">
        <v>469</v>
      </c>
      <c r="B36" s="34"/>
      <c r="C36" s="34"/>
      <c r="D36" s="34" t="s">
        <v>470</v>
      </c>
      <c r="E36" s="34"/>
      <c r="F36" s="34"/>
      <c r="G36" s="34" t="s">
        <v>115</v>
      </c>
      <c r="H36" s="21">
        <v>3</v>
      </c>
    </row>
    <row r="37" spans="1:8" x14ac:dyDescent="0.35">
      <c r="A37" s="34" t="s">
        <v>475</v>
      </c>
      <c r="B37" s="34"/>
      <c r="C37" s="34"/>
      <c r="D37" s="34" t="s">
        <v>476</v>
      </c>
      <c r="E37" s="34"/>
      <c r="F37" s="34"/>
      <c r="G37" s="34" t="s">
        <v>115</v>
      </c>
      <c r="H37" s="21">
        <v>3</v>
      </c>
    </row>
    <row r="38" spans="1:8" x14ac:dyDescent="0.35">
      <c r="A38" s="34" t="s">
        <v>477</v>
      </c>
      <c r="B38" s="34"/>
      <c r="C38" s="34"/>
      <c r="D38" s="34" t="s">
        <v>478</v>
      </c>
      <c r="E38" s="34"/>
      <c r="F38" s="34"/>
      <c r="G38" s="34" t="s">
        <v>115</v>
      </c>
      <c r="H38" s="21">
        <v>3</v>
      </c>
    </row>
    <row r="39" spans="1:8" x14ac:dyDescent="0.35">
      <c r="A39" s="34" t="s">
        <v>479</v>
      </c>
      <c r="B39" s="34"/>
      <c r="C39" s="34"/>
      <c r="D39" s="34" t="s">
        <v>480</v>
      </c>
      <c r="E39" s="34"/>
      <c r="F39" s="34"/>
      <c r="G39" s="34" t="s">
        <v>115</v>
      </c>
      <c r="H39" s="21">
        <v>3</v>
      </c>
    </row>
    <row r="40" spans="1:8" x14ac:dyDescent="0.35">
      <c r="A40" s="34" t="s">
        <v>481</v>
      </c>
      <c r="B40" s="34"/>
      <c r="C40" s="34"/>
      <c r="D40" s="34" t="s">
        <v>482</v>
      </c>
      <c r="E40" s="34"/>
      <c r="F40" s="34"/>
      <c r="G40" s="34" t="s">
        <v>115</v>
      </c>
      <c r="H40" s="21">
        <v>1</v>
      </c>
    </row>
    <row r="41" spans="1:8" x14ac:dyDescent="0.35">
      <c r="A41" s="34" t="s">
        <v>392</v>
      </c>
      <c r="B41" s="34"/>
      <c r="C41" s="34"/>
      <c r="D41" s="34" t="s">
        <v>393</v>
      </c>
      <c r="E41" s="34"/>
      <c r="F41" s="34"/>
      <c r="G41" s="34" t="s">
        <v>115</v>
      </c>
      <c r="H41" s="21">
        <v>1</v>
      </c>
    </row>
    <row r="42" spans="1:8" x14ac:dyDescent="0.35">
      <c r="A42" s="34" t="s">
        <v>394</v>
      </c>
      <c r="B42" s="34"/>
      <c r="C42" s="34"/>
      <c r="D42" s="34" t="s">
        <v>395</v>
      </c>
      <c r="E42" s="34"/>
      <c r="F42" s="34"/>
      <c r="G42" s="34" t="s">
        <v>115</v>
      </c>
      <c r="H42" s="21">
        <v>1</v>
      </c>
    </row>
    <row r="43" spans="1:8" x14ac:dyDescent="0.35">
      <c r="A43" s="34" t="s">
        <v>396</v>
      </c>
      <c r="B43" s="34"/>
      <c r="C43" s="34"/>
      <c r="D43" s="34" t="s">
        <v>397</v>
      </c>
      <c r="E43" s="34"/>
      <c r="F43" s="34"/>
      <c r="G43" s="34" t="s">
        <v>115</v>
      </c>
      <c r="H43" s="21">
        <v>1</v>
      </c>
    </row>
    <row r="44" spans="1:8" x14ac:dyDescent="0.35">
      <c r="A44" s="34" t="s">
        <v>483</v>
      </c>
      <c r="B44" s="34"/>
      <c r="C44" s="34"/>
      <c r="D44" s="34" t="s">
        <v>484</v>
      </c>
      <c r="E44" s="34"/>
      <c r="F44" s="34"/>
      <c r="G44" s="34" t="s">
        <v>115</v>
      </c>
      <c r="H44" s="21">
        <v>1</v>
      </c>
    </row>
    <row r="45" spans="1:8" x14ac:dyDescent="0.35">
      <c r="A45" s="34" t="s">
        <v>398</v>
      </c>
      <c r="B45" s="34"/>
      <c r="C45" s="34"/>
      <c r="D45" s="34" t="s">
        <v>399</v>
      </c>
      <c r="E45" s="34"/>
      <c r="F45" s="34"/>
      <c r="G45" s="34" t="s">
        <v>115</v>
      </c>
      <c r="H45" s="21">
        <v>1</v>
      </c>
    </row>
    <row r="46" spans="1:8" x14ac:dyDescent="0.35">
      <c r="A46" s="34" t="s">
        <v>485</v>
      </c>
      <c r="B46" s="34"/>
      <c r="C46" s="34"/>
      <c r="D46" s="34" t="s">
        <v>486</v>
      </c>
      <c r="E46" s="34"/>
      <c r="F46" s="34"/>
      <c r="G46" s="34" t="s">
        <v>115</v>
      </c>
      <c r="H46" s="21">
        <v>2</v>
      </c>
    </row>
    <row r="47" spans="1:8" x14ac:dyDescent="0.35">
      <c r="A47" s="34" t="s">
        <v>487</v>
      </c>
      <c r="B47" s="34"/>
      <c r="C47" s="34"/>
      <c r="D47" s="34" t="s">
        <v>488</v>
      </c>
      <c r="E47" s="34"/>
      <c r="F47" s="34"/>
      <c r="G47" s="34" t="s">
        <v>115</v>
      </c>
      <c r="H47" s="21">
        <v>2</v>
      </c>
    </row>
    <row r="48" spans="1:8" x14ac:dyDescent="0.35">
      <c r="A48" s="34" t="s">
        <v>489</v>
      </c>
      <c r="B48" s="34"/>
      <c r="C48" s="34"/>
      <c r="D48" s="34" t="s">
        <v>490</v>
      </c>
      <c r="E48" s="34"/>
      <c r="F48" s="34"/>
      <c r="G48" s="34" t="s">
        <v>115</v>
      </c>
      <c r="H48" s="21">
        <v>2</v>
      </c>
    </row>
    <row r="49" spans="1:8" x14ac:dyDescent="0.35">
      <c r="A49" s="34" t="s">
        <v>491</v>
      </c>
      <c r="B49" s="34"/>
      <c r="C49" s="34"/>
      <c r="D49" s="34" t="s">
        <v>492</v>
      </c>
      <c r="E49" s="34"/>
      <c r="F49" s="34"/>
      <c r="G49" s="34" t="s">
        <v>115</v>
      </c>
      <c r="H49" s="21">
        <v>2</v>
      </c>
    </row>
    <row r="50" spans="1:8" x14ac:dyDescent="0.35">
      <c r="A50" s="34" t="s">
        <v>400</v>
      </c>
      <c r="B50" s="34"/>
      <c r="C50" s="34"/>
      <c r="D50" s="34" t="s">
        <v>401</v>
      </c>
      <c r="E50" s="34"/>
      <c r="F50" s="34"/>
      <c r="G50" s="34" t="s">
        <v>115</v>
      </c>
      <c r="H50" s="21">
        <v>2</v>
      </c>
    </row>
    <row r="51" spans="1:8" x14ac:dyDescent="0.35">
      <c r="A51" s="34" t="s">
        <v>402</v>
      </c>
      <c r="B51" s="34"/>
      <c r="C51" s="34"/>
      <c r="D51" s="34" t="s">
        <v>403</v>
      </c>
      <c r="E51" s="34"/>
      <c r="F51" s="34"/>
      <c r="G51" s="34" t="s">
        <v>115</v>
      </c>
      <c r="H51" s="21">
        <v>2</v>
      </c>
    </row>
    <row r="52" spans="1:8" x14ac:dyDescent="0.35">
      <c r="A52" s="34" t="s">
        <v>493</v>
      </c>
      <c r="B52" s="34"/>
      <c r="C52" s="34"/>
      <c r="D52" s="34" t="s">
        <v>494</v>
      </c>
      <c r="E52" s="34"/>
      <c r="F52" s="34"/>
      <c r="G52" s="34" t="s">
        <v>115</v>
      </c>
      <c r="H52" s="21">
        <v>2</v>
      </c>
    </row>
    <row r="53" spans="1:8" x14ac:dyDescent="0.35">
      <c r="A53" s="34" t="s">
        <v>495</v>
      </c>
      <c r="B53" s="34"/>
      <c r="C53" s="34"/>
      <c r="D53" s="34" t="s">
        <v>496</v>
      </c>
      <c r="E53" s="34"/>
      <c r="F53" s="34"/>
      <c r="G53" s="34" t="s">
        <v>115</v>
      </c>
      <c r="H53" s="21">
        <v>2</v>
      </c>
    </row>
    <row r="54" spans="1:8" x14ac:dyDescent="0.35">
      <c r="A54" s="34" t="s">
        <v>497</v>
      </c>
      <c r="B54" s="34"/>
      <c r="C54" s="34"/>
      <c r="D54" s="34" t="s">
        <v>498</v>
      </c>
      <c r="E54" s="34"/>
      <c r="F54" s="34"/>
      <c r="G54" s="34" t="s">
        <v>115</v>
      </c>
      <c r="H54" s="21">
        <v>3</v>
      </c>
    </row>
    <row r="55" spans="1:8" x14ac:dyDescent="0.35">
      <c r="A55" s="34" t="s">
        <v>499</v>
      </c>
      <c r="B55" s="34"/>
      <c r="C55" s="34"/>
      <c r="D55" s="34" t="s">
        <v>500</v>
      </c>
      <c r="E55" s="34"/>
      <c r="F55" s="34"/>
      <c r="G55" s="34" t="s">
        <v>115</v>
      </c>
      <c r="H55" s="21">
        <v>3</v>
      </c>
    </row>
    <row r="56" spans="1:8" x14ac:dyDescent="0.35">
      <c r="A56" s="34" t="s">
        <v>501</v>
      </c>
      <c r="B56" s="34"/>
      <c r="C56" s="34"/>
      <c r="D56" s="34" t="s">
        <v>502</v>
      </c>
      <c r="E56" s="34"/>
      <c r="F56" s="34"/>
      <c r="G56" s="34" t="s">
        <v>115</v>
      </c>
      <c r="H56" s="21">
        <v>3</v>
      </c>
    </row>
    <row r="57" spans="1:8" x14ac:dyDescent="0.35">
      <c r="A57" s="34" t="s">
        <v>503</v>
      </c>
      <c r="B57" s="34"/>
      <c r="C57" s="34"/>
      <c r="D57" s="34" t="s">
        <v>504</v>
      </c>
      <c r="E57" s="34"/>
      <c r="F57" s="34"/>
      <c r="G57" s="34" t="s">
        <v>115</v>
      </c>
      <c r="H57" s="21">
        <v>3</v>
      </c>
    </row>
    <row r="58" spans="1:8" x14ac:dyDescent="0.35">
      <c r="A58" s="34" t="s">
        <v>505</v>
      </c>
      <c r="B58" s="34"/>
      <c r="C58" s="34"/>
      <c r="D58" s="34" t="s">
        <v>506</v>
      </c>
      <c r="E58" s="34"/>
      <c r="F58" s="34"/>
      <c r="G58" s="34" t="s">
        <v>115</v>
      </c>
      <c r="H58" s="21">
        <v>3</v>
      </c>
    </row>
    <row r="59" spans="1:8" x14ac:dyDescent="0.35">
      <c r="A59" s="34" t="s">
        <v>507</v>
      </c>
      <c r="B59" s="34"/>
      <c r="C59" s="34"/>
      <c r="D59" s="34" t="s">
        <v>508</v>
      </c>
      <c r="E59" s="34"/>
      <c r="F59" s="34"/>
      <c r="G59" s="34" t="s">
        <v>115</v>
      </c>
      <c r="H59" s="21">
        <v>3</v>
      </c>
    </row>
    <row r="60" spans="1:8" x14ac:dyDescent="0.35">
      <c r="A60" s="34" t="s">
        <v>509</v>
      </c>
      <c r="B60" s="34"/>
      <c r="C60" s="34"/>
      <c r="D60" s="34" t="s">
        <v>510</v>
      </c>
      <c r="E60" s="34"/>
      <c r="F60" s="34"/>
      <c r="G60" s="34" t="s">
        <v>115</v>
      </c>
      <c r="H60" s="21">
        <v>3</v>
      </c>
    </row>
    <row r="61" spans="1:8" x14ac:dyDescent="0.35">
      <c r="A61" s="34" t="s">
        <v>511</v>
      </c>
      <c r="B61" s="34"/>
      <c r="C61" s="34"/>
      <c r="D61" s="34" t="s">
        <v>512</v>
      </c>
      <c r="E61" s="34"/>
      <c r="F61" s="34"/>
      <c r="G61" s="34" t="s">
        <v>115</v>
      </c>
      <c r="H61" s="21">
        <v>3</v>
      </c>
    </row>
    <row r="62" spans="1:8" x14ac:dyDescent="0.35">
      <c r="A62" s="34" t="s">
        <v>513</v>
      </c>
      <c r="B62" s="34"/>
      <c r="C62" s="34"/>
      <c r="D62" s="34" t="s">
        <v>514</v>
      </c>
      <c r="E62" s="34"/>
      <c r="F62" s="34"/>
      <c r="G62" s="34" t="s">
        <v>115</v>
      </c>
      <c r="H62" s="21">
        <v>3</v>
      </c>
    </row>
    <row r="63" spans="1:8" x14ac:dyDescent="0.35">
      <c r="A63" s="34" t="s">
        <v>404</v>
      </c>
      <c r="B63" s="34"/>
      <c r="C63" s="34"/>
      <c r="D63" s="34" t="s">
        <v>405</v>
      </c>
      <c r="E63" s="34"/>
      <c r="F63" s="34"/>
      <c r="G63" s="34" t="s">
        <v>115</v>
      </c>
      <c r="H63" s="21">
        <v>1</v>
      </c>
    </row>
    <row r="64" spans="1:8" x14ac:dyDescent="0.35">
      <c r="A64" s="34" t="s">
        <v>406</v>
      </c>
      <c r="B64" s="34"/>
      <c r="C64" s="34"/>
      <c r="D64" s="34" t="s">
        <v>407</v>
      </c>
      <c r="E64" s="34"/>
      <c r="F64" s="34"/>
      <c r="G64" s="34" t="s">
        <v>115</v>
      </c>
      <c r="H64" s="21">
        <v>1</v>
      </c>
    </row>
    <row r="65" spans="1:8" x14ac:dyDescent="0.35">
      <c r="A65" s="34" t="s">
        <v>408</v>
      </c>
      <c r="B65" s="34"/>
      <c r="C65" s="34"/>
      <c r="D65" s="34" t="s">
        <v>409</v>
      </c>
      <c r="E65" s="34"/>
      <c r="F65" s="34"/>
      <c r="G65" s="34" t="s">
        <v>115</v>
      </c>
      <c r="H65" s="21">
        <v>1</v>
      </c>
    </row>
    <row r="66" spans="1:8" x14ac:dyDescent="0.35">
      <c r="A66" s="34" t="s">
        <v>410</v>
      </c>
      <c r="B66" s="34"/>
      <c r="C66" s="34"/>
      <c r="D66" s="34" t="s">
        <v>411</v>
      </c>
      <c r="E66" s="34"/>
      <c r="F66" s="34"/>
      <c r="G66" s="34" t="s">
        <v>115</v>
      </c>
      <c r="H66" s="21">
        <v>2</v>
      </c>
    </row>
    <row r="67" spans="1:8" x14ac:dyDescent="0.35">
      <c r="A67" s="34" t="s">
        <v>412</v>
      </c>
      <c r="B67" s="34"/>
      <c r="C67" s="34"/>
      <c r="D67" s="34" t="s">
        <v>413</v>
      </c>
      <c r="E67" s="34"/>
      <c r="F67" s="34"/>
      <c r="G67" s="34" t="s">
        <v>115</v>
      </c>
      <c r="H67" s="21">
        <v>2</v>
      </c>
    </row>
    <row r="68" spans="1:8" x14ac:dyDescent="0.35">
      <c r="A68" s="34" t="s">
        <v>416</v>
      </c>
      <c r="B68" s="34"/>
      <c r="C68" s="34"/>
      <c r="D68" s="34" t="s">
        <v>417</v>
      </c>
      <c r="E68" s="34"/>
      <c r="F68" s="34"/>
      <c r="G68" s="34" t="s">
        <v>115</v>
      </c>
      <c r="H68" s="21">
        <v>2</v>
      </c>
    </row>
    <row r="69" spans="1:8" x14ac:dyDescent="0.35">
      <c r="A69" s="34" t="s">
        <v>418</v>
      </c>
      <c r="B69" s="34"/>
      <c r="C69" s="34"/>
      <c r="D69" s="34" t="s">
        <v>419</v>
      </c>
      <c r="E69" s="34"/>
      <c r="F69" s="34"/>
      <c r="G69" s="34" t="s">
        <v>115</v>
      </c>
      <c r="H69" s="21">
        <v>2</v>
      </c>
    </row>
    <row r="70" spans="1:8" x14ac:dyDescent="0.35">
      <c r="A70" s="34" t="s">
        <v>414</v>
      </c>
      <c r="B70" s="34"/>
      <c r="C70" s="34"/>
      <c r="D70" s="34" t="s">
        <v>415</v>
      </c>
      <c r="E70" s="34"/>
      <c r="F70" s="34"/>
      <c r="G70" s="34" t="s">
        <v>115</v>
      </c>
      <c r="H70" s="21">
        <v>2</v>
      </c>
    </row>
    <row r="71" spans="1:8" x14ac:dyDescent="0.35">
      <c r="A71" s="34" t="s">
        <v>420</v>
      </c>
      <c r="B71" s="34"/>
      <c r="C71" s="34"/>
      <c r="D71" s="34" t="s">
        <v>421</v>
      </c>
      <c r="E71" s="34"/>
      <c r="F71" s="34"/>
      <c r="G71" s="34" t="s">
        <v>115</v>
      </c>
      <c r="H71" s="21">
        <v>2</v>
      </c>
    </row>
    <row r="72" spans="1:8" x14ac:dyDescent="0.35">
      <c r="A72" s="34" t="s">
        <v>422</v>
      </c>
      <c r="B72" s="34"/>
      <c r="C72" s="34"/>
      <c r="D72" s="34" t="s">
        <v>423</v>
      </c>
      <c r="E72" s="34"/>
      <c r="F72" s="34"/>
      <c r="G72" s="34" t="s">
        <v>115</v>
      </c>
      <c r="H72" s="21">
        <v>3</v>
      </c>
    </row>
    <row r="73" spans="1:8" x14ac:dyDescent="0.35">
      <c r="A73" s="34" t="s">
        <v>424</v>
      </c>
      <c r="B73" s="34"/>
      <c r="C73" s="34"/>
      <c r="D73" s="34" t="s">
        <v>425</v>
      </c>
      <c r="E73" s="34"/>
      <c r="F73" s="34"/>
      <c r="G73" s="34" t="s">
        <v>115</v>
      </c>
      <c r="H73" s="21">
        <v>3</v>
      </c>
    </row>
    <row r="74" spans="1:8" x14ac:dyDescent="0.35">
      <c r="A74" s="34" t="s">
        <v>426</v>
      </c>
      <c r="B74" s="34"/>
      <c r="C74" s="34"/>
      <c r="D74" s="34" t="s">
        <v>427</v>
      </c>
      <c r="E74" s="34"/>
      <c r="F74" s="34"/>
      <c r="G74" s="34" t="s">
        <v>115</v>
      </c>
      <c r="H74" s="21">
        <v>3</v>
      </c>
    </row>
    <row r="75" spans="1:8" x14ac:dyDescent="0.35">
      <c r="A75" s="34" t="s">
        <v>430</v>
      </c>
      <c r="B75" s="34"/>
      <c r="C75" s="34"/>
      <c r="D75" s="34" t="s">
        <v>431</v>
      </c>
      <c r="E75" s="34"/>
      <c r="F75" s="34"/>
      <c r="G75" s="34" t="s">
        <v>115</v>
      </c>
      <c r="H75" s="21">
        <v>3</v>
      </c>
    </row>
    <row r="76" spans="1:8" x14ac:dyDescent="0.35">
      <c r="A76" s="34" t="s">
        <v>432</v>
      </c>
      <c r="B76" s="34"/>
      <c r="C76" s="34"/>
      <c r="D76" s="34" t="s">
        <v>433</v>
      </c>
      <c r="E76" s="34"/>
      <c r="F76" s="34"/>
      <c r="G76" s="34" t="s">
        <v>115</v>
      </c>
      <c r="H76" s="21">
        <v>3</v>
      </c>
    </row>
    <row r="77" spans="1:8" x14ac:dyDescent="0.35">
      <c r="A77" s="34" t="s">
        <v>434</v>
      </c>
      <c r="B77" s="34"/>
      <c r="C77" s="34"/>
      <c r="D77" s="34" t="s">
        <v>435</v>
      </c>
      <c r="E77" s="34"/>
      <c r="F77" s="34"/>
      <c r="G77" s="34" t="s">
        <v>115</v>
      </c>
      <c r="H77" s="21">
        <v>3</v>
      </c>
    </row>
    <row r="78" spans="1:8" x14ac:dyDescent="0.35">
      <c r="A78" s="34" t="s">
        <v>428</v>
      </c>
      <c r="B78" s="34"/>
      <c r="C78" s="34"/>
      <c r="D78" s="34" t="s">
        <v>429</v>
      </c>
      <c r="E78" s="34"/>
      <c r="F78" s="34"/>
      <c r="G78" s="34" t="s">
        <v>115</v>
      </c>
      <c r="H78" s="21">
        <v>3</v>
      </c>
    </row>
    <row r="79" spans="1:8" x14ac:dyDescent="0.35">
      <c r="A79" s="34" t="s">
        <v>436</v>
      </c>
      <c r="B79" s="34"/>
      <c r="C79" s="34"/>
      <c r="D79" s="34" t="s">
        <v>437</v>
      </c>
      <c r="E79" s="34"/>
      <c r="F79" s="34"/>
      <c r="G79" s="34" t="s">
        <v>115</v>
      </c>
      <c r="H79" s="21">
        <v>3</v>
      </c>
    </row>
    <row r="80" spans="1:8" x14ac:dyDescent="0.35">
      <c r="A80" s="34" t="s">
        <v>390</v>
      </c>
      <c r="B80" s="34"/>
      <c r="C80" s="34"/>
      <c r="D80" s="34" t="s">
        <v>391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5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5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5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5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5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5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5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5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5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5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5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5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5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5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5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5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5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5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5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5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5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5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5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5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182</v>
      </c>
      <c r="F104" s="34" t="s">
        <v>52</v>
      </c>
      <c r="G104" s="34" t="s">
        <v>109</v>
      </c>
      <c r="H104" s="34" t="s">
        <v>48</v>
      </c>
    </row>
    <row r="105" spans="1:8" x14ac:dyDescent="0.35">
      <c r="A105" s="34" t="s">
        <v>183</v>
      </c>
      <c r="B105" s="34" t="s">
        <v>184</v>
      </c>
      <c r="C105" s="34" t="s">
        <v>185</v>
      </c>
      <c r="D105" s="34" t="s">
        <v>186</v>
      </c>
      <c r="E105" s="34" t="s">
        <v>186</v>
      </c>
      <c r="F105" s="34" t="s">
        <v>52</v>
      </c>
      <c r="G105" s="34" t="s">
        <v>109</v>
      </c>
      <c r="H105" s="34" t="s">
        <v>48</v>
      </c>
    </row>
    <row r="106" spans="1:8" x14ac:dyDescent="0.35">
      <c r="A106" s="34" t="s">
        <v>187</v>
      </c>
      <c r="B106" s="34" t="s">
        <v>188</v>
      </c>
      <c r="C106" s="34" t="s">
        <v>189</v>
      </c>
      <c r="D106" s="34" t="s">
        <v>190</v>
      </c>
      <c r="E106" s="34" t="s">
        <v>191</v>
      </c>
      <c r="F106" s="34" t="s">
        <v>52</v>
      </c>
      <c r="G106" s="34" t="s">
        <v>109</v>
      </c>
      <c r="H106" s="34" t="s">
        <v>48</v>
      </c>
    </row>
    <row r="107" spans="1:8" x14ac:dyDescent="0.35">
      <c r="A107" s="34" t="s">
        <v>193</v>
      </c>
      <c r="B107" s="34" t="s">
        <v>184</v>
      </c>
      <c r="C107" s="34" t="s">
        <v>194</v>
      </c>
      <c r="D107" s="34" t="s">
        <v>195</v>
      </c>
      <c r="E107" s="34" t="s">
        <v>679</v>
      </c>
      <c r="F107" s="34" t="s">
        <v>52</v>
      </c>
      <c r="G107" s="34" t="s">
        <v>109</v>
      </c>
      <c r="H107" s="34" t="s">
        <v>48</v>
      </c>
    </row>
    <row r="108" spans="1:8" x14ac:dyDescent="0.35">
      <c r="A108" s="34" t="s">
        <v>673</v>
      </c>
      <c r="B108" s="34"/>
      <c r="C108" s="34"/>
      <c r="D108" s="34" t="s">
        <v>569</v>
      </c>
      <c r="E108" s="34" t="s">
        <v>569</v>
      </c>
      <c r="F108" s="34"/>
      <c r="G108" s="34" t="s">
        <v>109</v>
      </c>
      <c r="H108" s="34" t="s">
        <v>48</v>
      </c>
    </row>
    <row r="109" spans="1:8" x14ac:dyDescent="0.35">
      <c r="A109" s="34" t="s">
        <v>570</v>
      </c>
      <c r="B109" s="34"/>
      <c r="C109" s="34"/>
      <c r="D109" s="34" t="s">
        <v>571</v>
      </c>
      <c r="E109" s="34" t="s">
        <v>571</v>
      </c>
      <c r="F109" s="34"/>
      <c r="G109" s="34" t="s">
        <v>109</v>
      </c>
      <c r="H109" s="21">
        <v>2</v>
      </c>
    </row>
    <row r="110" spans="1:8" x14ac:dyDescent="0.35">
      <c r="A110" s="34" t="s">
        <v>572</v>
      </c>
      <c r="B110" s="34"/>
      <c r="C110" s="34"/>
      <c r="D110" s="34" t="s">
        <v>573</v>
      </c>
      <c r="E110" s="34" t="s">
        <v>573</v>
      </c>
      <c r="F110" s="34"/>
      <c r="G110" s="34" t="s">
        <v>109</v>
      </c>
      <c r="H110" s="21">
        <v>2</v>
      </c>
    </row>
    <row r="111" spans="1:8" x14ac:dyDescent="0.35">
      <c r="A111" s="34" t="s">
        <v>196</v>
      </c>
      <c r="B111" s="34" t="s">
        <v>197</v>
      </c>
      <c r="C111" s="34" t="s">
        <v>198</v>
      </c>
      <c r="D111" s="34" t="s">
        <v>199</v>
      </c>
      <c r="E111" s="34" t="s">
        <v>200</v>
      </c>
      <c r="F111" s="34" t="s">
        <v>52</v>
      </c>
      <c r="G111" s="34" t="s">
        <v>109</v>
      </c>
      <c r="H111" s="34" t="s">
        <v>56</v>
      </c>
    </row>
    <row r="112" spans="1:8" x14ac:dyDescent="0.35">
      <c r="A112" s="34" t="s">
        <v>201</v>
      </c>
      <c r="B112" s="34" t="s">
        <v>202</v>
      </c>
      <c r="C112" s="34" t="s">
        <v>203</v>
      </c>
      <c r="D112" s="34" t="s">
        <v>204</v>
      </c>
      <c r="E112" s="34" t="s">
        <v>205</v>
      </c>
      <c r="F112" s="34" t="s">
        <v>52</v>
      </c>
      <c r="G112" s="34" t="s">
        <v>109</v>
      </c>
      <c r="H112" s="34" t="s">
        <v>56</v>
      </c>
    </row>
    <row r="113" spans="1:8" x14ac:dyDescent="0.35">
      <c r="A113" s="34" t="s">
        <v>206</v>
      </c>
      <c r="B113" s="34" t="s">
        <v>207</v>
      </c>
      <c r="C113" s="34" t="s">
        <v>208</v>
      </c>
      <c r="D113" s="34" t="s">
        <v>209</v>
      </c>
      <c r="E113" s="34" t="s">
        <v>210</v>
      </c>
      <c r="F113" s="34" t="s">
        <v>52</v>
      </c>
      <c r="G113" s="34" t="s">
        <v>109</v>
      </c>
      <c r="H113" s="34" t="s">
        <v>56</v>
      </c>
    </row>
    <row r="114" spans="1:8" x14ac:dyDescent="0.35">
      <c r="A114" s="34" t="s">
        <v>211</v>
      </c>
      <c r="B114" s="34" t="s">
        <v>52</v>
      </c>
      <c r="C114" s="34" t="s">
        <v>52</v>
      </c>
      <c r="D114" s="34" t="s">
        <v>212</v>
      </c>
      <c r="E114" s="34" t="s">
        <v>52</v>
      </c>
      <c r="F114" s="34" t="s">
        <v>213</v>
      </c>
      <c r="G114" s="34" t="s">
        <v>109</v>
      </c>
      <c r="H114" s="34" t="s">
        <v>56</v>
      </c>
    </row>
    <row r="115" spans="1:8" x14ac:dyDescent="0.35">
      <c r="A115" s="34" t="s">
        <v>214</v>
      </c>
      <c r="B115" s="34" t="s">
        <v>215</v>
      </c>
      <c r="C115" s="34" t="s">
        <v>216</v>
      </c>
      <c r="D115" s="34" t="s">
        <v>217</v>
      </c>
      <c r="E115" s="34" t="s">
        <v>217</v>
      </c>
      <c r="F115" s="34" t="s">
        <v>52</v>
      </c>
      <c r="G115" s="34" t="s">
        <v>109</v>
      </c>
      <c r="H115" s="34" t="s">
        <v>56</v>
      </c>
    </row>
    <row r="116" spans="1:8" x14ac:dyDescent="0.35">
      <c r="A116" s="34" t="s">
        <v>218</v>
      </c>
      <c r="B116" s="34" t="s">
        <v>219</v>
      </c>
      <c r="C116" s="34" t="s">
        <v>220</v>
      </c>
      <c r="D116" s="34" t="s">
        <v>221</v>
      </c>
      <c r="E116" s="34" t="s">
        <v>221</v>
      </c>
      <c r="F116" s="34" t="s">
        <v>52</v>
      </c>
      <c r="G116" s="34" t="s">
        <v>109</v>
      </c>
      <c r="H116" s="34" t="s">
        <v>56</v>
      </c>
    </row>
    <row r="117" spans="1:8" x14ac:dyDescent="0.35">
      <c r="A117" s="34" t="s">
        <v>574</v>
      </c>
      <c r="B117" s="34"/>
      <c r="C117" s="34"/>
      <c r="D117" s="34" t="s">
        <v>575</v>
      </c>
      <c r="E117" s="34"/>
      <c r="F117" s="34"/>
      <c r="G117" s="34" t="s">
        <v>109</v>
      </c>
      <c r="H117" s="21">
        <v>3</v>
      </c>
    </row>
    <row r="118" spans="1:8" x14ac:dyDescent="0.35">
      <c r="A118" s="34" t="s">
        <v>576</v>
      </c>
      <c r="B118" s="34"/>
      <c r="C118" s="34"/>
      <c r="D118" s="34" t="s">
        <v>577</v>
      </c>
      <c r="E118" s="34"/>
      <c r="F118" s="34"/>
      <c r="G118" s="34" t="s">
        <v>109</v>
      </c>
      <c r="H118" s="21">
        <v>3</v>
      </c>
    </row>
    <row r="119" spans="1:8" x14ac:dyDescent="0.35">
      <c r="A119" s="34" t="s">
        <v>222</v>
      </c>
      <c r="B119" s="34" t="s">
        <v>223</v>
      </c>
      <c r="C119" s="34" t="s">
        <v>224</v>
      </c>
      <c r="D119" s="34" t="s">
        <v>225</v>
      </c>
      <c r="E119" s="34" t="s">
        <v>225</v>
      </c>
      <c r="F119" s="34" t="s">
        <v>52</v>
      </c>
      <c r="G119" s="34" t="s">
        <v>115</v>
      </c>
      <c r="H119" s="34" t="s">
        <v>48</v>
      </c>
    </row>
    <row r="120" spans="1:8" x14ac:dyDescent="0.35">
      <c r="A120" s="34" t="s">
        <v>226</v>
      </c>
      <c r="B120" s="34" t="s">
        <v>227</v>
      </c>
      <c r="C120" s="34" t="s">
        <v>228</v>
      </c>
      <c r="D120" s="34" t="s">
        <v>229</v>
      </c>
      <c r="E120" s="34" t="s">
        <v>229</v>
      </c>
      <c r="F120" s="34" t="s">
        <v>52</v>
      </c>
      <c r="G120" s="34" t="s">
        <v>115</v>
      </c>
      <c r="H120" s="34" t="s">
        <v>48</v>
      </c>
    </row>
    <row r="121" spans="1:8" x14ac:dyDescent="0.35">
      <c r="A121" s="34" t="s">
        <v>230</v>
      </c>
      <c r="B121" s="34" t="s">
        <v>52</v>
      </c>
      <c r="C121" s="34" t="s">
        <v>52</v>
      </c>
      <c r="D121" s="34" t="s">
        <v>231</v>
      </c>
      <c r="E121" s="34" t="s">
        <v>52</v>
      </c>
      <c r="F121" s="34" t="s">
        <v>52</v>
      </c>
      <c r="G121" s="34" t="s">
        <v>115</v>
      </c>
      <c r="H121" s="34" t="s">
        <v>48</v>
      </c>
    </row>
    <row r="122" spans="1:8" x14ac:dyDescent="0.35">
      <c r="A122" s="34" t="s">
        <v>232</v>
      </c>
      <c r="B122" s="34" t="s">
        <v>233</v>
      </c>
      <c r="C122" s="34" t="s">
        <v>234</v>
      </c>
      <c r="D122" s="34" t="s">
        <v>235</v>
      </c>
      <c r="E122" s="34" t="s">
        <v>236</v>
      </c>
      <c r="F122" s="34" t="s">
        <v>52</v>
      </c>
      <c r="G122" s="34" t="s">
        <v>115</v>
      </c>
      <c r="H122" s="34" t="s">
        <v>56</v>
      </c>
    </row>
    <row r="123" spans="1:8" x14ac:dyDescent="0.35">
      <c r="A123" s="34" t="s">
        <v>237</v>
      </c>
      <c r="B123" s="34" t="s">
        <v>238</v>
      </c>
      <c r="C123" s="34" t="s">
        <v>239</v>
      </c>
      <c r="D123" s="34" t="s">
        <v>240</v>
      </c>
      <c r="E123" s="34" t="s">
        <v>241</v>
      </c>
      <c r="F123" s="34" t="s">
        <v>52</v>
      </c>
      <c r="G123" s="34" t="s">
        <v>115</v>
      </c>
      <c r="H123" s="34" t="s">
        <v>56</v>
      </c>
    </row>
    <row r="124" spans="1:8" x14ac:dyDescent="0.35">
      <c r="A124" s="34" t="s">
        <v>242</v>
      </c>
      <c r="B124" s="34" t="s">
        <v>52</v>
      </c>
      <c r="C124" s="34" t="s">
        <v>52</v>
      </c>
      <c r="D124" s="34" t="s">
        <v>243</v>
      </c>
      <c r="E124" s="34" t="s">
        <v>52</v>
      </c>
      <c r="F124" s="34" t="s">
        <v>52</v>
      </c>
      <c r="G124" s="34" t="s">
        <v>115</v>
      </c>
      <c r="H124" s="34" t="s">
        <v>56</v>
      </c>
    </row>
    <row r="125" spans="1:8" x14ac:dyDescent="0.35">
      <c r="A125" s="34" t="s">
        <v>244</v>
      </c>
      <c r="B125" s="34" t="s">
        <v>245</v>
      </c>
      <c r="C125" s="34" t="s">
        <v>246</v>
      </c>
      <c r="D125" s="34" t="s">
        <v>247</v>
      </c>
      <c r="E125" s="34" t="s">
        <v>248</v>
      </c>
      <c r="F125" s="34" t="s">
        <v>52</v>
      </c>
      <c r="G125" s="34" t="s">
        <v>115</v>
      </c>
      <c r="H125" s="34" t="s">
        <v>48</v>
      </c>
    </row>
    <row r="126" spans="1:8" x14ac:dyDescent="0.35">
      <c r="A126" s="34" t="s">
        <v>249</v>
      </c>
      <c r="B126" s="34" t="s">
        <v>52</v>
      </c>
      <c r="C126" s="34" t="s">
        <v>52</v>
      </c>
      <c r="D126" s="34" t="s">
        <v>250</v>
      </c>
      <c r="E126" s="34" t="s">
        <v>52</v>
      </c>
      <c r="F126" s="34" t="s">
        <v>52</v>
      </c>
      <c r="G126" s="34" t="s">
        <v>115</v>
      </c>
      <c r="H126" s="34" t="s">
        <v>48</v>
      </c>
    </row>
    <row r="127" spans="1:8" x14ac:dyDescent="0.35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48</v>
      </c>
    </row>
    <row r="128" spans="1:8" x14ac:dyDescent="0.35">
      <c r="A128" s="34" t="s">
        <v>253</v>
      </c>
      <c r="B128" s="34" t="s">
        <v>52</v>
      </c>
      <c r="C128" s="34" t="s">
        <v>52</v>
      </c>
      <c r="D128" s="34" t="s">
        <v>254</v>
      </c>
      <c r="E128" s="34" t="s">
        <v>52</v>
      </c>
      <c r="F128" s="34" t="s">
        <v>52</v>
      </c>
      <c r="G128" s="34" t="s">
        <v>115</v>
      </c>
      <c r="H128" s="34" t="s">
        <v>56</v>
      </c>
    </row>
    <row r="129" spans="1:8" x14ac:dyDescent="0.35">
      <c r="A129" s="34" t="s">
        <v>255</v>
      </c>
      <c r="B129" s="34" t="s">
        <v>52</v>
      </c>
      <c r="C129" s="34" t="s">
        <v>52</v>
      </c>
      <c r="D129" s="34" t="s">
        <v>256</v>
      </c>
      <c r="E129" s="34" t="s">
        <v>52</v>
      </c>
      <c r="F129" s="34" t="s">
        <v>52</v>
      </c>
      <c r="G129" s="34" t="s">
        <v>115</v>
      </c>
      <c r="H129" s="34" t="s">
        <v>56</v>
      </c>
    </row>
    <row r="130" spans="1:8" x14ac:dyDescent="0.35">
      <c r="A130" s="34" t="s">
        <v>257</v>
      </c>
      <c r="B130" s="34" t="s">
        <v>52</v>
      </c>
      <c r="C130" s="34" t="s">
        <v>52</v>
      </c>
      <c r="D130" s="34" t="s">
        <v>258</v>
      </c>
      <c r="E130" s="34" t="s">
        <v>52</v>
      </c>
      <c r="F130" s="34" t="s">
        <v>52</v>
      </c>
      <c r="G130" s="34" t="s">
        <v>115</v>
      </c>
      <c r="H130" s="34" t="s">
        <v>56</v>
      </c>
    </row>
    <row r="131" spans="1:8" x14ac:dyDescent="0.35">
      <c r="A131" s="34" t="s">
        <v>259</v>
      </c>
      <c r="B131" s="34" t="s">
        <v>259</v>
      </c>
      <c r="C131" s="34" t="s">
        <v>259</v>
      </c>
      <c r="D131" s="34" t="s">
        <v>260</v>
      </c>
      <c r="E131" s="34" t="s">
        <v>260</v>
      </c>
      <c r="F131" s="34" t="s">
        <v>46</v>
      </c>
      <c r="G131" s="34" t="s">
        <v>115</v>
      </c>
      <c r="H131" s="34" t="s">
        <v>48</v>
      </c>
    </row>
    <row r="132" spans="1:8" x14ac:dyDescent="0.35">
      <c r="A132" s="34" t="s">
        <v>261</v>
      </c>
      <c r="B132" s="34" t="s">
        <v>261</v>
      </c>
      <c r="C132" s="34" t="s">
        <v>261</v>
      </c>
      <c r="D132" s="34" t="s">
        <v>262</v>
      </c>
      <c r="E132" s="34" t="s">
        <v>262</v>
      </c>
      <c r="F132" s="34" t="s">
        <v>46</v>
      </c>
      <c r="G132" s="34" t="s">
        <v>115</v>
      </c>
      <c r="H132" s="34" t="s">
        <v>48</v>
      </c>
    </row>
    <row r="133" spans="1:8" x14ac:dyDescent="0.35">
      <c r="A133" s="34" t="s">
        <v>263</v>
      </c>
      <c r="B133" s="34" t="s">
        <v>263</v>
      </c>
      <c r="C133" s="34" t="s">
        <v>264</v>
      </c>
      <c r="D133" s="34" t="s">
        <v>265</v>
      </c>
      <c r="E133" s="34" t="s">
        <v>265</v>
      </c>
      <c r="F133" s="34" t="s">
        <v>52</v>
      </c>
      <c r="G133" s="34" t="s">
        <v>115</v>
      </c>
      <c r="H133" s="34" t="s">
        <v>56</v>
      </c>
    </row>
    <row r="134" spans="1:8" x14ac:dyDescent="0.35">
      <c r="A134" s="34" t="s">
        <v>266</v>
      </c>
      <c r="B134" s="34" t="s">
        <v>266</v>
      </c>
      <c r="C134" s="34" t="s">
        <v>267</v>
      </c>
      <c r="D134" s="34" t="s">
        <v>268</v>
      </c>
      <c r="E134" s="34" t="s">
        <v>268</v>
      </c>
      <c r="F134" s="34" t="s">
        <v>52</v>
      </c>
      <c r="G134" s="34" t="s">
        <v>115</v>
      </c>
      <c r="H134" s="34" t="s">
        <v>56</v>
      </c>
    </row>
    <row r="135" spans="1:8" x14ac:dyDescent="0.35">
      <c r="A135" s="34" t="s">
        <v>269</v>
      </c>
      <c r="B135" s="34" t="s">
        <v>269</v>
      </c>
      <c r="C135" s="34" t="s">
        <v>270</v>
      </c>
      <c r="D135" s="34" t="s">
        <v>271</v>
      </c>
      <c r="E135" s="34" t="s">
        <v>271</v>
      </c>
      <c r="F135" s="34" t="s">
        <v>52</v>
      </c>
      <c r="G135" s="34" t="s">
        <v>115</v>
      </c>
      <c r="H135" s="34" t="s">
        <v>56</v>
      </c>
    </row>
    <row r="136" spans="1:8" x14ac:dyDescent="0.35">
      <c r="A136" s="34" t="s">
        <v>272</v>
      </c>
      <c r="B136" s="34" t="s">
        <v>272</v>
      </c>
      <c r="C136" s="34" t="s">
        <v>272</v>
      </c>
      <c r="D136" s="34" t="s">
        <v>273</v>
      </c>
      <c r="E136" s="34" t="s">
        <v>273</v>
      </c>
      <c r="F136" s="34" t="s">
        <v>46</v>
      </c>
      <c r="G136" s="34" t="s">
        <v>115</v>
      </c>
      <c r="H136" s="34" t="s">
        <v>56</v>
      </c>
    </row>
    <row r="137" spans="1:8" x14ac:dyDescent="0.35">
      <c r="A137" s="34" t="s">
        <v>274</v>
      </c>
      <c r="B137" s="34" t="s">
        <v>274</v>
      </c>
      <c r="C137" s="34" t="s">
        <v>274</v>
      </c>
      <c r="D137" s="34" t="s">
        <v>275</v>
      </c>
      <c r="E137" s="34" t="s">
        <v>275</v>
      </c>
      <c r="F137" s="34" t="s">
        <v>46</v>
      </c>
      <c r="G137" s="34" t="s">
        <v>115</v>
      </c>
      <c r="H137" s="34" t="s">
        <v>56</v>
      </c>
    </row>
    <row r="138" spans="1:8" x14ac:dyDescent="0.35">
      <c r="A138" s="34" t="s">
        <v>515</v>
      </c>
      <c r="B138" s="34"/>
      <c r="C138" s="34"/>
      <c r="D138" s="34" t="s">
        <v>516</v>
      </c>
      <c r="E138" s="34"/>
      <c r="F138" s="34"/>
      <c r="G138" s="34" t="s">
        <v>115</v>
      </c>
      <c r="H138" s="21">
        <v>4</v>
      </c>
    </row>
    <row r="139" spans="1:8" x14ac:dyDescent="0.35">
      <c r="A139" s="34" t="s">
        <v>519</v>
      </c>
      <c r="B139" s="34"/>
      <c r="C139" s="34"/>
      <c r="D139" s="34" t="s">
        <v>520</v>
      </c>
      <c r="E139" s="34"/>
      <c r="F139" s="34"/>
      <c r="G139" s="34" t="s">
        <v>115</v>
      </c>
      <c r="H139" s="21">
        <v>4</v>
      </c>
    </row>
    <row r="140" spans="1:8" x14ac:dyDescent="0.35">
      <c r="A140" s="34" t="s">
        <v>517</v>
      </c>
      <c r="B140" s="34"/>
      <c r="C140" s="34"/>
      <c r="D140" s="34" t="s">
        <v>518</v>
      </c>
      <c r="E140" s="34"/>
      <c r="F140" s="34"/>
      <c r="G140" s="34" t="s">
        <v>115</v>
      </c>
      <c r="H140" s="21">
        <v>4</v>
      </c>
    </row>
    <row r="141" spans="1:8" x14ac:dyDescent="0.35">
      <c r="A141" s="34" t="s">
        <v>521</v>
      </c>
      <c r="B141" s="34"/>
      <c r="C141" s="34"/>
      <c r="D141" s="34" t="s">
        <v>522</v>
      </c>
      <c r="E141" s="34"/>
      <c r="F141" s="34"/>
      <c r="G141" s="34" t="s">
        <v>115</v>
      </c>
      <c r="H141" s="21">
        <v>4</v>
      </c>
    </row>
    <row r="142" spans="1:8" x14ac:dyDescent="0.35">
      <c r="A142" s="34" t="s">
        <v>523</v>
      </c>
      <c r="B142" s="34"/>
      <c r="C142" s="34"/>
      <c r="D142" s="34" t="s">
        <v>45</v>
      </c>
      <c r="E142" s="34"/>
      <c r="F142" s="34"/>
      <c r="G142" s="34" t="s">
        <v>115</v>
      </c>
      <c r="H142" s="21">
        <v>4</v>
      </c>
    </row>
    <row r="143" spans="1:8" x14ac:dyDescent="0.35">
      <c r="A143" s="34" t="s">
        <v>559</v>
      </c>
      <c r="B143" s="34"/>
      <c r="C143" s="34"/>
      <c r="D143" s="34" t="s">
        <v>560</v>
      </c>
      <c r="E143" s="34"/>
      <c r="F143" s="34"/>
      <c r="G143" s="34" t="s">
        <v>115</v>
      </c>
      <c r="H143" s="21">
        <v>4</v>
      </c>
    </row>
    <row r="144" spans="1:8" x14ac:dyDescent="0.35">
      <c r="A144" s="34" t="s">
        <v>561</v>
      </c>
      <c r="B144" s="34"/>
      <c r="C144" s="34"/>
      <c r="D144" s="34" t="s">
        <v>562</v>
      </c>
      <c r="E144" s="34"/>
      <c r="F144" s="34"/>
      <c r="G144" s="34" t="s">
        <v>115</v>
      </c>
      <c r="H144" s="21">
        <v>4</v>
      </c>
    </row>
    <row r="145" spans="1:8" x14ac:dyDescent="0.35">
      <c r="A145" s="34" t="s">
        <v>526</v>
      </c>
      <c r="B145" s="34"/>
      <c r="C145" s="34"/>
      <c r="D145" s="34" t="s">
        <v>240</v>
      </c>
      <c r="E145" s="34"/>
      <c r="F145" s="34"/>
      <c r="G145" s="34" t="s">
        <v>115</v>
      </c>
      <c r="H145" s="21">
        <v>5</v>
      </c>
    </row>
    <row r="146" spans="1:8" x14ac:dyDescent="0.35">
      <c r="A146" s="34" t="s">
        <v>527</v>
      </c>
      <c r="B146" s="34"/>
      <c r="C146" s="34"/>
      <c r="D146" s="34" t="s">
        <v>528</v>
      </c>
      <c r="E146" s="34"/>
      <c r="F146" s="34"/>
      <c r="G146" s="34" t="s">
        <v>115</v>
      </c>
      <c r="H146" s="21">
        <v>5</v>
      </c>
    </row>
    <row r="147" spans="1:8" x14ac:dyDescent="0.35">
      <c r="A147" s="34" t="s">
        <v>529</v>
      </c>
      <c r="B147" s="34"/>
      <c r="C147" s="34"/>
      <c r="D147" s="34" t="s">
        <v>530</v>
      </c>
      <c r="E147" s="34"/>
      <c r="F147" s="34"/>
      <c r="G147" s="34" t="s">
        <v>115</v>
      </c>
      <c r="H147" s="21">
        <v>5</v>
      </c>
    </row>
    <row r="148" spans="1:8" x14ac:dyDescent="0.35">
      <c r="A148" s="34" t="s">
        <v>531</v>
      </c>
      <c r="B148" s="34"/>
      <c r="C148" s="34"/>
      <c r="D148" s="34" t="s">
        <v>532</v>
      </c>
      <c r="E148" s="34"/>
      <c r="F148" s="34"/>
      <c r="G148" s="34" t="s">
        <v>115</v>
      </c>
      <c r="H148" s="21">
        <v>5</v>
      </c>
    </row>
    <row r="149" spans="1:8" x14ac:dyDescent="0.35">
      <c r="A149" s="34" t="s">
        <v>533</v>
      </c>
      <c r="B149" s="34"/>
      <c r="C149" s="34"/>
      <c r="D149" s="34" t="s">
        <v>534</v>
      </c>
      <c r="E149" s="34"/>
      <c r="F149" s="34"/>
      <c r="G149" s="34" t="s">
        <v>115</v>
      </c>
      <c r="H149" s="21">
        <v>5</v>
      </c>
    </row>
    <row r="150" spans="1:8" x14ac:dyDescent="0.35">
      <c r="A150" s="34" t="s">
        <v>563</v>
      </c>
      <c r="B150" s="34"/>
      <c r="C150" s="34"/>
      <c r="D150" s="34" t="s">
        <v>564</v>
      </c>
      <c r="E150" s="34"/>
      <c r="F150" s="34"/>
      <c r="G150" s="34" t="s">
        <v>115</v>
      </c>
      <c r="H150" s="21">
        <v>5</v>
      </c>
    </row>
    <row r="151" spans="1:8" x14ac:dyDescent="0.35">
      <c r="A151" s="34" t="s">
        <v>565</v>
      </c>
      <c r="B151" s="34"/>
      <c r="C151" s="34"/>
      <c r="D151" s="34" t="s">
        <v>566</v>
      </c>
      <c r="E151" s="34"/>
      <c r="F151" s="34"/>
      <c r="G151" s="34" t="s">
        <v>115</v>
      </c>
      <c r="H151" s="21">
        <v>5</v>
      </c>
    </row>
    <row r="152" spans="1:8" x14ac:dyDescent="0.35">
      <c r="A152" s="34" t="s">
        <v>567</v>
      </c>
      <c r="B152" s="34"/>
      <c r="C152" s="34"/>
      <c r="D152" s="34" t="s">
        <v>568</v>
      </c>
      <c r="E152" s="34"/>
      <c r="F152" s="34"/>
      <c r="G152" s="34" t="s">
        <v>115</v>
      </c>
      <c r="H152" s="21">
        <v>5</v>
      </c>
    </row>
    <row r="153" spans="1:8" x14ac:dyDescent="0.35">
      <c r="A153" s="34" t="s">
        <v>356</v>
      </c>
      <c r="B153" s="34"/>
      <c r="C153" s="34"/>
      <c r="D153" s="34" t="s">
        <v>324</v>
      </c>
      <c r="E153" s="34"/>
      <c r="F153" s="34"/>
      <c r="G153" s="34" t="s">
        <v>109</v>
      </c>
      <c r="H153" s="21">
        <v>4</v>
      </c>
    </row>
    <row r="154" spans="1:8" x14ac:dyDescent="0.35">
      <c r="A154" s="34" t="s">
        <v>296</v>
      </c>
      <c r="B154" s="34"/>
      <c r="C154" s="34"/>
      <c r="D154" s="34" t="s">
        <v>298</v>
      </c>
      <c r="E154" s="34"/>
      <c r="F154" s="34"/>
      <c r="G154" s="34" t="s">
        <v>109</v>
      </c>
      <c r="H154" s="21">
        <v>4</v>
      </c>
    </row>
    <row r="155" spans="1:8" x14ac:dyDescent="0.35">
      <c r="A155" s="34" t="s">
        <v>297</v>
      </c>
      <c r="B155" s="34" t="s">
        <v>301</v>
      </c>
      <c r="C155" s="34"/>
      <c r="D155" s="34" t="s">
        <v>299</v>
      </c>
      <c r="E155" s="34"/>
      <c r="F155" s="34"/>
      <c r="G155" s="34" t="s">
        <v>109</v>
      </c>
      <c r="H155" s="21">
        <v>4</v>
      </c>
    </row>
    <row r="156" spans="1:8" x14ac:dyDescent="0.35">
      <c r="A156" s="34" t="s">
        <v>301</v>
      </c>
      <c r="B156" s="34" t="s">
        <v>297</v>
      </c>
      <c r="C156" s="34"/>
      <c r="D156" s="34" t="s">
        <v>300</v>
      </c>
      <c r="E156" s="34"/>
      <c r="F156" s="34"/>
      <c r="G156" s="34" t="s">
        <v>109</v>
      </c>
      <c r="H156" s="21">
        <v>4</v>
      </c>
    </row>
    <row r="157" spans="1:8" x14ac:dyDescent="0.35">
      <c r="A157" s="34" t="s">
        <v>302</v>
      </c>
      <c r="B157" s="34"/>
      <c r="C157" s="34"/>
      <c r="D157" s="34" t="s">
        <v>308</v>
      </c>
      <c r="E157" s="34"/>
      <c r="F157" s="34"/>
      <c r="G157" s="34" t="s">
        <v>109</v>
      </c>
      <c r="H157" s="21">
        <v>4</v>
      </c>
    </row>
    <row r="158" spans="1:8" x14ac:dyDescent="0.35">
      <c r="A158" s="34" t="s">
        <v>303</v>
      </c>
      <c r="B158" s="34"/>
      <c r="C158" s="34"/>
      <c r="D158" s="34" t="s">
        <v>190</v>
      </c>
      <c r="E158" s="34"/>
      <c r="F158" s="34"/>
      <c r="G158" s="34" t="s">
        <v>109</v>
      </c>
      <c r="H158" s="21">
        <v>4</v>
      </c>
    </row>
    <row r="159" spans="1:8" x14ac:dyDescent="0.35">
      <c r="A159" s="34" t="s">
        <v>304</v>
      </c>
      <c r="B159" s="34"/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5">
      <c r="A160" s="34" t="s">
        <v>305</v>
      </c>
      <c r="B160" s="34"/>
      <c r="C160" s="34"/>
      <c r="D160" s="34" t="s">
        <v>310</v>
      </c>
      <c r="E160" s="34"/>
      <c r="F160" s="34"/>
      <c r="G160" s="34" t="s">
        <v>109</v>
      </c>
      <c r="H160" s="21">
        <v>4</v>
      </c>
    </row>
    <row r="161" spans="1:8" x14ac:dyDescent="0.35">
      <c r="A161" s="34" t="s">
        <v>357</v>
      </c>
      <c r="B161" s="34"/>
      <c r="C161" s="34"/>
      <c r="D161" s="34" t="s">
        <v>311</v>
      </c>
      <c r="E161" s="34"/>
      <c r="F161" s="34"/>
      <c r="G161" s="34" t="s">
        <v>109</v>
      </c>
      <c r="H161" s="21">
        <v>4</v>
      </c>
    </row>
    <row r="162" spans="1:8" x14ac:dyDescent="0.35">
      <c r="A162" s="34" t="s">
        <v>358</v>
      </c>
      <c r="B162" s="34" t="s">
        <v>307</v>
      </c>
      <c r="C162" s="34"/>
      <c r="D162" s="34" t="s">
        <v>314</v>
      </c>
      <c r="E162" s="34"/>
      <c r="F162" s="34"/>
      <c r="G162" s="34" t="s">
        <v>109</v>
      </c>
      <c r="H162" s="21">
        <v>4</v>
      </c>
    </row>
    <row r="163" spans="1:8" x14ac:dyDescent="0.35">
      <c r="A163" s="34" t="s">
        <v>359</v>
      </c>
      <c r="B163" s="34"/>
      <c r="C163" s="34"/>
      <c r="D163" s="34" t="s">
        <v>360</v>
      </c>
      <c r="E163" s="34"/>
      <c r="F163" s="34"/>
      <c r="G163" s="34" t="s">
        <v>109</v>
      </c>
      <c r="H163" s="21">
        <v>4</v>
      </c>
    </row>
    <row r="164" spans="1:8" x14ac:dyDescent="0.35">
      <c r="A164" s="34" t="s">
        <v>372</v>
      </c>
      <c r="B164" s="34"/>
      <c r="C164" s="34"/>
      <c r="D164" s="34" t="s">
        <v>373</v>
      </c>
      <c r="E164" s="34"/>
      <c r="F164" s="34"/>
      <c r="G164" s="34" t="s">
        <v>109</v>
      </c>
      <c r="H164" s="21">
        <v>4</v>
      </c>
    </row>
    <row r="165" spans="1:8" x14ac:dyDescent="0.35">
      <c r="A165" s="34" t="s">
        <v>361</v>
      </c>
      <c r="B165" s="34"/>
      <c r="C165" s="34"/>
      <c r="D165" s="34" t="s">
        <v>362</v>
      </c>
      <c r="E165" s="34"/>
      <c r="F165" s="34"/>
      <c r="G165" s="34" t="s">
        <v>109</v>
      </c>
      <c r="H165" s="21">
        <v>5</v>
      </c>
    </row>
    <row r="166" spans="1:8" x14ac:dyDescent="0.35">
      <c r="A166" s="34" t="s">
        <v>363</v>
      </c>
      <c r="B166" s="34"/>
      <c r="C166" s="34"/>
      <c r="D166" s="34" t="s">
        <v>365</v>
      </c>
      <c r="E166" s="34"/>
      <c r="F166" s="34"/>
      <c r="G166" s="34" t="s">
        <v>109</v>
      </c>
      <c r="H166" s="21">
        <v>5</v>
      </c>
    </row>
    <row r="167" spans="1:8" x14ac:dyDescent="0.35">
      <c r="A167" s="34" t="s">
        <v>364</v>
      </c>
      <c r="B167" s="34"/>
      <c r="C167" s="34"/>
      <c r="D167" s="34" t="s">
        <v>366</v>
      </c>
      <c r="E167" s="34"/>
      <c r="F167" s="34"/>
      <c r="G167" s="34" t="s">
        <v>109</v>
      </c>
      <c r="H167" s="21">
        <v>5</v>
      </c>
    </row>
    <row r="168" spans="1:8" x14ac:dyDescent="0.35">
      <c r="A168" s="34" t="s">
        <v>374</v>
      </c>
      <c r="B168" s="34"/>
      <c r="C168" s="34"/>
      <c r="D168" s="34" t="s">
        <v>378</v>
      </c>
      <c r="E168" s="34"/>
      <c r="F168" s="34"/>
      <c r="G168" s="34" t="s">
        <v>109</v>
      </c>
      <c r="H168" s="21">
        <v>5</v>
      </c>
    </row>
    <row r="169" spans="1:8" x14ac:dyDescent="0.35">
      <c r="A169" s="34" t="s">
        <v>375</v>
      </c>
      <c r="B169" s="34"/>
      <c r="C169" s="34"/>
      <c r="D169" s="34" t="s">
        <v>379</v>
      </c>
      <c r="E169" s="34"/>
      <c r="F169" s="34"/>
      <c r="G169" s="34" t="s">
        <v>109</v>
      </c>
      <c r="H169" s="21">
        <v>5</v>
      </c>
    </row>
    <row r="170" spans="1:8" x14ac:dyDescent="0.35">
      <c r="A170" s="34" t="s">
        <v>376</v>
      </c>
      <c r="B170" s="34"/>
      <c r="C170" s="34"/>
      <c r="D170" s="34" t="s">
        <v>380</v>
      </c>
      <c r="E170" s="34"/>
      <c r="F170" s="34"/>
      <c r="G170" s="34" t="s">
        <v>109</v>
      </c>
      <c r="H170" s="21">
        <v>5</v>
      </c>
    </row>
    <row r="171" spans="1:8" x14ac:dyDescent="0.35">
      <c r="A171" s="34" t="s">
        <v>377</v>
      </c>
      <c r="B171" s="34"/>
      <c r="C171" s="34"/>
      <c r="D171" s="34" t="s">
        <v>381</v>
      </c>
      <c r="E171" s="34"/>
      <c r="F171" s="34"/>
      <c r="G171" s="34" t="s">
        <v>109</v>
      </c>
      <c r="H171" s="21">
        <v>5</v>
      </c>
    </row>
    <row r="172" spans="1:8" x14ac:dyDescent="0.35">
      <c r="A172" s="34" t="s">
        <v>312</v>
      </c>
      <c r="B172" s="34"/>
      <c r="C172" s="34"/>
      <c r="D172" s="34" t="s">
        <v>367</v>
      </c>
      <c r="E172" s="34"/>
      <c r="F172" s="34"/>
      <c r="G172" s="34" t="s">
        <v>109</v>
      </c>
      <c r="H172" s="21">
        <v>5</v>
      </c>
    </row>
    <row r="173" spans="1:8" x14ac:dyDescent="0.35">
      <c r="A173" s="34" t="s">
        <v>306</v>
      </c>
      <c r="B173" s="34"/>
      <c r="C173" s="34"/>
      <c r="D173" s="34" t="s">
        <v>313</v>
      </c>
      <c r="E173" s="34"/>
      <c r="F173" s="34"/>
      <c r="G173" s="34" t="s">
        <v>109</v>
      </c>
      <c r="H173" s="21">
        <v>5</v>
      </c>
    </row>
    <row r="174" spans="1:8" x14ac:dyDescent="0.35">
      <c r="A174" s="34" t="s">
        <v>307</v>
      </c>
      <c r="B174" s="34"/>
      <c r="C174" s="34"/>
      <c r="D174" s="34" t="s">
        <v>368</v>
      </c>
      <c r="E174" s="34"/>
      <c r="F174" s="34"/>
      <c r="G174" s="34" t="s">
        <v>109</v>
      </c>
      <c r="H174" s="21">
        <v>5</v>
      </c>
    </row>
    <row r="175" spans="1:8" x14ac:dyDescent="0.35">
      <c r="A175" s="34" t="s">
        <v>319</v>
      </c>
      <c r="B175" s="34"/>
      <c r="C175" s="34"/>
      <c r="D175" s="34" t="s">
        <v>192</v>
      </c>
      <c r="E175" s="34"/>
      <c r="F175" s="34"/>
      <c r="G175" s="34" t="s">
        <v>109</v>
      </c>
      <c r="H175" s="21">
        <v>5</v>
      </c>
    </row>
    <row r="176" spans="1:8" x14ac:dyDescent="0.35">
      <c r="A176" s="34" t="s">
        <v>320</v>
      </c>
      <c r="B176" s="34"/>
      <c r="C176" s="34"/>
      <c r="D176" s="34" t="s">
        <v>315</v>
      </c>
      <c r="E176" s="34"/>
      <c r="F176" s="34"/>
      <c r="G176" s="34" t="s">
        <v>109</v>
      </c>
      <c r="H176" s="21">
        <v>5</v>
      </c>
    </row>
    <row r="177" spans="1:8" x14ac:dyDescent="0.35">
      <c r="A177" s="34" t="s">
        <v>321</v>
      </c>
      <c r="B177" s="34"/>
      <c r="C177" s="34"/>
      <c r="D177" s="34" t="s">
        <v>316</v>
      </c>
      <c r="E177" s="34"/>
      <c r="F177" s="34"/>
      <c r="G177" s="34" t="s">
        <v>109</v>
      </c>
      <c r="H177" s="21">
        <v>5</v>
      </c>
    </row>
    <row r="178" spans="1:8" x14ac:dyDescent="0.35">
      <c r="A178" s="34" t="s">
        <v>322</v>
      </c>
      <c r="B178" s="34"/>
      <c r="C178" s="34"/>
      <c r="D178" s="34" t="s">
        <v>317</v>
      </c>
      <c r="E178" s="34"/>
      <c r="F178" s="34"/>
      <c r="G178" s="34" t="s">
        <v>109</v>
      </c>
      <c r="H178" s="21">
        <v>5</v>
      </c>
    </row>
    <row r="179" spans="1:8" x14ac:dyDescent="0.35">
      <c r="A179" s="34" t="s">
        <v>323</v>
      </c>
      <c r="B179" s="34"/>
      <c r="C179" s="34"/>
      <c r="D179" s="34" t="s">
        <v>318</v>
      </c>
      <c r="E179" s="34"/>
      <c r="F179" s="34"/>
      <c r="G179" s="34" t="s">
        <v>109</v>
      </c>
      <c r="H179" s="21">
        <v>5</v>
      </c>
    </row>
    <row r="180" spans="1:8" x14ac:dyDescent="0.35">
      <c r="A180" s="34" t="s">
        <v>382</v>
      </c>
      <c r="B180" s="34"/>
      <c r="C180" s="34"/>
      <c r="D180" s="34" t="s">
        <v>383</v>
      </c>
      <c r="E180" s="34"/>
      <c r="F180" s="34"/>
      <c r="G180" s="34" t="s">
        <v>109</v>
      </c>
      <c r="H180" s="21">
        <v>5</v>
      </c>
    </row>
    <row r="181" spans="1:8" x14ac:dyDescent="0.35">
      <c r="A181" s="34" t="s">
        <v>369</v>
      </c>
      <c r="B181" s="34"/>
      <c r="C181" s="34"/>
      <c r="D181" s="34" t="s">
        <v>371</v>
      </c>
      <c r="E181" s="34"/>
      <c r="F181" s="34"/>
      <c r="G181" s="34" t="s">
        <v>109</v>
      </c>
      <c r="H181" s="21">
        <v>5</v>
      </c>
    </row>
    <row r="182" spans="1:8" x14ac:dyDescent="0.35">
      <c r="A182" s="34" t="s">
        <v>370</v>
      </c>
      <c r="B182" s="34"/>
      <c r="C182" s="34"/>
      <c r="D182" s="34" t="s">
        <v>199</v>
      </c>
      <c r="E182" s="34"/>
      <c r="F182" s="34"/>
      <c r="G182" s="34" t="s">
        <v>109</v>
      </c>
      <c r="H182" s="21">
        <v>5</v>
      </c>
    </row>
    <row r="183" spans="1:8" x14ac:dyDescent="0.35">
      <c r="A183" s="34" t="s">
        <v>384</v>
      </c>
      <c r="B183" s="34"/>
      <c r="C183" s="34"/>
      <c r="D183" s="34" t="s">
        <v>387</v>
      </c>
      <c r="E183" s="34"/>
      <c r="F183" s="34"/>
      <c r="G183" s="34" t="s">
        <v>109</v>
      </c>
      <c r="H183" s="21">
        <v>5</v>
      </c>
    </row>
    <row r="184" spans="1:8" x14ac:dyDescent="0.35">
      <c r="A184" s="34" t="s">
        <v>672</v>
      </c>
      <c r="B184" s="34"/>
      <c r="C184" s="34"/>
      <c r="D184" s="34" t="s">
        <v>191</v>
      </c>
      <c r="E184" s="34"/>
      <c r="F184" s="34"/>
      <c r="G184" s="34" t="s">
        <v>109</v>
      </c>
      <c r="H184" s="21">
        <v>4</v>
      </c>
    </row>
    <row r="185" spans="1:8" x14ac:dyDescent="0.35">
      <c r="A185" s="34" t="s">
        <v>385</v>
      </c>
      <c r="B185" s="34"/>
      <c r="C185" s="34"/>
      <c r="D185" s="34" t="s">
        <v>388</v>
      </c>
      <c r="E185" s="34"/>
      <c r="F185" s="34"/>
      <c r="G185" s="34" t="s">
        <v>109</v>
      </c>
      <c r="H185" s="21">
        <v>5</v>
      </c>
    </row>
    <row r="186" spans="1:8" x14ac:dyDescent="0.35">
      <c r="A186" s="34" t="s">
        <v>386</v>
      </c>
      <c r="B186" s="34"/>
      <c r="C186" s="34"/>
      <c r="D186" s="34" t="s">
        <v>389</v>
      </c>
      <c r="E186" s="34"/>
      <c r="F186" s="34"/>
      <c r="G186" s="34" t="s">
        <v>109</v>
      </c>
      <c r="H186" s="21">
        <v>5</v>
      </c>
    </row>
    <row r="187" spans="1:8" x14ac:dyDescent="0.35">
      <c r="A187" s="34" t="s">
        <v>678</v>
      </c>
      <c r="B187" s="34"/>
      <c r="C187" s="34"/>
      <c r="D187" s="34" t="s">
        <v>368</v>
      </c>
      <c r="E187" s="34"/>
      <c r="F187" s="34"/>
      <c r="G187" s="34" t="s">
        <v>109</v>
      </c>
      <c r="H187" s="21">
        <v>5</v>
      </c>
    </row>
    <row r="188" spans="1:8" x14ac:dyDescent="0.35">
      <c r="A188" s="34" t="s">
        <v>524</v>
      </c>
      <c r="B188" s="34"/>
      <c r="C188" s="34"/>
      <c r="D188" s="34" t="s">
        <v>525</v>
      </c>
      <c r="E188" s="34"/>
      <c r="F188" s="34"/>
      <c r="G188" s="34" t="s">
        <v>115</v>
      </c>
      <c r="H188" s="21">
        <v>4</v>
      </c>
    </row>
    <row r="189" spans="1:8" x14ac:dyDescent="0.35">
      <c r="A189" s="34" t="s">
        <v>535</v>
      </c>
      <c r="B189" s="34"/>
      <c r="C189" s="34"/>
      <c r="D189" s="34" t="s">
        <v>536</v>
      </c>
      <c r="E189" s="34"/>
      <c r="F189" s="34"/>
      <c r="G189" s="34" t="s">
        <v>115</v>
      </c>
      <c r="H189" s="21">
        <v>4</v>
      </c>
    </row>
    <row r="190" spans="1:8" x14ac:dyDescent="0.35">
      <c r="A190" s="34" t="s">
        <v>537</v>
      </c>
      <c r="B190" s="34"/>
      <c r="C190" s="34"/>
      <c r="D190" s="34" t="s">
        <v>538</v>
      </c>
      <c r="E190" s="34"/>
      <c r="F190" s="34"/>
      <c r="G190" s="34" t="s">
        <v>115</v>
      </c>
      <c r="H190" s="21">
        <v>4</v>
      </c>
    </row>
    <row r="191" spans="1:8" x14ac:dyDescent="0.35">
      <c r="A191" s="34" t="s">
        <v>539</v>
      </c>
      <c r="B191" s="34"/>
      <c r="C191" s="34"/>
      <c r="D191" s="34" t="s">
        <v>540</v>
      </c>
      <c r="E191" s="34"/>
      <c r="F191" s="34"/>
      <c r="G191" s="34" t="s">
        <v>115</v>
      </c>
      <c r="H191" s="21">
        <v>4</v>
      </c>
    </row>
    <row r="192" spans="1:8" x14ac:dyDescent="0.35">
      <c r="A192" s="34" t="s">
        <v>541</v>
      </c>
      <c r="B192" s="34"/>
      <c r="C192" s="34"/>
      <c r="D192" s="34" t="s">
        <v>542</v>
      </c>
      <c r="E192" s="34"/>
      <c r="F192" s="34"/>
      <c r="G192" s="34" t="s">
        <v>115</v>
      </c>
      <c r="H192" s="21">
        <v>4</v>
      </c>
    </row>
    <row r="193" spans="1:8" x14ac:dyDescent="0.35">
      <c r="A193" s="34" t="s">
        <v>676</v>
      </c>
      <c r="B193" s="34"/>
      <c r="C193" s="34"/>
      <c r="D193" s="34" t="s">
        <v>677</v>
      </c>
      <c r="E193" s="34"/>
      <c r="F193" s="34"/>
      <c r="G193" s="34"/>
      <c r="H193" s="21"/>
    </row>
    <row r="194" spans="1:8" x14ac:dyDescent="0.35">
      <c r="A194" s="34" t="s">
        <v>543</v>
      </c>
      <c r="B194" s="34"/>
      <c r="C194" s="34"/>
      <c r="D194" s="34" t="s">
        <v>544</v>
      </c>
      <c r="E194" s="34"/>
      <c r="F194" s="34"/>
      <c r="G194" s="34" t="s">
        <v>115</v>
      </c>
      <c r="H194" s="21">
        <v>5</v>
      </c>
    </row>
    <row r="195" spans="1:8" x14ac:dyDescent="0.35">
      <c r="A195" s="34" t="s">
        <v>545</v>
      </c>
      <c r="B195" s="34"/>
      <c r="C195" s="34"/>
      <c r="D195" s="34" t="s">
        <v>546</v>
      </c>
      <c r="E195" s="34"/>
      <c r="F195" s="34"/>
      <c r="G195" s="34" t="s">
        <v>115</v>
      </c>
      <c r="H195" s="21">
        <v>5</v>
      </c>
    </row>
    <row r="196" spans="1:8" x14ac:dyDescent="0.35">
      <c r="A196" s="34" t="s">
        <v>547</v>
      </c>
      <c r="B196" s="34"/>
      <c r="C196" s="34"/>
      <c r="D196" s="34" t="s">
        <v>548</v>
      </c>
      <c r="E196" s="34"/>
      <c r="F196" s="34"/>
      <c r="G196" s="34" t="s">
        <v>115</v>
      </c>
      <c r="H196" s="21">
        <v>5</v>
      </c>
    </row>
    <row r="197" spans="1:8" x14ac:dyDescent="0.35">
      <c r="A197" s="34" t="s">
        <v>549</v>
      </c>
      <c r="B197" s="34"/>
      <c r="C197" s="34"/>
      <c r="D197" s="34" t="s">
        <v>550</v>
      </c>
      <c r="E197" s="34"/>
      <c r="F197" s="34"/>
      <c r="G197" s="34" t="s">
        <v>115</v>
      </c>
      <c r="H197" s="21">
        <v>5</v>
      </c>
    </row>
    <row r="198" spans="1:8" x14ac:dyDescent="0.35">
      <c r="A198" s="34" t="s">
        <v>551</v>
      </c>
      <c r="B198" s="34"/>
      <c r="C198" s="34"/>
      <c r="D198" s="34" t="s">
        <v>552</v>
      </c>
      <c r="E198" s="34"/>
      <c r="F198" s="34"/>
      <c r="G198" s="34" t="s">
        <v>115</v>
      </c>
      <c r="H198" s="21">
        <v>5</v>
      </c>
    </row>
    <row r="199" spans="1:8" x14ac:dyDescent="0.35">
      <c r="A199" s="34" t="s">
        <v>553</v>
      </c>
      <c r="B199" s="34"/>
      <c r="C199" s="34"/>
      <c r="D199" s="34" t="s">
        <v>554</v>
      </c>
      <c r="E199" s="34"/>
      <c r="F199" s="34"/>
      <c r="G199" s="34" t="s">
        <v>115</v>
      </c>
      <c r="H199" s="21">
        <v>5</v>
      </c>
    </row>
    <row r="200" spans="1:8" x14ac:dyDescent="0.35">
      <c r="A200" s="34" t="s">
        <v>555</v>
      </c>
      <c r="B200" s="34"/>
      <c r="C200" s="34"/>
      <c r="D200" s="34" t="s">
        <v>556</v>
      </c>
      <c r="E200" s="34"/>
      <c r="F200" s="34"/>
      <c r="G200" s="34" t="s">
        <v>115</v>
      </c>
      <c r="H200" s="21">
        <v>5</v>
      </c>
    </row>
    <row r="201" spans="1:8" x14ac:dyDescent="0.35">
      <c r="A201" s="34" t="s">
        <v>557</v>
      </c>
      <c r="B201" s="34"/>
      <c r="C201" s="34"/>
      <c r="D201" s="34" t="s">
        <v>558</v>
      </c>
      <c r="E201" s="34"/>
      <c r="F201" s="34"/>
      <c r="G201" s="34" t="s">
        <v>115</v>
      </c>
      <c r="H201" s="21">
        <v>5</v>
      </c>
    </row>
  </sheetData>
  <sheetProtection algorithmName="SHA-512" hashValue="b54gvmBcvVNRsjt2McFchsqDDgCZhLhFste5hKXIriUN4roofp+eE4M4/aZw5gyKXFYeFPzd049vB9MTQ42zeQ==" saltValue="S9/NeoKVTkEg+tzW5oSOzg==" spinCount="100000" sheet="1" scenarios="1"/>
  <sortState xmlns:xlrd2="http://schemas.microsoft.com/office/spreadsheetml/2017/richdata2" ref="A3:H201">
    <sortCondition ref="A3:A201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BISY2008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2025-10-28T01:14:38Z</dcterms:modified>
  <cp:category/>
</cp:coreProperties>
</file>